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ntpower.sharepoint.com/sites/RegulatoryTeam/Shared Documents/General/OEB/IRM/2023 IRM/8. Interrogatories/Responses/"/>
    </mc:Choice>
  </mc:AlternateContent>
  <xr:revisionPtr revIDLastSave="24" documentId="8_{D3AA58D6-0A3E-4B0A-B81E-74EFD0F7EF9E}" xr6:coauthVersionLast="47" xr6:coauthVersionMax="47" xr10:uidLastSave="{F52E627B-291C-443D-8311-9E46B6FEFE21}"/>
  <bookViews>
    <workbookView xWindow="-120" yWindow="-120" windowWidth="29040" windowHeight="1584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7a - 2014 Persistence Report" sheetId="89" r:id="rId13"/>
    <sheet name="7 - 2015-2017 Annual Report" sheetId="88" r:id="rId14"/>
    <sheet name="8.  Streetlighting" sheetId="85"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11" hidden="1">'7.  Persistence Report'!$C$26:$BT$78</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1" i="43" l="1"/>
  <c r="P91" i="43"/>
  <c r="O91" i="43"/>
  <c r="N91" i="43"/>
  <c r="M91" i="43"/>
  <c r="L91" i="43"/>
  <c r="K91" i="43"/>
  <c r="J91" i="43"/>
  <c r="I91" i="43"/>
  <c r="H91" i="43"/>
  <c r="G91" i="43"/>
  <c r="F91" i="43"/>
  <c r="E91" i="43"/>
  <c r="H198" i="47"/>
  <c r="H197" i="47"/>
  <c r="H196" i="47"/>
  <c r="H195" i="47"/>
  <c r="W194" i="47"/>
  <c r="V194" i="47"/>
  <c r="U194" i="47"/>
  <c r="T194" i="47"/>
  <c r="S194" i="47"/>
  <c r="R194" i="47"/>
  <c r="Q194" i="47"/>
  <c r="P194" i="47"/>
  <c r="O194" i="47"/>
  <c r="N194" i="47"/>
  <c r="M194" i="47"/>
  <c r="L194" i="47"/>
  <c r="K194" i="47"/>
  <c r="J194" i="47"/>
  <c r="I194" i="47"/>
  <c r="J192" i="47"/>
  <c r="J179" i="47"/>
  <c r="V206" i="47" l="1"/>
  <c r="U206" i="47"/>
  <c r="T206" i="47"/>
  <c r="S206" i="47"/>
  <c r="R206" i="47"/>
  <c r="Q206" i="47"/>
  <c r="P206" i="47"/>
  <c r="O206" i="47"/>
  <c r="N206" i="47"/>
  <c r="M206" i="47"/>
  <c r="L206" i="47"/>
  <c r="K206" i="47"/>
  <c r="J206" i="47"/>
  <c r="I206" i="47"/>
  <c r="V205" i="47"/>
  <c r="U205" i="47"/>
  <c r="T205" i="47"/>
  <c r="S205" i="47"/>
  <c r="R205" i="47"/>
  <c r="Q205" i="47"/>
  <c r="P205" i="47"/>
  <c r="O205" i="47"/>
  <c r="N205" i="47"/>
  <c r="M205" i="47"/>
  <c r="L205" i="47"/>
  <c r="K205" i="47"/>
  <c r="J205" i="47"/>
  <c r="I205" i="47"/>
  <c r="V204" i="47"/>
  <c r="U204" i="47"/>
  <c r="T204" i="47"/>
  <c r="S204" i="47"/>
  <c r="R204" i="47"/>
  <c r="Q204" i="47"/>
  <c r="P204" i="47"/>
  <c r="O204" i="47"/>
  <c r="N204" i="47"/>
  <c r="M204" i="47"/>
  <c r="L204" i="47"/>
  <c r="K204" i="47"/>
  <c r="J204" i="47"/>
  <c r="I204" i="47"/>
  <c r="V203" i="47"/>
  <c r="U203" i="47"/>
  <c r="T203" i="47"/>
  <c r="S203" i="47"/>
  <c r="R203" i="47"/>
  <c r="Q203" i="47"/>
  <c r="P203" i="47"/>
  <c r="O203" i="47"/>
  <c r="N203" i="47"/>
  <c r="M203" i="47"/>
  <c r="L203" i="47"/>
  <c r="K203" i="47"/>
  <c r="J203" i="47"/>
  <c r="I203" i="47"/>
  <c r="V202" i="47"/>
  <c r="U202" i="47"/>
  <c r="T202" i="47"/>
  <c r="S202" i="47"/>
  <c r="R202" i="47"/>
  <c r="Q202" i="47"/>
  <c r="P202" i="47"/>
  <c r="O202" i="47"/>
  <c r="N202" i="47"/>
  <c r="M202" i="47"/>
  <c r="L202" i="47"/>
  <c r="K202" i="47"/>
  <c r="J202" i="47"/>
  <c r="I202" i="47"/>
  <c r="V201" i="47"/>
  <c r="U201" i="47"/>
  <c r="T201" i="47"/>
  <c r="S201" i="47"/>
  <c r="R201" i="47"/>
  <c r="Q201" i="47"/>
  <c r="P201" i="47"/>
  <c r="O201" i="47"/>
  <c r="N201" i="47"/>
  <c r="M201" i="47"/>
  <c r="L201" i="47"/>
  <c r="K201" i="47"/>
  <c r="J201" i="47"/>
  <c r="I201" i="47"/>
  <c r="V200" i="47"/>
  <c r="U200" i="47"/>
  <c r="T200" i="47"/>
  <c r="S200" i="47"/>
  <c r="R200" i="47"/>
  <c r="Q200" i="47"/>
  <c r="P200" i="47"/>
  <c r="O200" i="47"/>
  <c r="N200" i="47"/>
  <c r="M200" i="47"/>
  <c r="L200" i="47"/>
  <c r="K200" i="47"/>
  <c r="J200" i="47"/>
  <c r="I200" i="47"/>
  <c r="V199" i="47"/>
  <c r="U199" i="47"/>
  <c r="T199" i="47"/>
  <c r="S199" i="47"/>
  <c r="R199" i="47"/>
  <c r="Q199" i="47"/>
  <c r="P199" i="47"/>
  <c r="O199" i="47"/>
  <c r="N199" i="47"/>
  <c r="M199" i="47"/>
  <c r="L199" i="47"/>
  <c r="K199" i="47"/>
  <c r="J199" i="47"/>
  <c r="I199" i="47"/>
  <c r="U198" i="47"/>
  <c r="R198" i="47"/>
  <c r="M198" i="47"/>
  <c r="J198" i="47"/>
  <c r="V198" i="47"/>
  <c r="U197" i="47"/>
  <c r="R197" i="47"/>
  <c r="M197" i="47"/>
  <c r="J197" i="47"/>
  <c r="V197" i="47"/>
  <c r="V207" i="47" s="1"/>
  <c r="U196" i="47"/>
  <c r="R196" i="47"/>
  <c r="M196" i="47"/>
  <c r="J196" i="47"/>
  <c r="J207" i="47" s="1"/>
  <c r="V196" i="47"/>
  <c r="U195" i="47"/>
  <c r="R195" i="47"/>
  <c r="M195" i="47"/>
  <c r="J195" i="47"/>
  <c r="V195" i="47"/>
  <c r="R207" i="47"/>
  <c r="X960" i="79"/>
  <c r="AD884" i="79"/>
  <c r="AC884" i="79"/>
  <c r="AB884" i="79"/>
  <c r="AA884" i="79"/>
  <c r="Z884" i="79"/>
  <c r="Y884" i="79"/>
  <c r="X884" i="79"/>
  <c r="AD881" i="79"/>
  <c r="AC881" i="79"/>
  <c r="AB881" i="79"/>
  <c r="AA881" i="79"/>
  <c r="Z881" i="79"/>
  <c r="Y881" i="79"/>
  <c r="X881" i="79"/>
  <c r="AD868" i="79"/>
  <c r="AD960" i="79" s="1"/>
  <c r="AC868" i="79"/>
  <c r="AC960" i="79" s="1"/>
  <c r="AB868" i="79"/>
  <c r="AB960" i="79" s="1"/>
  <c r="AA868" i="79"/>
  <c r="AA960" i="79" s="1"/>
  <c r="Z868" i="79"/>
  <c r="Z960" i="79" s="1"/>
  <c r="Y868" i="79"/>
  <c r="Y960" i="79" s="1"/>
  <c r="X868" i="79"/>
  <c r="J960" i="79"/>
  <c r="P884" i="79"/>
  <c r="O884" i="79"/>
  <c r="N884" i="79"/>
  <c r="M884" i="79"/>
  <c r="L884" i="79"/>
  <c r="K884" i="79"/>
  <c r="J884" i="79"/>
  <c r="P881" i="79"/>
  <c r="O881" i="79"/>
  <c r="N881" i="79"/>
  <c r="M881" i="79"/>
  <c r="L881" i="79"/>
  <c r="K881" i="79"/>
  <c r="J881" i="79"/>
  <c r="P868" i="79"/>
  <c r="P960" i="79" s="1"/>
  <c r="O868" i="79"/>
  <c r="O960" i="79" s="1"/>
  <c r="N868" i="79"/>
  <c r="N960" i="79" s="1"/>
  <c r="M868" i="79"/>
  <c r="M960" i="79" s="1"/>
  <c r="L868" i="79"/>
  <c r="L960" i="79" s="1"/>
  <c r="K868" i="79"/>
  <c r="K960" i="79" s="1"/>
  <c r="J868" i="79"/>
  <c r="X765" i="79"/>
  <c r="W765" i="79"/>
  <c r="AD691" i="79"/>
  <c r="AC691" i="79"/>
  <c r="AB691" i="79"/>
  <c r="AA691" i="79"/>
  <c r="Z691" i="79"/>
  <c r="Y691" i="79"/>
  <c r="AD681" i="79"/>
  <c r="AC681" i="79"/>
  <c r="AB681" i="79"/>
  <c r="AA681" i="79"/>
  <c r="Z681" i="79"/>
  <c r="Y681" i="79"/>
  <c r="X681" i="79"/>
  <c r="W681" i="79"/>
  <c r="V681" i="79"/>
  <c r="AD608" i="79"/>
  <c r="AD765" i="79" s="1"/>
  <c r="AC608" i="79"/>
  <c r="AC765" i="79" s="1"/>
  <c r="AB608" i="79"/>
  <c r="AB765" i="79" s="1"/>
  <c r="AA608" i="79"/>
  <c r="AA765" i="79" s="1"/>
  <c r="Z608" i="79"/>
  <c r="Z765" i="79" s="1"/>
  <c r="Y608" i="79"/>
  <c r="Y765" i="79" s="1"/>
  <c r="X608" i="79"/>
  <c r="W608" i="79"/>
  <c r="V608" i="79"/>
  <c r="V765" i="79" s="1"/>
  <c r="N765" i="79"/>
  <c r="M765" i="79"/>
  <c r="P691" i="79"/>
  <c r="O691" i="79"/>
  <c r="N691" i="79"/>
  <c r="M691" i="79"/>
  <c r="L691" i="79"/>
  <c r="K691" i="79"/>
  <c r="P681" i="79"/>
  <c r="O681" i="79"/>
  <c r="N681" i="79"/>
  <c r="M681" i="79"/>
  <c r="L681" i="79"/>
  <c r="K681" i="79"/>
  <c r="P608" i="79"/>
  <c r="P765" i="79" s="1"/>
  <c r="O608" i="79"/>
  <c r="O765" i="79" s="1"/>
  <c r="N608" i="79"/>
  <c r="M608" i="79"/>
  <c r="L608" i="79"/>
  <c r="L765" i="79" s="1"/>
  <c r="K608" i="79"/>
  <c r="K765" i="79" s="1"/>
  <c r="AD572" i="79"/>
  <c r="AC572" i="79"/>
  <c r="AB572" i="79"/>
  <c r="AA572" i="79"/>
  <c r="Z572" i="79"/>
  <c r="Y572" i="79"/>
  <c r="X572" i="79"/>
  <c r="W572" i="79"/>
  <c r="AD519" i="79"/>
  <c r="AC519" i="79"/>
  <c r="AB519" i="79"/>
  <c r="AA519" i="79"/>
  <c r="Z519" i="79"/>
  <c r="Y519" i="79"/>
  <c r="X519" i="79"/>
  <c r="W519" i="79"/>
  <c r="AD504" i="79"/>
  <c r="AC504" i="79"/>
  <c r="AB504" i="79"/>
  <c r="AA504" i="79"/>
  <c r="Z504" i="79"/>
  <c r="Y504" i="79"/>
  <c r="X504" i="79"/>
  <c r="W504" i="79"/>
  <c r="AD501" i="79"/>
  <c r="AC501" i="79"/>
  <c r="AB501" i="79"/>
  <c r="AA501" i="79"/>
  <c r="Z501" i="79"/>
  <c r="Y501" i="79"/>
  <c r="X501" i="79"/>
  <c r="W501" i="79"/>
  <c r="AD494" i="79"/>
  <c r="AC494" i="79"/>
  <c r="AB494" i="79"/>
  <c r="AA494" i="79"/>
  <c r="Z494" i="79"/>
  <c r="Y494" i="79"/>
  <c r="X494" i="79"/>
  <c r="W494" i="79"/>
  <c r="AD488" i="79"/>
  <c r="AC488" i="79"/>
  <c r="AB488" i="79"/>
  <c r="AA488" i="79"/>
  <c r="Z488" i="79"/>
  <c r="Y488" i="79"/>
  <c r="X488" i="79"/>
  <c r="W488" i="79"/>
  <c r="AD485" i="79"/>
  <c r="AD575" i="79" s="1"/>
  <c r="AC485" i="79"/>
  <c r="AC575" i="79" s="1"/>
  <c r="AB485" i="79"/>
  <c r="AB575" i="79" s="1"/>
  <c r="AA485" i="79"/>
  <c r="AA575" i="79" s="1"/>
  <c r="Z485" i="79"/>
  <c r="Z575" i="79" s="1"/>
  <c r="Y485" i="79"/>
  <c r="Y575" i="79" s="1"/>
  <c r="X485" i="79"/>
  <c r="X575" i="79" s="1"/>
  <c r="W485" i="79"/>
  <c r="W575" i="79" s="1"/>
  <c r="P572" i="79"/>
  <c r="O572" i="79"/>
  <c r="N572" i="79"/>
  <c r="M572" i="79"/>
  <c r="L572" i="79"/>
  <c r="K572" i="79"/>
  <c r="J572" i="79"/>
  <c r="I572" i="79"/>
  <c r="P519" i="79"/>
  <c r="O519" i="79"/>
  <c r="N519" i="79"/>
  <c r="M519" i="79"/>
  <c r="L519" i="79"/>
  <c r="K519" i="79"/>
  <c r="J519" i="79"/>
  <c r="I519" i="79"/>
  <c r="P504" i="79"/>
  <c r="O504" i="79"/>
  <c r="N504" i="79"/>
  <c r="M504" i="79"/>
  <c r="L504" i="79"/>
  <c r="K504" i="79"/>
  <c r="J504" i="79"/>
  <c r="I504" i="79"/>
  <c r="P501" i="79"/>
  <c r="O501" i="79"/>
  <c r="N501" i="79"/>
  <c r="M501" i="79"/>
  <c r="L501" i="79"/>
  <c r="K501" i="79"/>
  <c r="J501" i="79"/>
  <c r="I501" i="79"/>
  <c r="P494" i="79"/>
  <c r="O494" i="79"/>
  <c r="N494" i="79"/>
  <c r="M494" i="79"/>
  <c r="L494" i="79"/>
  <c r="K494" i="79"/>
  <c r="J494" i="79"/>
  <c r="I494" i="79"/>
  <c r="P488" i="79"/>
  <c r="O488" i="79"/>
  <c r="N488" i="79"/>
  <c r="M488" i="79"/>
  <c r="L488" i="79"/>
  <c r="K488" i="79"/>
  <c r="J488" i="79"/>
  <c r="I488" i="79"/>
  <c r="P485" i="79"/>
  <c r="P575" i="79" s="1"/>
  <c r="O485" i="79"/>
  <c r="O575" i="79" s="1"/>
  <c r="N485" i="79"/>
  <c r="N575" i="79" s="1"/>
  <c r="M485" i="79"/>
  <c r="M575" i="79" s="1"/>
  <c r="L485" i="79"/>
  <c r="L575" i="79" s="1"/>
  <c r="K485" i="79"/>
  <c r="K575" i="79" s="1"/>
  <c r="J485" i="79"/>
  <c r="J575" i="79" s="1"/>
  <c r="I485" i="79"/>
  <c r="I575" i="79" s="1"/>
  <c r="AD329" i="79"/>
  <c r="AC329" i="79"/>
  <c r="AB329" i="79"/>
  <c r="AA329" i="79"/>
  <c r="Z329" i="79"/>
  <c r="Y329" i="79"/>
  <c r="X329" i="79"/>
  <c r="AD315" i="79"/>
  <c r="AC315" i="79"/>
  <c r="AB315" i="79"/>
  <c r="AA315" i="79"/>
  <c r="Z315" i="79"/>
  <c r="Y315" i="79"/>
  <c r="X315" i="79"/>
  <c r="AD314" i="79"/>
  <c r="AC314" i="79"/>
  <c r="AB314" i="79"/>
  <c r="AA314" i="79"/>
  <c r="Z314" i="79"/>
  <c r="Y314" i="79"/>
  <c r="X314" i="79"/>
  <c r="AD312" i="79"/>
  <c r="AC312" i="79"/>
  <c r="AB312" i="79"/>
  <c r="AA312" i="79"/>
  <c r="Z312" i="79"/>
  <c r="Y312" i="79"/>
  <c r="X312" i="79"/>
  <c r="AD311" i="79"/>
  <c r="AC311" i="79"/>
  <c r="AB311" i="79"/>
  <c r="AA311" i="79"/>
  <c r="Z311" i="79"/>
  <c r="Y311" i="79"/>
  <c r="X311" i="79"/>
  <c r="AD299" i="79"/>
  <c r="AC299" i="79"/>
  <c r="AB299" i="79"/>
  <c r="AA299" i="79"/>
  <c r="Z299" i="79"/>
  <c r="Y299" i="79"/>
  <c r="X299" i="79"/>
  <c r="AD298" i="79"/>
  <c r="AC298" i="79"/>
  <c r="AB298" i="79"/>
  <c r="AA298" i="79"/>
  <c r="Z298" i="79"/>
  <c r="Y298" i="79"/>
  <c r="X298" i="79"/>
  <c r="AD296" i="79"/>
  <c r="AC296" i="79"/>
  <c r="AB296" i="79"/>
  <c r="AA296" i="79"/>
  <c r="Z296" i="79"/>
  <c r="Y296" i="79"/>
  <c r="X296" i="79"/>
  <c r="X385" i="79" s="1"/>
  <c r="AD295" i="79"/>
  <c r="AD385" i="79" s="1"/>
  <c r="AC295" i="79"/>
  <c r="AC385" i="79" s="1"/>
  <c r="AB295" i="79"/>
  <c r="AB385" i="79" s="1"/>
  <c r="AA295" i="79"/>
  <c r="AA385" i="79" s="1"/>
  <c r="Z295" i="79"/>
  <c r="Z385" i="79" s="1"/>
  <c r="Y295" i="79"/>
  <c r="Y385" i="79" s="1"/>
  <c r="X295" i="79"/>
  <c r="O385" i="79"/>
  <c r="P329" i="79"/>
  <c r="O329" i="79"/>
  <c r="N329" i="79"/>
  <c r="M329" i="79"/>
  <c r="L329" i="79"/>
  <c r="K329" i="79"/>
  <c r="J329" i="79"/>
  <c r="P315" i="79"/>
  <c r="O315" i="79"/>
  <c r="N315" i="79"/>
  <c r="M315" i="79"/>
  <c r="L315" i="79"/>
  <c r="K315" i="79"/>
  <c r="J315" i="79"/>
  <c r="P314" i="79"/>
  <c r="O314" i="79"/>
  <c r="N314" i="79"/>
  <c r="M314" i="79"/>
  <c r="L314" i="79"/>
  <c r="K314" i="79"/>
  <c r="J314" i="79"/>
  <c r="P312" i="79"/>
  <c r="O312" i="79"/>
  <c r="N312" i="79"/>
  <c r="M312" i="79"/>
  <c r="L312" i="79"/>
  <c r="K312" i="79"/>
  <c r="J312" i="79"/>
  <c r="P311" i="79"/>
  <c r="O311" i="79"/>
  <c r="N311" i="79"/>
  <c r="M311" i="79"/>
  <c r="L311" i="79"/>
  <c r="K311" i="79"/>
  <c r="J311" i="79"/>
  <c r="P299" i="79"/>
  <c r="O299" i="79"/>
  <c r="N299" i="79"/>
  <c r="M299" i="79"/>
  <c r="L299" i="79"/>
  <c r="K299" i="79"/>
  <c r="J299" i="79"/>
  <c r="P298" i="79"/>
  <c r="O298" i="79"/>
  <c r="N298" i="79"/>
  <c r="M298" i="79"/>
  <c r="L298" i="79"/>
  <c r="K298" i="79"/>
  <c r="J298" i="79"/>
  <c r="P296" i="79"/>
  <c r="P385" i="79" s="1"/>
  <c r="O296" i="79"/>
  <c r="N296" i="79"/>
  <c r="M296" i="79"/>
  <c r="L296" i="79"/>
  <c r="K296" i="79"/>
  <c r="J296" i="79"/>
  <c r="P295" i="79"/>
  <c r="O295" i="79"/>
  <c r="N295" i="79"/>
  <c r="N385" i="79" s="1"/>
  <c r="M295" i="79"/>
  <c r="M385" i="79" s="1"/>
  <c r="L295" i="79"/>
  <c r="L385" i="79" s="1"/>
  <c r="K295" i="79"/>
  <c r="K385" i="79" s="1"/>
  <c r="J295" i="79"/>
  <c r="J385" i="79" s="1"/>
  <c r="AD80" i="79"/>
  <c r="AC80" i="79"/>
  <c r="AB80" i="79"/>
  <c r="AA80" i="79"/>
  <c r="Z80" i="79"/>
  <c r="Y80" i="79"/>
  <c r="AD76" i="79"/>
  <c r="AC76" i="79"/>
  <c r="AB76" i="79"/>
  <c r="AA76" i="79"/>
  <c r="Z76" i="79"/>
  <c r="Y76" i="79"/>
  <c r="AD61" i="79"/>
  <c r="AC61" i="79"/>
  <c r="AB61" i="79"/>
  <c r="AA61" i="79"/>
  <c r="Z61" i="79"/>
  <c r="Y61" i="79"/>
  <c r="AD60" i="79"/>
  <c r="AC60" i="79"/>
  <c r="AB60" i="79"/>
  <c r="AA60" i="79"/>
  <c r="Z60" i="79"/>
  <c r="Y60" i="79"/>
  <c r="AD58" i="79"/>
  <c r="AC58" i="79"/>
  <c r="AB58" i="79"/>
  <c r="AA58" i="79"/>
  <c r="Z58" i="79"/>
  <c r="Y58" i="79"/>
  <c r="AD57" i="79"/>
  <c r="AC57" i="79"/>
  <c r="AB57" i="79"/>
  <c r="AA57" i="79"/>
  <c r="Z57" i="79"/>
  <c r="Y57" i="79"/>
  <c r="AD55" i="79"/>
  <c r="AC55" i="79"/>
  <c r="AB55" i="79"/>
  <c r="AA55" i="79"/>
  <c r="Z55" i="79"/>
  <c r="Y55" i="79"/>
  <c r="AD54" i="79"/>
  <c r="AC54" i="79"/>
  <c r="AB54" i="79"/>
  <c r="AA54" i="79"/>
  <c r="Z54" i="79"/>
  <c r="Y54" i="79"/>
  <c r="AD48" i="79"/>
  <c r="AC48" i="79"/>
  <c r="AB48" i="79"/>
  <c r="AA48" i="79"/>
  <c r="Z48" i="79"/>
  <c r="Y48" i="79"/>
  <c r="AD47" i="79"/>
  <c r="AC47" i="79"/>
  <c r="AB47" i="79"/>
  <c r="AA47" i="79"/>
  <c r="Z47" i="79"/>
  <c r="Y47" i="79"/>
  <c r="AD44" i="79"/>
  <c r="AC44" i="79"/>
  <c r="AB44" i="79"/>
  <c r="AA44" i="79"/>
  <c r="Z44" i="79"/>
  <c r="Y44" i="79"/>
  <c r="AD42" i="79"/>
  <c r="AC42" i="79"/>
  <c r="AB42" i="79"/>
  <c r="AB195" i="79" s="1"/>
  <c r="AA42" i="79"/>
  <c r="AA195" i="79" s="1"/>
  <c r="Z42" i="79"/>
  <c r="Y42" i="79"/>
  <c r="AD41" i="79"/>
  <c r="AC41" i="79"/>
  <c r="AB41" i="79"/>
  <c r="AA41" i="79"/>
  <c r="Z41" i="79"/>
  <c r="Y41" i="79"/>
  <c r="AD39" i="79"/>
  <c r="AC39" i="79"/>
  <c r="AB39" i="79"/>
  <c r="AA39" i="79"/>
  <c r="Z39" i="79"/>
  <c r="Y39" i="79"/>
  <c r="AD38" i="79"/>
  <c r="AD195" i="79" s="1"/>
  <c r="AC38" i="79"/>
  <c r="AC195" i="79" s="1"/>
  <c r="AB38" i="79"/>
  <c r="AA38" i="79"/>
  <c r="Z38" i="79"/>
  <c r="Z195" i="79" s="1"/>
  <c r="Y38" i="79"/>
  <c r="Y195" i="79" s="1"/>
  <c r="P80" i="79"/>
  <c r="O80" i="79"/>
  <c r="N80" i="79"/>
  <c r="M80" i="79"/>
  <c r="L80" i="79"/>
  <c r="K80" i="79"/>
  <c r="P76" i="79"/>
  <c r="O76" i="79"/>
  <c r="N76" i="79"/>
  <c r="M76" i="79"/>
  <c r="L76" i="79"/>
  <c r="K76" i="79"/>
  <c r="P61" i="79"/>
  <c r="O61" i="79"/>
  <c r="N61" i="79"/>
  <c r="M61" i="79"/>
  <c r="L61" i="79"/>
  <c r="K61" i="79"/>
  <c r="P60" i="79"/>
  <c r="O60" i="79"/>
  <c r="N60" i="79"/>
  <c r="M60" i="79"/>
  <c r="L60" i="79"/>
  <c r="K60" i="79"/>
  <c r="P58" i="79"/>
  <c r="O58" i="79"/>
  <c r="N58" i="79"/>
  <c r="M58" i="79"/>
  <c r="L58" i="79"/>
  <c r="K58" i="79"/>
  <c r="P57" i="79"/>
  <c r="O57" i="79"/>
  <c r="N57" i="79"/>
  <c r="M57" i="79"/>
  <c r="L57" i="79"/>
  <c r="K57" i="79"/>
  <c r="P55" i="79"/>
  <c r="O55" i="79"/>
  <c r="N55" i="79"/>
  <c r="M55" i="79"/>
  <c r="L55" i="79"/>
  <c r="K55" i="79"/>
  <c r="P54" i="79"/>
  <c r="O54" i="79"/>
  <c r="N54" i="79"/>
  <c r="M54" i="79"/>
  <c r="L54" i="79"/>
  <c r="K54" i="79"/>
  <c r="P48" i="79"/>
  <c r="O48" i="79"/>
  <c r="N48" i="79"/>
  <c r="M48" i="79"/>
  <c r="L48" i="79"/>
  <c r="K48" i="79"/>
  <c r="P47" i="79"/>
  <c r="O47" i="79"/>
  <c r="N47" i="79"/>
  <c r="M47" i="79"/>
  <c r="L47" i="79"/>
  <c r="K47" i="79"/>
  <c r="P44" i="79"/>
  <c r="O44" i="79"/>
  <c r="N44" i="79"/>
  <c r="M44" i="79"/>
  <c r="L44" i="79"/>
  <c r="K44" i="79"/>
  <c r="P42" i="79"/>
  <c r="O42" i="79"/>
  <c r="N42" i="79"/>
  <c r="N195" i="79" s="1"/>
  <c r="M42" i="79"/>
  <c r="M195" i="79" s="1"/>
  <c r="L42" i="79"/>
  <c r="K42" i="79"/>
  <c r="P41" i="79"/>
  <c r="O41" i="79"/>
  <c r="N41" i="79"/>
  <c r="M41" i="79"/>
  <c r="L41" i="79"/>
  <c r="K41" i="79"/>
  <c r="P39" i="79"/>
  <c r="O39" i="79"/>
  <c r="N39" i="79"/>
  <c r="M39" i="79"/>
  <c r="L39" i="79"/>
  <c r="K39" i="79"/>
  <c r="P38" i="79"/>
  <c r="P195" i="79" s="1"/>
  <c r="O38" i="79"/>
  <c r="O195" i="79" s="1"/>
  <c r="N38" i="79"/>
  <c r="M38" i="79"/>
  <c r="L38" i="79"/>
  <c r="L195" i="79" s="1"/>
  <c r="K38" i="79"/>
  <c r="K195" i="79" s="1"/>
  <c r="AI537" i="46"/>
  <c r="AL501" i="46"/>
  <c r="AK501" i="46"/>
  <c r="AJ501" i="46"/>
  <c r="AJ537" i="46" s="1"/>
  <c r="AI501" i="46"/>
  <c r="AH501" i="46"/>
  <c r="AG501" i="46"/>
  <c r="AF501" i="46"/>
  <c r="AE501" i="46"/>
  <c r="AD501" i="46"/>
  <c r="AL494" i="46"/>
  <c r="AK494" i="46"/>
  <c r="AJ494" i="46"/>
  <c r="AI494" i="46"/>
  <c r="AH494" i="46"/>
  <c r="AG494" i="46"/>
  <c r="AF494" i="46"/>
  <c r="AE494" i="46"/>
  <c r="AD494" i="46"/>
  <c r="AL463" i="46"/>
  <c r="AK463" i="46"/>
  <c r="AJ463" i="46"/>
  <c r="AI463" i="46"/>
  <c r="AH463" i="46"/>
  <c r="AG463" i="46"/>
  <c r="AF463" i="46"/>
  <c r="AE463" i="46"/>
  <c r="AD463" i="46"/>
  <c r="AL444" i="46"/>
  <c r="AK444" i="46"/>
  <c r="AJ444" i="46"/>
  <c r="AI444" i="46"/>
  <c r="AH444" i="46"/>
  <c r="AG444" i="46"/>
  <c r="AF444" i="46"/>
  <c r="AE444" i="46"/>
  <c r="AD444" i="46"/>
  <c r="AL441" i="46"/>
  <c r="AK441" i="46"/>
  <c r="AJ441" i="46"/>
  <c r="AI441" i="46"/>
  <c r="AH441" i="46"/>
  <c r="AG441" i="46"/>
  <c r="AF441" i="46"/>
  <c r="AE441" i="46"/>
  <c r="AD441" i="46"/>
  <c r="AL438" i="46"/>
  <c r="AL537" i="46" s="1"/>
  <c r="AK438" i="46"/>
  <c r="AK537" i="46" s="1"/>
  <c r="AJ438" i="46"/>
  <c r="AI438" i="46"/>
  <c r="AH438" i="46"/>
  <c r="AH537" i="46" s="1"/>
  <c r="AG438" i="46"/>
  <c r="AG537" i="46" s="1"/>
  <c r="AF438" i="46"/>
  <c r="AF537" i="46" s="1"/>
  <c r="AE438" i="46"/>
  <c r="AE537" i="46" s="1"/>
  <c r="AD438" i="46"/>
  <c r="AD537" i="46" s="1"/>
  <c r="T501" i="46"/>
  <c r="T494" i="46"/>
  <c r="T463" i="46"/>
  <c r="T444" i="46"/>
  <c r="T441" i="46"/>
  <c r="T438" i="46"/>
  <c r="T537" i="46" s="1"/>
  <c r="S501" i="46"/>
  <c r="S494" i="46"/>
  <c r="S463" i="46"/>
  <c r="S444" i="46"/>
  <c r="S441" i="46"/>
  <c r="S438" i="46"/>
  <c r="S537" i="46" s="1"/>
  <c r="R501" i="46"/>
  <c r="R494" i="46"/>
  <c r="R463" i="46"/>
  <c r="R444" i="46"/>
  <c r="R441" i="46"/>
  <c r="R438" i="46"/>
  <c r="R537" i="46" s="1"/>
  <c r="Q501" i="46"/>
  <c r="Q494" i="46"/>
  <c r="Q463" i="46"/>
  <c r="Q444" i="46"/>
  <c r="Q441" i="46"/>
  <c r="Q438" i="46"/>
  <c r="Q537" i="46" s="1"/>
  <c r="P537" i="46"/>
  <c r="P501" i="46"/>
  <c r="P494" i="46"/>
  <c r="P463" i="46"/>
  <c r="P444" i="46"/>
  <c r="P441" i="46"/>
  <c r="P438" i="46"/>
  <c r="O501" i="46"/>
  <c r="O537" i="46" s="1"/>
  <c r="O494" i="46"/>
  <c r="O463" i="46"/>
  <c r="O444" i="46"/>
  <c r="O441" i="46"/>
  <c r="O438" i="46"/>
  <c r="N501" i="46"/>
  <c r="N494" i="46"/>
  <c r="N463" i="46"/>
  <c r="N444" i="46"/>
  <c r="N441" i="46"/>
  <c r="N438" i="46"/>
  <c r="N537" i="46" s="1"/>
  <c r="M501" i="46"/>
  <c r="M494" i="46"/>
  <c r="M463" i="46"/>
  <c r="M444" i="46"/>
  <c r="M441" i="46"/>
  <c r="M438" i="46"/>
  <c r="M537" i="46" s="1"/>
  <c r="L501" i="46"/>
  <c r="L494" i="46"/>
  <c r="L463" i="46"/>
  <c r="L444" i="46"/>
  <c r="L441" i="46"/>
  <c r="L438" i="46"/>
  <c r="L537" i="46" s="1"/>
  <c r="M207" i="47" l="1"/>
  <c r="U207" i="47"/>
  <c r="W202" i="47"/>
  <c r="W205" i="47"/>
  <c r="W206" i="47"/>
  <c r="W200" i="47"/>
  <c r="W199" i="47"/>
  <c r="W203" i="47"/>
  <c r="W204" i="47"/>
  <c r="W201" i="47"/>
  <c r="O195" i="47"/>
  <c r="O196" i="47"/>
  <c r="O197" i="47"/>
  <c r="O198" i="47"/>
  <c r="P195" i="47"/>
  <c r="P196" i="47"/>
  <c r="P197" i="47"/>
  <c r="P198" i="47"/>
  <c r="I195" i="47"/>
  <c r="Q195" i="47"/>
  <c r="I196" i="47"/>
  <c r="Q196" i="47"/>
  <c r="I197" i="47"/>
  <c r="Q197" i="47"/>
  <c r="I198" i="47"/>
  <c r="Q198" i="47"/>
  <c r="K195" i="47"/>
  <c r="S195" i="47"/>
  <c r="K196" i="47"/>
  <c r="S196" i="47"/>
  <c r="K197" i="47"/>
  <c r="S197" i="47"/>
  <c r="K198" i="47"/>
  <c r="S198" i="47"/>
  <c r="L195" i="47"/>
  <c r="T195" i="47"/>
  <c r="L196" i="47"/>
  <c r="T196" i="47"/>
  <c r="L197" i="47"/>
  <c r="T197" i="47"/>
  <c r="L198" i="47"/>
  <c r="T198" i="47"/>
  <c r="N195" i="47"/>
  <c r="N196" i="47"/>
  <c r="N197" i="47"/>
  <c r="N198" i="47"/>
  <c r="AR598" i="79"/>
  <c r="AQ598" i="79"/>
  <c r="AP598" i="79"/>
  <c r="AO598" i="79"/>
  <c r="AN598" i="79"/>
  <c r="AM598" i="79"/>
  <c r="AL598" i="79"/>
  <c r="AK598" i="79"/>
  <c r="AJ598" i="79"/>
  <c r="AI598" i="79"/>
  <c r="AH598" i="79"/>
  <c r="AG598" i="79"/>
  <c r="AF882" i="79"/>
  <c r="AG882" i="79"/>
  <c r="S1155" i="79"/>
  <c r="E1155" i="79"/>
  <c r="U681" i="79"/>
  <c r="U608" i="79"/>
  <c r="V485" i="79"/>
  <c r="V572" i="79"/>
  <c r="V519" i="79"/>
  <c r="V504" i="79"/>
  <c r="V501" i="79"/>
  <c r="V494" i="79"/>
  <c r="V488" i="79"/>
  <c r="H575" i="79"/>
  <c r="H572" i="79"/>
  <c r="H519" i="79"/>
  <c r="H504" i="79"/>
  <c r="P207" i="47" l="1"/>
  <c r="T207" i="47"/>
  <c r="L207" i="47"/>
  <c r="O207" i="47"/>
  <c r="Q207" i="47"/>
  <c r="S207" i="47"/>
  <c r="N207" i="47"/>
  <c r="K207" i="47"/>
  <c r="I207" i="47"/>
  <c r="W196" i="47"/>
  <c r="W195" i="47"/>
  <c r="W198" i="47"/>
  <c r="W197" i="47"/>
  <c r="U765" i="79"/>
  <c r="V575" i="79"/>
  <c r="W207" i="47" l="1"/>
  <c r="H501" i="79"/>
  <c r="H494" i="79"/>
  <c r="H488" i="79"/>
  <c r="H485" i="79"/>
  <c r="W329" i="79"/>
  <c r="W315" i="79"/>
  <c r="W314" i="79"/>
  <c r="W312" i="79"/>
  <c r="W311" i="79"/>
  <c r="W299" i="79"/>
  <c r="W298" i="79"/>
  <c r="W296" i="79"/>
  <c r="W295" i="79"/>
  <c r="I329" i="79"/>
  <c r="I315" i="79"/>
  <c r="I314" i="79"/>
  <c r="I312" i="79"/>
  <c r="I311" i="79"/>
  <c r="I299" i="79"/>
  <c r="I298" i="79"/>
  <c r="I296" i="79"/>
  <c r="I295" i="79"/>
  <c r="X80" i="79"/>
  <c r="X76" i="79"/>
  <c r="X61" i="79"/>
  <c r="X60" i="79"/>
  <c r="X57" i="79"/>
  <c r="X55" i="79"/>
  <c r="X54" i="79"/>
  <c r="X48" i="79"/>
  <c r="X47" i="79"/>
  <c r="X44" i="79"/>
  <c r="X42" i="79"/>
  <c r="X41" i="79"/>
  <c r="X39" i="79"/>
  <c r="X38" i="79"/>
  <c r="J80" i="79"/>
  <c r="J76" i="79"/>
  <c r="J61" i="79"/>
  <c r="J60" i="79"/>
  <c r="J57" i="79"/>
  <c r="J55" i="79"/>
  <c r="J54" i="79"/>
  <c r="J48" i="79"/>
  <c r="J47" i="79"/>
  <c r="J44" i="79"/>
  <c r="J42" i="79"/>
  <c r="J41" i="79"/>
  <c r="J39" i="79"/>
  <c r="J38" i="79"/>
  <c r="AB537" i="46"/>
  <c r="AA537" i="46"/>
  <c r="J537" i="46"/>
  <c r="I537" i="46"/>
  <c r="AC494" i="46"/>
  <c r="K494" i="46"/>
  <c r="W385" i="79" l="1"/>
  <c r="I385" i="79"/>
  <c r="BE78" i="68" l="1"/>
  <c r="BD78" i="68"/>
  <c r="BC78" i="68"/>
  <c r="BB78" i="68"/>
  <c r="BA78" i="68"/>
  <c r="E1271" i="79" s="1"/>
  <c r="AZ78" i="68"/>
  <c r="Y78" i="68"/>
  <c r="X78" i="68"/>
  <c r="W78" i="68"/>
  <c r="V78" i="68"/>
  <c r="S1271" i="79" s="1"/>
  <c r="U78" i="68"/>
  <c r="BD65" i="68" l="1"/>
  <c r="I868" i="79" s="1"/>
  <c r="BC65" i="68"/>
  <c r="H868" i="79" s="1"/>
  <c r="BB65" i="68"/>
  <c r="G868" i="79" s="1"/>
  <c r="BA65" i="68"/>
  <c r="F868" i="79" s="1"/>
  <c r="AZ65" i="68"/>
  <c r="AY65" i="68"/>
  <c r="Y65" i="68"/>
  <c r="W868" i="79" s="1"/>
  <c r="X65" i="68"/>
  <c r="V868" i="79" s="1"/>
  <c r="W65" i="68"/>
  <c r="U868" i="79" s="1"/>
  <c r="V65" i="68"/>
  <c r="T868" i="79" s="1"/>
  <c r="U65" i="68"/>
  <c r="T65" i="68"/>
  <c r="BD56" i="68"/>
  <c r="I884" i="79" s="1"/>
  <c r="BC56" i="68"/>
  <c r="H884" i="79" s="1"/>
  <c r="BB56" i="68"/>
  <c r="G884" i="79" s="1"/>
  <c r="BA56" i="68"/>
  <c r="F884" i="79" s="1"/>
  <c r="AZ56" i="68"/>
  <c r="AY56" i="68"/>
  <c r="Y56" i="68"/>
  <c r="W884" i="79" s="1"/>
  <c r="X56" i="68"/>
  <c r="V884" i="79" s="1"/>
  <c r="W56" i="68"/>
  <c r="U884" i="79" s="1"/>
  <c r="V56" i="68"/>
  <c r="T884" i="79" s="1"/>
  <c r="U56" i="68"/>
  <c r="T56" i="68"/>
  <c r="BD45" i="68" l="1"/>
  <c r="J681" i="79" s="1"/>
  <c r="BC45" i="68"/>
  <c r="I681" i="79" s="1"/>
  <c r="BB45" i="68"/>
  <c r="H681" i="79" s="1"/>
  <c r="BA45" i="68"/>
  <c r="G681" i="79" s="1"/>
  <c r="AZ45" i="68"/>
  <c r="AY45" i="68"/>
  <c r="AX45" i="68"/>
  <c r="BD38" i="68"/>
  <c r="J608" i="79" s="1"/>
  <c r="J765" i="79" s="1"/>
  <c r="BC38" i="68"/>
  <c r="I608" i="79" s="1"/>
  <c r="I765" i="79" s="1"/>
  <c r="BB38" i="68"/>
  <c r="H608" i="79" s="1"/>
  <c r="H765" i="79" s="1"/>
  <c r="BA38" i="68"/>
  <c r="G608" i="79" s="1"/>
  <c r="G765" i="79" s="1"/>
  <c r="AZ38" i="68"/>
  <c r="AY38" i="68"/>
  <c r="AX38" i="68"/>
  <c r="BD34" i="68"/>
  <c r="J691" i="79" s="1"/>
  <c r="BC34" i="68"/>
  <c r="I691" i="79" s="1"/>
  <c r="BB34" i="68"/>
  <c r="H691" i="79" s="1"/>
  <c r="BA34" i="68"/>
  <c r="G691" i="79" s="1"/>
  <c r="AZ34" i="68"/>
  <c r="AY34" i="68"/>
  <c r="AX34" i="68"/>
  <c r="X34" i="68"/>
  <c r="W691" i="79" s="1"/>
  <c r="W34" i="68"/>
  <c r="V691" i="79" s="1"/>
  <c r="V34" i="68"/>
  <c r="U691" i="79" s="1"/>
  <c r="U34" i="68"/>
  <c r="T34" i="68"/>
  <c r="S34" i="68"/>
  <c r="BT77" i="68" l="1"/>
  <c r="BS77" i="68"/>
  <c r="BR77" i="68"/>
  <c r="BQ77" i="68"/>
  <c r="BP77" i="68"/>
  <c r="BO77" i="68"/>
  <c r="BN77" i="68"/>
  <c r="BM77" i="68"/>
  <c r="BL77" i="68"/>
  <c r="BK77" i="68"/>
  <c r="BJ77" i="68"/>
  <c r="BI77" i="68"/>
  <c r="BH77" i="68"/>
  <c r="BG77" i="68"/>
  <c r="BF77" i="68"/>
  <c r="BE77" i="68"/>
  <c r="BD77" i="68"/>
  <c r="BC77" i="68"/>
  <c r="BB77" i="68"/>
  <c r="BA77" i="68"/>
  <c r="AZ77" i="68"/>
  <c r="AY77" i="68"/>
  <c r="AX77" i="68"/>
  <c r="AW77" i="68"/>
  <c r="AO77" i="68"/>
  <c r="AN77" i="68"/>
  <c r="AM77" i="68"/>
  <c r="AL77" i="68"/>
  <c r="AK77" i="68"/>
  <c r="AJ77" i="68"/>
  <c r="AI77" i="68"/>
  <c r="AH77" i="68"/>
  <c r="AG77" i="68"/>
  <c r="AF77" i="68"/>
  <c r="AE77" i="68"/>
  <c r="AD77" i="68"/>
  <c r="AC77" i="68"/>
  <c r="AB77" i="68"/>
  <c r="AA77" i="68"/>
  <c r="Z77" i="68"/>
  <c r="Y77" i="68"/>
  <c r="X77" i="68"/>
  <c r="W77" i="68"/>
  <c r="V77" i="68"/>
  <c r="U77" i="68"/>
  <c r="T77" i="68"/>
  <c r="S77" i="68"/>
  <c r="R77" i="68"/>
  <c r="BT76" i="68"/>
  <c r="BS76" i="68"/>
  <c r="BR76" i="68"/>
  <c r="BQ76" i="68"/>
  <c r="BP76" i="68"/>
  <c r="BO76" i="68"/>
  <c r="BN76" i="68"/>
  <c r="BM76" i="68"/>
  <c r="BL76" i="68"/>
  <c r="BK76" i="68"/>
  <c r="BJ76" i="68"/>
  <c r="BI76" i="68"/>
  <c r="BH76" i="68"/>
  <c r="BG76" i="68"/>
  <c r="BF76" i="68"/>
  <c r="BE76" i="68"/>
  <c r="BD76" i="68"/>
  <c r="BC76" i="68"/>
  <c r="BB76" i="68"/>
  <c r="BA76" i="68"/>
  <c r="AZ76" i="68"/>
  <c r="AY76" i="68"/>
  <c r="AX76" i="68"/>
  <c r="AW76" i="68"/>
  <c r="AV76" i="68"/>
  <c r="AU76" i="68"/>
  <c r="AO76" i="68"/>
  <c r="AN76" i="68"/>
  <c r="AM76" i="68"/>
  <c r="AL76" i="68"/>
  <c r="AK76" i="68"/>
  <c r="AJ76" i="68"/>
  <c r="AI76" i="68"/>
  <c r="AH76" i="68"/>
  <c r="AG76" i="68"/>
  <c r="AF76" i="68"/>
  <c r="AE76" i="68"/>
  <c r="AD76" i="68"/>
  <c r="AC76" i="68"/>
  <c r="AB76" i="68"/>
  <c r="AA76" i="68"/>
  <c r="Z76" i="68"/>
  <c r="Y76" i="68"/>
  <c r="X76" i="68"/>
  <c r="W76" i="68"/>
  <c r="V76" i="68"/>
  <c r="U76" i="68"/>
  <c r="T76" i="68"/>
  <c r="S76" i="68"/>
  <c r="R76" i="68"/>
  <c r="Q76" i="68"/>
  <c r="P76" i="68"/>
  <c r="BT75" i="68"/>
  <c r="BS75" i="68"/>
  <c r="BR75" i="68"/>
  <c r="BQ75" i="68"/>
  <c r="BP75" i="68"/>
  <c r="BO75" i="68"/>
  <c r="BN75" i="68"/>
  <c r="BM75" i="68"/>
  <c r="BL75" i="68"/>
  <c r="BK75" i="68"/>
  <c r="BJ75" i="68"/>
  <c r="BI75" i="68"/>
  <c r="BH75" i="68"/>
  <c r="BG75" i="68"/>
  <c r="BF75" i="68"/>
  <c r="BE75" i="68"/>
  <c r="BD75" i="68"/>
  <c r="BC75" i="68"/>
  <c r="BB75" i="68"/>
  <c r="BA75" i="68"/>
  <c r="AZ75" i="68"/>
  <c r="AY75" i="68"/>
  <c r="AX75" i="68"/>
  <c r="AW75" i="68"/>
  <c r="AV75" i="68"/>
  <c r="AU75" i="68"/>
  <c r="AO75" i="68"/>
  <c r="AN75" i="68"/>
  <c r="AM75" i="68"/>
  <c r="AL75" i="68"/>
  <c r="AK75" i="68"/>
  <c r="AJ75" i="68"/>
  <c r="AI75" i="68"/>
  <c r="AH75" i="68"/>
  <c r="AG75" i="68"/>
  <c r="AF75" i="68"/>
  <c r="AE75" i="68"/>
  <c r="AD75" i="68"/>
  <c r="AC75" i="68"/>
  <c r="AB75" i="68"/>
  <c r="AA75" i="68"/>
  <c r="Z75" i="68"/>
  <c r="Y75" i="68"/>
  <c r="X75" i="68"/>
  <c r="W75" i="68"/>
  <c r="V75" i="68"/>
  <c r="U75" i="68"/>
  <c r="T75" i="68"/>
  <c r="S75" i="68"/>
  <c r="R75" i="68"/>
  <c r="Q75" i="68"/>
  <c r="P75" i="68"/>
  <c r="BT74" i="68"/>
  <c r="BS74" i="68"/>
  <c r="BR74" i="68"/>
  <c r="BQ74" i="68"/>
  <c r="BP74" i="68"/>
  <c r="BO74" i="68"/>
  <c r="BN74" i="68"/>
  <c r="BM74" i="68"/>
  <c r="BL74" i="68"/>
  <c r="BK74" i="68"/>
  <c r="BJ74" i="68"/>
  <c r="BI74" i="68"/>
  <c r="BH74" i="68"/>
  <c r="BG74" i="68"/>
  <c r="BF74" i="68"/>
  <c r="BE74" i="68"/>
  <c r="BD74" i="68"/>
  <c r="BC74" i="68"/>
  <c r="BB74" i="68"/>
  <c r="BA74" i="68"/>
  <c r="AZ74" i="68"/>
  <c r="AY74" i="68"/>
  <c r="AX74" i="68"/>
  <c r="AW74" i="68"/>
  <c r="AV74" i="68"/>
  <c r="AU74" i="68"/>
  <c r="AT74" i="68"/>
  <c r="AO74" i="68"/>
  <c r="AN74" i="68"/>
  <c r="AM74" i="68"/>
  <c r="AL74" i="68"/>
  <c r="AK74" i="68"/>
  <c r="AJ74" i="68"/>
  <c r="AI74" i="68"/>
  <c r="AH74" i="68"/>
  <c r="AG74" i="68"/>
  <c r="AF74" i="68"/>
  <c r="AE74" i="68"/>
  <c r="AD74" i="68"/>
  <c r="AC74" i="68"/>
  <c r="AB74" i="68"/>
  <c r="AA74" i="68"/>
  <c r="Z74" i="68"/>
  <c r="Y74" i="68"/>
  <c r="X74" i="68"/>
  <c r="W74" i="68"/>
  <c r="V74" i="68"/>
  <c r="U74" i="68"/>
  <c r="T74" i="68"/>
  <c r="S74" i="68"/>
  <c r="R74" i="68"/>
  <c r="Q74" i="68"/>
  <c r="P74" i="68"/>
  <c r="O74" i="68"/>
  <c r="BT73" i="68"/>
  <c r="BS73" i="68"/>
  <c r="BR73" i="68"/>
  <c r="BQ73" i="68"/>
  <c r="BP73" i="68"/>
  <c r="BO73" i="68"/>
  <c r="BN73" i="68"/>
  <c r="BM73" i="68"/>
  <c r="BL73" i="68"/>
  <c r="BK73" i="68"/>
  <c r="BJ73" i="68"/>
  <c r="BI73" i="68"/>
  <c r="BH73" i="68"/>
  <c r="BG73" i="68"/>
  <c r="BF73" i="68"/>
  <c r="BE73" i="68"/>
  <c r="BD73" i="68"/>
  <c r="BC73" i="68"/>
  <c r="BB73" i="68"/>
  <c r="BA73" i="68"/>
  <c r="AZ73" i="68"/>
  <c r="AY73" i="68"/>
  <c r="AX73" i="68"/>
  <c r="AW73" i="68"/>
  <c r="AV73" i="68"/>
  <c r="AU73" i="68"/>
  <c r="AT73" i="68"/>
  <c r="AO73" i="68"/>
  <c r="AN73" i="68"/>
  <c r="AM73" i="68"/>
  <c r="AL73" i="68"/>
  <c r="AK73" i="68"/>
  <c r="AJ73" i="68"/>
  <c r="AI73" i="68"/>
  <c r="AH73" i="68"/>
  <c r="AG73" i="68"/>
  <c r="AF73" i="68"/>
  <c r="AE73" i="68"/>
  <c r="AD73" i="68"/>
  <c r="AC73" i="68"/>
  <c r="AB73" i="68"/>
  <c r="AA73" i="68"/>
  <c r="Z73" i="68"/>
  <c r="Y73" i="68"/>
  <c r="X73" i="68"/>
  <c r="W73" i="68"/>
  <c r="V73" i="68"/>
  <c r="U73" i="68"/>
  <c r="T73" i="68"/>
  <c r="S73" i="68"/>
  <c r="R73" i="68"/>
  <c r="Q73" i="68"/>
  <c r="P73" i="68"/>
  <c r="O73" i="68"/>
  <c r="BT72" i="68"/>
  <c r="BS72" i="68"/>
  <c r="BR72" i="68"/>
  <c r="BQ72" i="68"/>
  <c r="BP72" i="68"/>
  <c r="BO72" i="68"/>
  <c r="BN72" i="68"/>
  <c r="BM72" i="68"/>
  <c r="BL72" i="68"/>
  <c r="BK72" i="68"/>
  <c r="BJ72" i="68"/>
  <c r="BI72" i="68"/>
  <c r="BH72" i="68"/>
  <c r="BG72" i="68"/>
  <c r="BF72" i="68"/>
  <c r="BE72" i="68"/>
  <c r="BD72" i="68"/>
  <c r="BC72" i="68"/>
  <c r="BB72" i="68"/>
  <c r="BA72" i="68"/>
  <c r="AZ72" i="68"/>
  <c r="AY72" i="68"/>
  <c r="AX72" i="68"/>
  <c r="AW72" i="68"/>
  <c r="AV72" i="68"/>
  <c r="AU72" i="68"/>
  <c r="AT72" i="68"/>
  <c r="AO72" i="68"/>
  <c r="AN72" i="68"/>
  <c r="AM72" i="68"/>
  <c r="AL72" i="68"/>
  <c r="AK72" i="68"/>
  <c r="AJ72" i="68"/>
  <c r="AI72" i="68"/>
  <c r="AH72" i="68"/>
  <c r="AG72" i="68"/>
  <c r="AF72" i="68"/>
  <c r="AE72" i="68"/>
  <c r="AD72" i="68"/>
  <c r="AC72" i="68"/>
  <c r="AB72" i="68"/>
  <c r="AA72" i="68"/>
  <c r="Z72" i="68"/>
  <c r="Y72" i="68"/>
  <c r="X72" i="68"/>
  <c r="W72" i="68"/>
  <c r="V72" i="68"/>
  <c r="U72" i="68"/>
  <c r="T72" i="68"/>
  <c r="S72" i="68"/>
  <c r="R72" i="68"/>
  <c r="Q72" i="68"/>
  <c r="P72" i="68"/>
  <c r="O72" i="68"/>
  <c r="BT71" i="68"/>
  <c r="BS71" i="68"/>
  <c r="BR71" i="68"/>
  <c r="BQ71" i="68"/>
  <c r="BP71" i="68"/>
  <c r="BO71" i="68"/>
  <c r="BN71" i="68"/>
  <c r="BM71" i="68"/>
  <c r="BL71" i="68"/>
  <c r="BK71" i="68"/>
  <c r="BJ71" i="68"/>
  <c r="BI71" i="68"/>
  <c r="BH71" i="68"/>
  <c r="BG71" i="68"/>
  <c r="BF71" i="68"/>
  <c r="BE71" i="68"/>
  <c r="BD71" i="68"/>
  <c r="BC71" i="68"/>
  <c r="BB71" i="68"/>
  <c r="BA71" i="68"/>
  <c r="AZ71" i="68"/>
  <c r="AY71" i="68"/>
  <c r="AX71" i="68"/>
  <c r="AW71" i="68"/>
  <c r="AV71" i="68"/>
  <c r="AU71" i="68"/>
  <c r="AT71" i="68"/>
  <c r="AO71" i="68"/>
  <c r="AN71" i="68"/>
  <c r="AM71" i="68"/>
  <c r="AL71" i="68"/>
  <c r="AK71" i="68"/>
  <c r="AJ71" i="68"/>
  <c r="AI71" i="68"/>
  <c r="AH71" i="68"/>
  <c r="AG71" i="68"/>
  <c r="AF71" i="68"/>
  <c r="AE71" i="68"/>
  <c r="AD71" i="68"/>
  <c r="AC71" i="68"/>
  <c r="AB71" i="68"/>
  <c r="AA71" i="68"/>
  <c r="Z71" i="68"/>
  <c r="Y71" i="68"/>
  <c r="X71" i="68"/>
  <c r="W71" i="68"/>
  <c r="V71" i="68"/>
  <c r="U71" i="68"/>
  <c r="T71" i="68"/>
  <c r="S71" i="68"/>
  <c r="R71" i="68"/>
  <c r="Q71" i="68"/>
  <c r="P71" i="68"/>
  <c r="O71" i="68"/>
  <c r="BT70" i="68"/>
  <c r="BS70" i="68"/>
  <c r="BR70" i="68"/>
  <c r="BQ70" i="68"/>
  <c r="BP70" i="68"/>
  <c r="BO70" i="68"/>
  <c r="BN70" i="68"/>
  <c r="BM70" i="68"/>
  <c r="BL70" i="68"/>
  <c r="BK70" i="68"/>
  <c r="BJ70" i="68"/>
  <c r="BI70" i="68"/>
  <c r="BH70" i="68"/>
  <c r="BG70" i="68"/>
  <c r="BF70" i="68"/>
  <c r="BE70" i="68"/>
  <c r="BD70" i="68"/>
  <c r="BC70" i="68"/>
  <c r="BB70" i="68"/>
  <c r="BA70" i="68"/>
  <c r="AZ70" i="68"/>
  <c r="AY70" i="68"/>
  <c r="AX70" i="68"/>
  <c r="AW70" i="68"/>
  <c r="AV70" i="68"/>
  <c r="AU70" i="68"/>
  <c r="AT70" i="68"/>
  <c r="AO70" i="68"/>
  <c r="AN70" i="68"/>
  <c r="AM70" i="68"/>
  <c r="AL70" i="68"/>
  <c r="AK70" i="68"/>
  <c r="AJ70" i="68"/>
  <c r="AI70" i="68"/>
  <c r="AH70" i="68"/>
  <c r="AG70" i="68"/>
  <c r="AF70" i="68"/>
  <c r="AE70" i="68"/>
  <c r="AD70" i="68"/>
  <c r="AC70" i="68"/>
  <c r="AB70" i="68"/>
  <c r="AA70" i="68"/>
  <c r="Z70" i="68"/>
  <c r="Y70" i="68"/>
  <c r="X70" i="68"/>
  <c r="W70" i="68"/>
  <c r="V70" i="68"/>
  <c r="U70" i="68"/>
  <c r="T70" i="68"/>
  <c r="S70" i="68"/>
  <c r="R70" i="68"/>
  <c r="Q70" i="68"/>
  <c r="P70" i="68"/>
  <c r="O70" i="68"/>
  <c r="BT69" i="68"/>
  <c r="BS69" i="68"/>
  <c r="BR69" i="68"/>
  <c r="BQ69" i="68"/>
  <c r="BP69" i="68"/>
  <c r="BO69" i="68"/>
  <c r="BN69" i="68"/>
  <c r="BM69" i="68"/>
  <c r="BL69" i="68"/>
  <c r="BK69" i="68"/>
  <c r="BJ69" i="68"/>
  <c r="BI69" i="68"/>
  <c r="BH69" i="68"/>
  <c r="BG69" i="68"/>
  <c r="BF69" i="68"/>
  <c r="BE69" i="68"/>
  <c r="BD69" i="68"/>
  <c r="BC69" i="68"/>
  <c r="BB69" i="68"/>
  <c r="BA69" i="68"/>
  <c r="AZ69" i="68"/>
  <c r="AY69" i="68"/>
  <c r="AX69" i="68"/>
  <c r="AW69" i="68"/>
  <c r="AV69" i="68"/>
  <c r="AU69" i="68"/>
  <c r="AT69" i="68"/>
  <c r="AO69" i="68"/>
  <c r="AN69" i="68"/>
  <c r="AM69" i="68"/>
  <c r="AL69" i="68"/>
  <c r="AK69" i="68"/>
  <c r="AJ69" i="68"/>
  <c r="AI69" i="68"/>
  <c r="AH69" i="68"/>
  <c r="AG69" i="68"/>
  <c r="AF69" i="68"/>
  <c r="AE69" i="68"/>
  <c r="AD69" i="68"/>
  <c r="AC69" i="68"/>
  <c r="AB69" i="68"/>
  <c r="AA69" i="68"/>
  <c r="Z69" i="68"/>
  <c r="Y69" i="68"/>
  <c r="X69" i="68"/>
  <c r="W69" i="68"/>
  <c r="V69" i="68"/>
  <c r="U69" i="68"/>
  <c r="T69" i="68"/>
  <c r="S69" i="68"/>
  <c r="R69" i="68"/>
  <c r="Q69" i="68"/>
  <c r="P69" i="68"/>
  <c r="O69" i="68"/>
  <c r="BT68" i="68"/>
  <c r="BS68" i="68"/>
  <c r="BR68" i="68"/>
  <c r="BQ68" i="68"/>
  <c r="BP68" i="68"/>
  <c r="BO68" i="68"/>
  <c r="BN68" i="68"/>
  <c r="BM68" i="68"/>
  <c r="BL68" i="68"/>
  <c r="BK68" i="68"/>
  <c r="BJ68" i="68"/>
  <c r="BI68" i="68"/>
  <c r="BH68" i="68"/>
  <c r="BG68" i="68"/>
  <c r="BF68" i="68"/>
  <c r="BE68" i="68"/>
  <c r="BD68" i="68"/>
  <c r="BC68" i="68"/>
  <c r="BB68" i="68"/>
  <c r="BA68" i="68"/>
  <c r="AZ68" i="68"/>
  <c r="AY68" i="68"/>
  <c r="AX68" i="68"/>
  <c r="AW68" i="68"/>
  <c r="AO68" i="68"/>
  <c r="AN68" i="68"/>
  <c r="AM68" i="68"/>
  <c r="AL68" i="68"/>
  <c r="AK68" i="68"/>
  <c r="AJ68" i="68"/>
  <c r="AI68" i="68"/>
  <c r="AH68" i="68"/>
  <c r="AG68" i="68"/>
  <c r="AF68" i="68"/>
  <c r="AE68" i="68"/>
  <c r="AD68" i="68"/>
  <c r="AC68" i="68"/>
  <c r="AB68" i="68"/>
  <c r="AA68" i="68"/>
  <c r="Z68" i="68"/>
  <c r="Y68" i="68"/>
  <c r="X68" i="68"/>
  <c r="W68" i="68"/>
  <c r="V68" i="68"/>
  <c r="U68" i="68"/>
  <c r="T68" i="68"/>
  <c r="S68" i="68"/>
  <c r="R68" i="68"/>
  <c r="BT67" i="68"/>
  <c r="BS67" i="68"/>
  <c r="BR67" i="68"/>
  <c r="BQ67" i="68"/>
  <c r="BP67" i="68"/>
  <c r="BO67" i="68"/>
  <c r="BN67" i="68"/>
  <c r="BM67" i="68"/>
  <c r="BL67" i="68"/>
  <c r="BK67" i="68"/>
  <c r="BJ67" i="68"/>
  <c r="BI67" i="68"/>
  <c r="BH67" i="68"/>
  <c r="BG67" i="68"/>
  <c r="BF67" i="68"/>
  <c r="BE67" i="68"/>
  <c r="BD67" i="68"/>
  <c r="BC67" i="68"/>
  <c r="BB67" i="68"/>
  <c r="BA67" i="68"/>
  <c r="AZ67" i="68"/>
  <c r="AY67" i="68"/>
  <c r="AX67" i="68"/>
  <c r="AW67" i="68"/>
  <c r="AV67" i="68"/>
  <c r="AO67" i="68"/>
  <c r="AN67" i="68"/>
  <c r="AM67" i="68"/>
  <c r="AL67" i="68"/>
  <c r="AK67" i="68"/>
  <c r="AJ67" i="68"/>
  <c r="AI67" i="68"/>
  <c r="AH67" i="68"/>
  <c r="AG67" i="68"/>
  <c r="AF67" i="68"/>
  <c r="AE67" i="68"/>
  <c r="AD67" i="68"/>
  <c r="AC67" i="68"/>
  <c r="AB67" i="68"/>
  <c r="AA67" i="68"/>
  <c r="Z67" i="68"/>
  <c r="Y67" i="68"/>
  <c r="X67" i="68"/>
  <c r="W67" i="68"/>
  <c r="V67" i="68"/>
  <c r="U67" i="68"/>
  <c r="T67" i="68"/>
  <c r="S67" i="68"/>
  <c r="R67" i="68"/>
  <c r="Q67" i="68"/>
  <c r="BT66" i="68"/>
  <c r="BS66" i="68"/>
  <c r="BR66" i="68"/>
  <c r="BQ66" i="68"/>
  <c r="BP66" i="68"/>
  <c r="BO66" i="68"/>
  <c r="BN66" i="68"/>
  <c r="BM66" i="68"/>
  <c r="BL66" i="68"/>
  <c r="BK66" i="68"/>
  <c r="BJ66" i="68"/>
  <c r="BI66" i="68"/>
  <c r="BH66" i="68"/>
  <c r="BG66" i="68"/>
  <c r="BF66" i="68"/>
  <c r="BE66" i="68"/>
  <c r="BD66" i="68"/>
  <c r="BC66" i="68"/>
  <c r="BB66" i="68"/>
  <c r="BA66" i="68"/>
  <c r="AZ66" i="68"/>
  <c r="AY66" i="68"/>
  <c r="AX66" i="68"/>
  <c r="AW66" i="68"/>
  <c r="AV66" i="68"/>
  <c r="AU66" i="68"/>
  <c r="AO66" i="68"/>
  <c r="AN66" i="68"/>
  <c r="AM66" i="68"/>
  <c r="AL66" i="68"/>
  <c r="AK66" i="68"/>
  <c r="AJ66" i="68"/>
  <c r="AI66" i="68"/>
  <c r="AH66" i="68"/>
  <c r="AG66" i="68"/>
  <c r="AF66" i="68"/>
  <c r="AE66" i="68"/>
  <c r="AD66" i="68"/>
  <c r="AC66" i="68"/>
  <c r="AB66" i="68"/>
  <c r="AA66" i="68"/>
  <c r="Z66" i="68"/>
  <c r="Y66" i="68"/>
  <c r="X66" i="68"/>
  <c r="W66" i="68"/>
  <c r="V66" i="68"/>
  <c r="U66" i="68"/>
  <c r="T66" i="68"/>
  <c r="S66" i="68"/>
  <c r="R66" i="68"/>
  <c r="Q66" i="68"/>
  <c r="P66" i="68"/>
  <c r="BT64" i="68"/>
  <c r="BS64" i="68"/>
  <c r="BR64" i="68"/>
  <c r="BQ64" i="68"/>
  <c r="BP64" i="68"/>
  <c r="BO64" i="68"/>
  <c r="BN64" i="68"/>
  <c r="BM64" i="68"/>
  <c r="BL64" i="68"/>
  <c r="BK64" i="68"/>
  <c r="BJ64" i="68"/>
  <c r="BI64" i="68"/>
  <c r="BH64" i="68"/>
  <c r="BG64" i="68"/>
  <c r="BF64" i="68"/>
  <c r="BE64" i="68"/>
  <c r="BD64" i="68"/>
  <c r="BC64" i="68"/>
  <c r="BB64" i="68"/>
  <c r="BA64" i="68"/>
  <c r="AZ64" i="68"/>
  <c r="AY64" i="68"/>
  <c r="AX64" i="68"/>
  <c r="AW64" i="68"/>
  <c r="AV64" i="68"/>
  <c r="AO64" i="68"/>
  <c r="AN64" i="68"/>
  <c r="AM64" i="68"/>
  <c r="AL64" i="68"/>
  <c r="AK64" i="68"/>
  <c r="AJ64" i="68"/>
  <c r="AI64" i="68"/>
  <c r="AH64" i="68"/>
  <c r="AG64" i="68"/>
  <c r="AF64" i="68"/>
  <c r="AE64" i="68"/>
  <c r="AD64" i="68"/>
  <c r="AC64" i="68"/>
  <c r="AB64" i="68"/>
  <c r="AA64" i="68"/>
  <c r="Z64" i="68"/>
  <c r="Y64" i="68"/>
  <c r="X64" i="68"/>
  <c r="W64" i="68"/>
  <c r="V64" i="68"/>
  <c r="U64" i="68"/>
  <c r="T64" i="68"/>
  <c r="S64" i="68"/>
  <c r="R64" i="68"/>
  <c r="Q64" i="68"/>
  <c r="BT63" i="68"/>
  <c r="BS63" i="68"/>
  <c r="BR63" i="68"/>
  <c r="BQ63" i="68"/>
  <c r="BP63" i="68"/>
  <c r="BO63" i="68"/>
  <c r="BN63" i="68"/>
  <c r="BM63" i="68"/>
  <c r="BL63" i="68"/>
  <c r="BK63" i="68"/>
  <c r="BJ63" i="68"/>
  <c r="BI63" i="68"/>
  <c r="BH63" i="68"/>
  <c r="BG63" i="68"/>
  <c r="BF63" i="68"/>
  <c r="BE63" i="68"/>
  <c r="BD63" i="68"/>
  <c r="BC63" i="68"/>
  <c r="BB63" i="68"/>
  <c r="BA63" i="68"/>
  <c r="AZ63" i="68"/>
  <c r="AY63" i="68"/>
  <c r="AX63" i="68"/>
  <c r="AW63" i="68"/>
  <c r="AV63" i="68"/>
  <c r="AU63" i="68"/>
  <c r="AO63" i="68"/>
  <c r="AN63" i="68"/>
  <c r="AM63" i="68"/>
  <c r="AL63" i="68"/>
  <c r="AK63" i="68"/>
  <c r="AJ63" i="68"/>
  <c r="AI63" i="68"/>
  <c r="AH63" i="68"/>
  <c r="AG63" i="68"/>
  <c r="AF63" i="68"/>
  <c r="AE63" i="68"/>
  <c r="AD63" i="68"/>
  <c r="AC63" i="68"/>
  <c r="AB63" i="68"/>
  <c r="AA63" i="68"/>
  <c r="Z63" i="68"/>
  <c r="Y63" i="68"/>
  <c r="X63" i="68"/>
  <c r="W63" i="68"/>
  <c r="V63" i="68"/>
  <c r="U63" i="68"/>
  <c r="T63" i="68"/>
  <c r="S63" i="68"/>
  <c r="R63" i="68"/>
  <c r="Q63" i="68"/>
  <c r="P63" i="68"/>
  <c r="BT62" i="68"/>
  <c r="BS62" i="68"/>
  <c r="BR62" i="68"/>
  <c r="BQ62" i="68"/>
  <c r="BP62" i="68"/>
  <c r="BO62" i="68"/>
  <c r="BN62" i="68"/>
  <c r="BM62" i="68"/>
  <c r="BL62" i="68"/>
  <c r="BK62" i="68"/>
  <c r="BJ62" i="68"/>
  <c r="BI62" i="68"/>
  <c r="BH62" i="68"/>
  <c r="BG62" i="68"/>
  <c r="BF62" i="68"/>
  <c r="BE62" i="68"/>
  <c r="BD62" i="68"/>
  <c r="BC62" i="68"/>
  <c r="BB62" i="68"/>
  <c r="BA62" i="68"/>
  <c r="AZ62" i="68"/>
  <c r="AY62" i="68"/>
  <c r="AX62" i="68"/>
  <c r="AW62" i="68"/>
  <c r="AV62" i="68"/>
  <c r="AO62" i="68"/>
  <c r="AN62" i="68"/>
  <c r="AM62" i="68"/>
  <c r="AL62" i="68"/>
  <c r="AK62" i="68"/>
  <c r="AJ62" i="68"/>
  <c r="AI62" i="68"/>
  <c r="AH62" i="68"/>
  <c r="AG62" i="68"/>
  <c r="AF62" i="68"/>
  <c r="AE62" i="68"/>
  <c r="AD62" i="68"/>
  <c r="AC62" i="68"/>
  <c r="AB62" i="68"/>
  <c r="AA62" i="68"/>
  <c r="Z62" i="68"/>
  <c r="Y62" i="68"/>
  <c r="X62" i="68"/>
  <c r="W62" i="68"/>
  <c r="V62" i="68"/>
  <c r="U62" i="68"/>
  <c r="T62" i="68"/>
  <c r="S62" i="68"/>
  <c r="R62" i="68"/>
  <c r="Q62" i="68"/>
  <c r="BT61" i="68"/>
  <c r="BS61" i="68"/>
  <c r="BR61" i="68"/>
  <c r="BQ61" i="68"/>
  <c r="BP61" i="68"/>
  <c r="BO61" i="68"/>
  <c r="BN61" i="68"/>
  <c r="BM61" i="68"/>
  <c r="BL61" i="68"/>
  <c r="BK61" i="68"/>
  <c r="BJ61" i="68"/>
  <c r="BI61" i="68"/>
  <c r="BH61" i="68"/>
  <c r="BG61" i="68"/>
  <c r="BF61" i="68"/>
  <c r="BE61" i="68"/>
  <c r="BD61" i="68"/>
  <c r="BC61" i="68"/>
  <c r="BB61" i="68"/>
  <c r="BA61" i="68"/>
  <c r="AZ61" i="68"/>
  <c r="AY61" i="68"/>
  <c r="AX61" i="68"/>
  <c r="AW61" i="68"/>
  <c r="AV61" i="68"/>
  <c r="AU61" i="68"/>
  <c r="AO61" i="68"/>
  <c r="AN61" i="68"/>
  <c r="AM61" i="68"/>
  <c r="AL61" i="68"/>
  <c r="AK61" i="68"/>
  <c r="AJ61" i="68"/>
  <c r="AI61" i="68"/>
  <c r="AH61" i="68"/>
  <c r="AG61" i="68"/>
  <c r="AF61" i="68"/>
  <c r="AE61" i="68"/>
  <c r="AD61" i="68"/>
  <c r="AC61" i="68"/>
  <c r="AB61" i="68"/>
  <c r="AA61" i="68"/>
  <c r="Z61" i="68"/>
  <c r="Y61" i="68"/>
  <c r="X61" i="68"/>
  <c r="W61" i="68"/>
  <c r="V61" i="68"/>
  <c r="U61" i="68"/>
  <c r="T61" i="68"/>
  <c r="S61" i="68"/>
  <c r="R61" i="68"/>
  <c r="Q61" i="68"/>
  <c r="P61" i="68"/>
  <c r="BT60" i="68"/>
  <c r="BS60" i="68"/>
  <c r="BR60" i="68"/>
  <c r="BQ60" i="68"/>
  <c r="BP60" i="68"/>
  <c r="BO60" i="68"/>
  <c r="BN60" i="68"/>
  <c r="BM60" i="68"/>
  <c r="BL60" i="68"/>
  <c r="BK60" i="68"/>
  <c r="BJ60" i="68"/>
  <c r="BI60" i="68"/>
  <c r="BH60" i="68"/>
  <c r="BG60" i="68"/>
  <c r="BF60" i="68"/>
  <c r="BE60" i="68"/>
  <c r="BD60" i="68"/>
  <c r="BC60" i="68"/>
  <c r="BB60" i="68"/>
  <c r="BA60" i="68"/>
  <c r="AZ60" i="68"/>
  <c r="AY60" i="68"/>
  <c r="AX60" i="68"/>
  <c r="AW60" i="68"/>
  <c r="AV60" i="68"/>
  <c r="AU60" i="68"/>
  <c r="AO60" i="68"/>
  <c r="AN60" i="68"/>
  <c r="AM60" i="68"/>
  <c r="AL60" i="68"/>
  <c r="AK60" i="68"/>
  <c r="AJ60" i="68"/>
  <c r="AI60" i="68"/>
  <c r="AH60" i="68"/>
  <c r="AG60" i="68"/>
  <c r="AF60" i="68"/>
  <c r="AE60" i="68"/>
  <c r="AD60" i="68"/>
  <c r="AC60" i="68"/>
  <c r="AB60" i="68"/>
  <c r="AA60" i="68"/>
  <c r="Z60" i="68"/>
  <c r="Y60" i="68"/>
  <c r="X60" i="68"/>
  <c r="W60" i="68"/>
  <c r="V60" i="68"/>
  <c r="U60" i="68"/>
  <c r="T60" i="68"/>
  <c r="S60" i="68"/>
  <c r="R60" i="68"/>
  <c r="Q60" i="68"/>
  <c r="P60" i="68"/>
  <c r="BT59" i="68"/>
  <c r="BS59" i="68"/>
  <c r="BR59" i="68"/>
  <c r="BQ59" i="68"/>
  <c r="BP59" i="68"/>
  <c r="BO59" i="68"/>
  <c r="BN59" i="68"/>
  <c r="BM59" i="68"/>
  <c r="BL59" i="68"/>
  <c r="BK59" i="68"/>
  <c r="BJ59" i="68"/>
  <c r="BI59" i="68"/>
  <c r="BH59" i="68"/>
  <c r="BG59" i="68"/>
  <c r="BF59" i="68"/>
  <c r="BE59" i="68"/>
  <c r="BD59" i="68"/>
  <c r="BC59" i="68"/>
  <c r="BB59" i="68"/>
  <c r="BA59" i="68"/>
  <c r="AZ59" i="68"/>
  <c r="AY59" i="68"/>
  <c r="AX59" i="68"/>
  <c r="AW59" i="68"/>
  <c r="AO59" i="68"/>
  <c r="AN59" i="68"/>
  <c r="AM59" i="68"/>
  <c r="AL59" i="68"/>
  <c r="AK59" i="68"/>
  <c r="AJ59" i="68"/>
  <c r="AI59" i="68"/>
  <c r="AH59" i="68"/>
  <c r="AG59" i="68"/>
  <c r="AF59" i="68"/>
  <c r="AE59" i="68"/>
  <c r="AD59" i="68"/>
  <c r="AC59" i="68"/>
  <c r="AB59" i="68"/>
  <c r="AA59" i="68"/>
  <c r="Z59" i="68"/>
  <c r="Y59" i="68"/>
  <c r="X59" i="68"/>
  <c r="W59" i="68"/>
  <c r="V59" i="68"/>
  <c r="U59" i="68"/>
  <c r="T59" i="68"/>
  <c r="S59" i="68"/>
  <c r="R59" i="68"/>
  <c r="BT58" i="68"/>
  <c r="BS58" i="68"/>
  <c r="BR58" i="68"/>
  <c r="BQ58" i="68"/>
  <c r="BP58" i="68"/>
  <c r="BO58" i="68"/>
  <c r="BN58" i="68"/>
  <c r="BM58" i="68"/>
  <c r="BL58" i="68"/>
  <c r="BK58" i="68"/>
  <c r="BJ58" i="68"/>
  <c r="BI58" i="68"/>
  <c r="BH58" i="68"/>
  <c r="BG58" i="68"/>
  <c r="BF58" i="68"/>
  <c r="BE58" i="68"/>
  <c r="BD58" i="68"/>
  <c r="BC58" i="68"/>
  <c r="BB58" i="68"/>
  <c r="BA58" i="68"/>
  <c r="K501" i="46" s="1"/>
  <c r="AZ58" i="68"/>
  <c r="AY58" i="68"/>
  <c r="AX58" i="68"/>
  <c r="AW58" i="68"/>
  <c r="AV58" i="68"/>
  <c r="AU58" i="68"/>
  <c r="AT58" i="68"/>
  <c r="AO58" i="68"/>
  <c r="AN58" i="68"/>
  <c r="AM58" i="68"/>
  <c r="AL58" i="68"/>
  <c r="AK58" i="68"/>
  <c r="AJ58" i="68"/>
  <c r="AI58" i="68"/>
  <c r="AH58" i="68"/>
  <c r="AG58" i="68"/>
  <c r="AF58" i="68"/>
  <c r="AE58" i="68"/>
  <c r="AD58" i="68"/>
  <c r="AC58" i="68"/>
  <c r="AB58" i="68"/>
  <c r="AA58" i="68"/>
  <c r="Z58" i="68"/>
  <c r="Y58" i="68"/>
  <c r="X58" i="68"/>
  <c r="W58" i="68"/>
  <c r="V58" i="68"/>
  <c r="AC501" i="46" s="1"/>
  <c r="U58" i="68"/>
  <c r="T58" i="68"/>
  <c r="S58" i="68"/>
  <c r="R58" i="68"/>
  <c r="Q58" i="68"/>
  <c r="P58" i="68"/>
  <c r="O58"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W57" i="68"/>
  <c r="AV57" i="68"/>
  <c r="AU57" i="68"/>
  <c r="AO57" i="68"/>
  <c r="AN57" i="68"/>
  <c r="AM57" i="68"/>
  <c r="AL57" i="68"/>
  <c r="AK57" i="68"/>
  <c r="AJ57" i="68"/>
  <c r="AI57" i="68"/>
  <c r="AH57" i="68"/>
  <c r="AG57" i="68"/>
  <c r="AF57" i="68"/>
  <c r="AE57" i="68"/>
  <c r="AD57" i="68"/>
  <c r="AC57" i="68"/>
  <c r="AB57" i="68"/>
  <c r="AA57" i="68"/>
  <c r="Z57" i="68"/>
  <c r="Y57" i="68"/>
  <c r="X57" i="68"/>
  <c r="W57" i="68"/>
  <c r="V57" i="68"/>
  <c r="U57" i="68"/>
  <c r="T57" i="68"/>
  <c r="S57" i="68"/>
  <c r="R57" i="68"/>
  <c r="Q57" i="68"/>
  <c r="P57" i="68"/>
  <c r="BT55" i="68"/>
  <c r="BS55" i="68"/>
  <c r="BR55" i="68"/>
  <c r="BQ55" i="68"/>
  <c r="BP55" i="68"/>
  <c r="BO55" i="68"/>
  <c r="BN55" i="68"/>
  <c r="BM55" i="68"/>
  <c r="BL55" i="68"/>
  <c r="BK55" i="68"/>
  <c r="BJ55" i="68"/>
  <c r="BI55" i="68"/>
  <c r="BH55" i="68"/>
  <c r="BG55" i="68"/>
  <c r="BF55" i="68"/>
  <c r="BE55" i="68"/>
  <c r="BD55" i="68"/>
  <c r="BC55" i="68"/>
  <c r="BB55" i="68"/>
  <c r="BA55" i="68"/>
  <c r="AZ55" i="68"/>
  <c r="AY55" i="68"/>
  <c r="AX55" i="68"/>
  <c r="AW55" i="68"/>
  <c r="AV55" i="68"/>
  <c r="AO55" i="68"/>
  <c r="AN55" i="68"/>
  <c r="AM55" i="68"/>
  <c r="AL55" i="68"/>
  <c r="AK55" i="68"/>
  <c r="AJ55" i="68"/>
  <c r="AI55" i="68"/>
  <c r="AH55" i="68"/>
  <c r="AG55" i="68"/>
  <c r="AF55" i="68"/>
  <c r="AE55" i="68"/>
  <c r="AD55" i="68"/>
  <c r="AC55" i="68"/>
  <c r="AB55" i="68"/>
  <c r="AA55" i="68"/>
  <c r="Z55" i="68"/>
  <c r="Y55" i="68"/>
  <c r="X55" i="68"/>
  <c r="W55" i="68"/>
  <c r="V55" i="68"/>
  <c r="U55" i="68"/>
  <c r="T55" i="68"/>
  <c r="S55" i="68"/>
  <c r="R55" i="68"/>
  <c r="Q55" i="68"/>
  <c r="BT54" i="68"/>
  <c r="BS54" i="68"/>
  <c r="BR54" i="68"/>
  <c r="BQ54" i="68"/>
  <c r="BP54" i="68"/>
  <c r="BO54" i="68"/>
  <c r="BN54" i="68"/>
  <c r="BM54" i="68"/>
  <c r="BL54" i="68"/>
  <c r="BK54" i="68"/>
  <c r="BJ54" i="68"/>
  <c r="BI54" i="68"/>
  <c r="BH54" i="68"/>
  <c r="BG54" i="68"/>
  <c r="BF54" i="68"/>
  <c r="BE54" i="68"/>
  <c r="BD54" i="68"/>
  <c r="BC54" i="68"/>
  <c r="BB54" i="68"/>
  <c r="BA54" i="68"/>
  <c r="K441" i="46" s="1"/>
  <c r="AZ54" i="68"/>
  <c r="AY54" i="68"/>
  <c r="AX54" i="68"/>
  <c r="AW54" i="68"/>
  <c r="AV54" i="68"/>
  <c r="AU54" i="68"/>
  <c r="AT54" i="68"/>
  <c r="AO54" i="68"/>
  <c r="AN54" i="68"/>
  <c r="AM54" i="68"/>
  <c r="AL54" i="68"/>
  <c r="AK54" i="68"/>
  <c r="AJ54" i="68"/>
  <c r="AI54" i="68"/>
  <c r="AH54" i="68"/>
  <c r="AG54" i="68"/>
  <c r="AF54" i="68"/>
  <c r="AE54" i="68"/>
  <c r="AD54" i="68"/>
  <c r="AC54" i="68"/>
  <c r="AB54" i="68"/>
  <c r="AA54" i="68"/>
  <c r="Z54" i="68"/>
  <c r="Y54" i="68"/>
  <c r="X54" i="68"/>
  <c r="W54" i="68"/>
  <c r="V54" i="68"/>
  <c r="AC441" i="46" s="1"/>
  <c r="U54" i="68"/>
  <c r="T54" i="68"/>
  <c r="S54" i="68"/>
  <c r="R54" i="68"/>
  <c r="Q54" i="68"/>
  <c r="P54" i="68"/>
  <c r="O54" i="68"/>
  <c r="BT53" i="68"/>
  <c r="BS53" i="68"/>
  <c r="BR53" i="68"/>
  <c r="BQ53" i="68"/>
  <c r="BP53" i="68"/>
  <c r="BO53" i="68"/>
  <c r="BN53" i="68"/>
  <c r="BM53" i="68"/>
  <c r="BL53" i="68"/>
  <c r="BK53" i="68"/>
  <c r="BJ53" i="68"/>
  <c r="BI53" i="68"/>
  <c r="BH53" i="68"/>
  <c r="BG53" i="68"/>
  <c r="BF53" i="68"/>
  <c r="BE53" i="68"/>
  <c r="BD53" i="68"/>
  <c r="BC53" i="68"/>
  <c r="BB53" i="68"/>
  <c r="BA53" i="68"/>
  <c r="J58" i="79" s="1"/>
  <c r="J195" i="79" s="1"/>
  <c r="AZ53" i="68"/>
  <c r="AY53" i="68"/>
  <c r="AX53" i="68"/>
  <c r="AW53" i="68"/>
  <c r="AV53" i="68"/>
  <c r="AU53" i="68"/>
  <c r="AO53" i="68"/>
  <c r="AN53" i="68"/>
  <c r="AM53" i="68"/>
  <c r="AL53" i="68"/>
  <c r="AK53" i="68"/>
  <c r="AJ53" i="68"/>
  <c r="AI53" i="68"/>
  <c r="AH53" i="68"/>
  <c r="AG53" i="68"/>
  <c r="AF53" i="68"/>
  <c r="AE53" i="68"/>
  <c r="AD53" i="68"/>
  <c r="AC53" i="68"/>
  <c r="AB53" i="68"/>
  <c r="AA53" i="68"/>
  <c r="Z53" i="68"/>
  <c r="Y53" i="68"/>
  <c r="X53" i="68"/>
  <c r="W53" i="68"/>
  <c r="V53" i="68"/>
  <c r="X58" i="79" s="1"/>
  <c r="X195" i="79" s="1"/>
  <c r="U53" i="68"/>
  <c r="T53" i="68"/>
  <c r="S53" i="68"/>
  <c r="R53" i="68"/>
  <c r="Q53" i="68"/>
  <c r="P53" i="68"/>
  <c r="BT52" i="68"/>
  <c r="BS52" i="68"/>
  <c r="BR52" i="68"/>
  <c r="BQ52" i="68"/>
  <c r="BP52" i="68"/>
  <c r="BO52" i="68"/>
  <c r="BN52" i="68"/>
  <c r="BM52" i="68"/>
  <c r="BL52" i="68"/>
  <c r="BK52" i="68"/>
  <c r="BJ52" i="68"/>
  <c r="BI52" i="68"/>
  <c r="BH52" i="68"/>
  <c r="BG52" i="68"/>
  <c r="BF52" i="68"/>
  <c r="BE52" i="68"/>
  <c r="BD52" i="68"/>
  <c r="BC52" i="68"/>
  <c r="BB52" i="68"/>
  <c r="BA52" i="68"/>
  <c r="K438" i="46" s="1"/>
  <c r="AZ52" i="68"/>
  <c r="AY52" i="68"/>
  <c r="AX52" i="68"/>
  <c r="AW52" i="68"/>
  <c r="AV52" i="68"/>
  <c r="AU52" i="68"/>
  <c r="AT52" i="68"/>
  <c r="AO52" i="68"/>
  <c r="AN52" i="68"/>
  <c r="AM52" i="68"/>
  <c r="AL52" i="68"/>
  <c r="AK52" i="68"/>
  <c r="AJ52" i="68"/>
  <c r="AI52" i="68"/>
  <c r="AH52" i="68"/>
  <c r="AG52" i="68"/>
  <c r="AF52" i="68"/>
  <c r="AE52" i="68"/>
  <c r="AD52" i="68"/>
  <c r="AC52" i="68"/>
  <c r="AB52" i="68"/>
  <c r="AA52" i="68"/>
  <c r="Z52" i="68"/>
  <c r="Y52" i="68"/>
  <c r="X52" i="68"/>
  <c r="W52" i="68"/>
  <c r="V52" i="68"/>
  <c r="AC438" i="46" s="1"/>
  <c r="U52" i="68"/>
  <c r="T52" i="68"/>
  <c r="S52" i="68"/>
  <c r="R52" i="68"/>
  <c r="Q52" i="68"/>
  <c r="P52" i="68"/>
  <c r="O52" i="68"/>
  <c r="BT51" i="68"/>
  <c r="BS51" i="68"/>
  <c r="BR51" i="68"/>
  <c r="BQ51" i="68"/>
  <c r="BP51" i="68"/>
  <c r="BO51" i="68"/>
  <c r="BN51" i="68"/>
  <c r="BM51" i="68"/>
  <c r="BL51" i="68"/>
  <c r="BK51" i="68"/>
  <c r="BJ51" i="68"/>
  <c r="BI51" i="68"/>
  <c r="BH51" i="68"/>
  <c r="BG51" i="68"/>
  <c r="BF51" i="68"/>
  <c r="BE51" i="68"/>
  <c r="BD51" i="68"/>
  <c r="BC51" i="68"/>
  <c r="BB51" i="68"/>
  <c r="BA51" i="68"/>
  <c r="AZ51" i="68"/>
  <c r="AY51" i="68"/>
  <c r="AX51" i="68"/>
  <c r="AW51" i="68"/>
  <c r="AV51" i="68"/>
  <c r="AU51" i="68"/>
  <c r="AO51" i="68"/>
  <c r="AN51" i="68"/>
  <c r="AM51" i="68"/>
  <c r="AL51" i="68"/>
  <c r="AK51" i="68"/>
  <c r="AJ51" i="68"/>
  <c r="AI51" i="68"/>
  <c r="AH51" i="68"/>
  <c r="AG51" i="68"/>
  <c r="AF51" i="68"/>
  <c r="AE51" i="68"/>
  <c r="AD51" i="68"/>
  <c r="AC51" i="68"/>
  <c r="AB51" i="68"/>
  <c r="AA51" i="68"/>
  <c r="Z51" i="68"/>
  <c r="Y51" i="68"/>
  <c r="X51" i="68"/>
  <c r="W51" i="68"/>
  <c r="V51" i="68"/>
  <c r="U51" i="68"/>
  <c r="T51" i="68"/>
  <c r="S51" i="68"/>
  <c r="R51" i="68"/>
  <c r="Q51" i="68"/>
  <c r="P51" i="68"/>
  <c r="BT50" i="68"/>
  <c r="BS50" i="68"/>
  <c r="BR50" i="68"/>
  <c r="BQ50" i="68"/>
  <c r="BP50" i="68"/>
  <c r="BO50" i="68"/>
  <c r="BN50" i="68"/>
  <c r="BM50" i="68"/>
  <c r="BL50" i="68"/>
  <c r="BK50" i="68"/>
  <c r="BJ50" i="68"/>
  <c r="BI50" i="68"/>
  <c r="BH50" i="68"/>
  <c r="BG50" i="68"/>
  <c r="BF50" i="68"/>
  <c r="BE50" i="68"/>
  <c r="BD50" i="68"/>
  <c r="BC50" i="68"/>
  <c r="BB50" i="68"/>
  <c r="BA50" i="68"/>
  <c r="AZ50" i="68"/>
  <c r="AY50" i="68"/>
  <c r="AX50" i="68"/>
  <c r="AW50" i="68"/>
  <c r="AV50" i="68"/>
  <c r="AO50" i="68"/>
  <c r="AN50" i="68"/>
  <c r="AM50" i="68"/>
  <c r="AL50" i="68"/>
  <c r="AK50" i="68"/>
  <c r="AJ50" i="68"/>
  <c r="AI50" i="68"/>
  <c r="AH50" i="68"/>
  <c r="AG50" i="68"/>
  <c r="AF50" i="68"/>
  <c r="AE50" i="68"/>
  <c r="AD50" i="68"/>
  <c r="AC50" i="68"/>
  <c r="AB50" i="68"/>
  <c r="AA50" i="68"/>
  <c r="Z50" i="68"/>
  <c r="Y50" i="68"/>
  <c r="X50" i="68"/>
  <c r="W50" i="68"/>
  <c r="V50" i="68"/>
  <c r="U50" i="68"/>
  <c r="T50" i="68"/>
  <c r="S50" i="68"/>
  <c r="R50" i="68"/>
  <c r="Q50"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W49" i="68"/>
  <c r="AV49" i="68"/>
  <c r="AU49" i="68"/>
  <c r="AO49" i="68"/>
  <c r="AN49" i="68"/>
  <c r="AM49" i="68"/>
  <c r="AL49" i="68"/>
  <c r="AK49" i="68"/>
  <c r="AJ49" i="68"/>
  <c r="AI49" i="68"/>
  <c r="AH49" i="68"/>
  <c r="AG49" i="68"/>
  <c r="AF49" i="68"/>
  <c r="AE49" i="68"/>
  <c r="AD49" i="68"/>
  <c r="AC49" i="68"/>
  <c r="AB49" i="68"/>
  <c r="AA49" i="68"/>
  <c r="Z49" i="68"/>
  <c r="Y49" i="68"/>
  <c r="X49" i="68"/>
  <c r="W49" i="68"/>
  <c r="V49" i="68"/>
  <c r="U49" i="68"/>
  <c r="T49" i="68"/>
  <c r="S49" i="68"/>
  <c r="R49" i="68"/>
  <c r="Q49" i="68"/>
  <c r="P49" i="68"/>
  <c r="BT48" i="68"/>
  <c r="BS48" i="68"/>
  <c r="BR48" i="68"/>
  <c r="BQ48" i="68"/>
  <c r="BP48" i="68"/>
  <c r="BO48" i="68"/>
  <c r="BN48" i="68"/>
  <c r="BM48" i="68"/>
  <c r="BL48" i="68"/>
  <c r="BK48" i="68"/>
  <c r="BJ48" i="68"/>
  <c r="BI48" i="68"/>
  <c r="BH48" i="68"/>
  <c r="BG48" i="68"/>
  <c r="BF48" i="68"/>
  <c r="BE48" i="68"/>
  <c r="BD48" i="68"/>
  <c r="BC48" i="68"/>
  <c r="BB48" i="68"/>
  <c r="BA48" i="68"/>
  <c r="AZ48" i="68"/>
  <c r="AY48" i="68"/>
  <c r="AX48" i="68"/>
  <c r="AW48" i="68"/>
  <c r="AV48" i="68"/>
  <c r="AO48" i="68"/>
  <c r="AN48" i="68"/>
  <c r="AM48" i="68"/>
  <c r="AL48" i="68"/>
  <c r="AK48" i="68"/>
  <c r="AJ48" i="68"/>
  <c r="AI48" i="68"/>
  <c r="AH48" i="68"/>
  <c r="AG48" i="68"/>
  <c r="AF48" i="68"/>
  <c r="AE48" i="68"/>
  <c r="AD48" i="68"/>
  <c r="AC48" i="68"/>
  <c r="AB48" i="68"/>
  <c r="AA48" i="68"/>
  <c r="Z48" i="68"/>
  <c r="Y48" i="68"/>
  <c r="X48" i="68"/>
  <c r="W48" i="68"/>
  <c r="V48" i="68"/>
  <c r="U48" i="68"/>
  <c r="T48" i="68"/>
  <c r="S48" i="68"/>
  <c r="R48" i="68"/>
  <c r="Q48" i="68"/>
  <c r="BT47" i="68"/>
  <c r="BS47" i="68"/>
  <c r="BR47" i="68"/>
  <c r="BQ47" i="68"/>
  <c r="BP47" i="68"/>
  <c r="BO47" i="68"/>
  <c r="BN47" i="68"/>
  <c r="BM47" i="68"/>
  <c r="BL47" i="68"/>
  <c r="BK47" i="68"/>
  <c r="BJ47" i="68"/>
  <c r="BI47" i="68"/>
  <c r="BH47" i="68"/>
  <c r="BG47" i="68"/>
  <c r="BF47" i="68"/>
  <c r="BE47" i="68"/>
  <c r="BD47" i="68"/>
  <c r="BC47" i="68"/>
  <c r="BB47" i="68"/>
  <c r="BA47" i="68"/>
  <c r="AZ47" i="68"/>
  <c r="AY47" i="68"/>
  <c r="AX47" i="68"/>
  <c r="AW47" i="68"/>
  <c r="AV47" i="68"/>
  <c r="AU47" i="68"/>
  <c r="AO47" i="68"/>
  <c r="AN47" i="68"/>
  <c r="AM47" i="68"/>
  <c r="AL47" i="68"/>
  <c r="AK47" i="68"/>
  <c r="AJ47" i="68"/>
  <c r="AI47" i="68"/>
  <c r="AH47" i="68"/>
  <c r="AG47" i="68"/>
  <c r="AF47" i="68"/>
  <c r="AE47" i="68"/>
  <c r="AD47" i="68"/>
  <c r="AC47" i="68"/>
  <c r="AB47" i="68"/>
  <c r="AA47" i="68"/>
  <c r="Z47" i="68"/>
  <c r="Y47" i="68"/>
  <c r="X47" i="68"/>
  <c r="W47" i="68"/>
  <c r="V47" i="68"/>
  <c r="U47" i="68"/>
  <c r="T47" i="68"/>
  <c r="S47" i="68"/>
  <c r="R47" i="68"/>
  <c r="Q47" i="68"/>
  <c r="P47" i="68"/>
  <c r="BT46" i="68"/>
  <c r="BS46" i="68"/>
  <c r="BR46" i="68"/>
  <c r="BQ46" i="68"/>
  <c r="BP46" i="68"/>
  <c r="BO46" i="68"/>
  <c r="BN46" i="68"/>
  <c r="BM46" i="68"/>
  <c r="BL46" i="68"/>
  <c r="BK46" i="68"/>
  <c r="BJ46" i="68"/>
  <c r="BI46" i="68"/>
  <c r="BH46" i="68"/>
  <c r="BG46" i="68"/>
  <c r="BF46" i="68"/>
  <c r="BE46" i="68"/>
  <c r="BD46" i="68"/>
  <c r="BC46" i="68"/>
  <c r="BB46" i="68"/>
  <c r="BA46" i="68"/>
  <c r="AZ46" i="68"/>
  <c r="AY46" i="68"/>
  <c r="AX46" i="68"/>
  <c r="AW46" i="68"/>
  <c r="AO46" i="68"/>
  <c r="AN46" i="68"/>
  <c r="AM46" i="68"/>
  <c r="AL46" i="68"/>
  <c r="AK46" i="68"/>
  <c r="AJ46" i="68"/>
  <c r="AI46" i="68"/>
  <c r="AH46" i="68"/>
  <c r="AG46" i="68"/>
  <c r="AF46" i="68"/>
  <c r="AE46" i="68"/>
  <c r="AD46" i="68"/>
  <c r="AC46" i="68"/>
  <c r="AB46" i="68"/>
  <c r="AA46" i="68"/>
  <c r="Z46" i="68"/>
  <c r="Y46" i="68"/>
  <c r="X46" i="68"/>
  <c r="W46" i="68"/>
  <c r="V46" i="68"/>
  <c r="U46" i="68"/>
  <c r="T46" i="68"/>
  <c r="S46" i="68"/>
  <c r="R46" i="68"/>
  <c r="BT44" i="68"/>
  <c r="BS44" i="68"/>
  <c r="BR44" i="68"/>
  <c r="BQ44" i="68"/>
  <c r="BP44" i="68"/>
  <c r="BO44" i="68"/>
  <c r="BN44" i="68"/>
  <c r="BM44" i="68"/>
  <c r="BL44" i="68"/>
  <c r="BK44" i="68"/>
  <c r="BJ44" i="68"/>
  <c r="BI44" i="68"/>
  <c r="BH44" i="68"/>
  <c r="BG44" i="68"/>
  <c r="BF44" i="68"/>
  <c r="BE44" i="68"/>
  <c r="BD44" i="68"/>
  <c r="BC44" i="68"/>
  <c r="BB44" i="68"/>
  <c r="BA44" i="68"/>
  <c r="AZ44" i="68"/>
  <c r="AY44" i="68"/>
  <c r="AX44" i="68"/>
  <c r="AW44" i="68"/>
  <c r="AO44" i="68"/>
  <c r="AN44" i="68"/>
  <c r="AM44" i="68"/>
  <c r="AL44" i="68"/>
  <c r="AK44" i="68"/>
  <c r="AJ44" i="68"/>
  <c r="AI44" i="68"/>
  <c r="AH44" i="68"/>
  <c r="AG44" i="68"/>
  <c r="AF44" i="68"/>
  <c r="AE44" i="68"/>
  <c r="AD44" i="68"/>
  <c r="AC44" i="68"/>
  <c r="AB44" i="68"/>
  <c r="AA44" i="68"/>
  <c r="Z44" i="68"/>
  <c r="Y44" i="68"/>
  <c r="X44" i="68"/>
  <c r="W44" i="68"/>
  <c r="V44" i="68"/>
  <c r="U44" i="68"/>
  <c r="T44" i="68"/>
  <c r="S44" i="68"/>
  <c r="R44" i="68"/>
  <c r="BT43" i="68"/>
  <c r="BS43" i="68"/>
  <c r="BR43" i="68"/>
  <c r="BQ43" i="68"/>
  <c r="BP43" i="68"/>
  <c r="BO43" i="68"/>
  <c r="BN43" i="68"/>
  <c r="BM43" i="68"/>
  <c r="BL43" i="68"/>
  <c r="BK43" i="68"/>
  <c r="BJ43" i="68"/>
  <c r="BI43" i="68"/>
  <c r="BH43" i="68"/>
  <c r="BG43" i="68"/>
  <c r="BF43" i="68"/>
  <c r="BE43" i="68"/>
  <c r="BD43" i="68"/>
  <c r="BC43" i="68"/>
  <c r="BB43" i="68"/>
  <c r="BA43" i="68"/>
  <c r="K444" i="46" s="1"/>
  <c r="AZ43" i="68"/>
  <c r="AY43" i="68"/>
  <c r="AX43" i="68"/>
  <c r="AW43" i="68"/>
  <c r="AV43" i="68"/>
  <c r="AU43" i="68"/>
  <c r="AT43" i="68"/>
  <c r="AO43" i="68"/>
  <c r="AN43" i="68"/>
  <c r="AM43" i="68"/>
  <c r="AL43" i="68"/>
  <c r="AK43" i="68"/>
  <c r="AJ43" i="68"/>
  <c r="AI43" i="68"/>
  <c r="AH43" i="68"/>
  <c r="AG43" i="68"/>
  <c r="AF43" i="68"/>
  <c r="AE43" i="68"/>
  <c r="AD43" i="68"/>
  <c r="AC43" i="68"/>
  <c r="AB43" i="68"/>
  <c r="AA43" i="68"/>
  <c r="Z43" i="68"/>
  <c r="Y43" i="68"/>
  <c r="X43" i="68"/>
  <c r="W43" i="68"/>
  <c r="V43" i="68"/>
  <c r="AC444" i="46" s="1"/>
  <c r="U43" i="68"/>
  <c r="T43" i="68"/>
  <c r="S43" i="68"/>
  <c r="R43" i="68"/>
  <c r="Q43" i="68"/>
  <c r="P43" i="68"/>
  <c r="O43" i="68"/>
  <c r="BT42" i="68"/>
  <c r="BS42" i="68"/>
  <c r="BR42" i="68"/>
  <c r="BQ42" i="68"/>
  <c r="BP42" i="68"/>
  <c r="BO42" i="68"/>
  <c r="BN42" i="68"/>
  <c r="BM42" i="68"/>
  <c r="BL42" i="68"/>
  <c r="BK42" i="68"/>
  <c r="BJ42" i="68"/>
  <c r="BI42" i="68"/>
  <c r="BH42" i="68"/>
  <c r="BG42" i="68"/>
  <c r="BF42" i="68"/>
  <c r="BE42" i="68"/>
  <c r="BD42" i="68"/>
  <c r="BC42" i="68"/>
  <c r="BB42" i="68"/>
  <c r="BA42" i="68"/>
  <c r="AZ42" i="68"/>
  <c r="AY42" i="68"/>
  <c r="AX42" i="68"/>
  <c r="AW42" i="68"/>
  <c r="AV42" i="68"/>
  <c r="AU42" i="68"/>
  <c r="AO42" i="68"/>
  <c r="AN42" i="68"/>
  <c r="AM42" i="68"/>
  <c r="AL42" i="68"/>
  <c r="AK42" i="68"/>
  <c r="AJ42" i="68"/>
  <c r="AI42" i="68"/>
  <c r="AH42" i="68"/>
  <c r="AG42" i="68"/>
  <c r="AF42" i="68"/>
  <c r="AE42" i="68"/>
  <c r="AD42" i="68"/>
  <c r="AC42" i="68"/>
  <c r="AB42" i="68"/>
  <c r="AA42" i="68"/>
  <c r="Z42" i="68"/>
  <c r="Y42" i="68"/>
  <c r="X42" i="68"/>
  <c r="W42" i="68"/>
  <c r="V42" i="68"/>
  <c r="U42" i="68"/>
  <c r="T42" i="68"/>
  <c r="S42" i="68"/>
  <c r="R42" i="68"/>
  <c r="Q42" i="68"/>
  <c r="P42" i="68"/>
  <c r="BT41" i="68"/>
  <c r="BS41" i="68"/>
  <c r="BR41" i="68"/>
  <c r="BQ41" i="68"/>
  <c r="BP41" i="68"/>
  <c r="BO41" i="68"/>
  <c r="BN41" i="68"/>
  <c r="BM41" i="68"/>
  <c r="BL41" i="68"/>
  <c r="BK41" i="68"/>
  <c r="BJ41" i="68"/>
  <c r="BI41" i="68"/>
  <c r="BH41" i="68"/>
  <c r="BG41" i="68"/>
  <c r="BF41" i="68"/>
  <c r="BE41" i="68"/>
  <c r="BD41" i="68"/>
  <c r="BC41" i="68"/>
  <c r="BB41" i="68"/>
  <c r="BA41" i="68"/>
  <c r="AZ41" i="68"/>
  <c r="AY41" i="68"/>
  <c r="AX41" i="68"/>
  <c r="AW41" i="68"/>
  <c r="AV41" i="68"/>
  <c r="AO41" i="68"/>
  <c r="AN41" i="68"/>
  <c r="AM41" i="68"/>
  <c r="AL41" i="68"/>
  <c r="AK41" i="68"/>
  <c r="AJ41" i="68"/>
  <c r="AI41" i="68"/>
  <c r="AH41" i="68"/>
  <c r="AG41" i="68"/>
  <c r="AF41" i="68"/>
  <c r="AE41" i="68"/>
  <c r="AD41" i="68"/>
  <c r="AC41" i="68"/>
  <c r="AB41" i="68"/>
  <c r="AA41" i="68"/>
  <c r="Z41" i="68"/>
  <c r="Y41" i="68"/>
  <c r="X41" i="68"/>
  <c r="W41" i="68"/>
  <c r="V41" i="68"/>
  <c r="U41" i="68"/>
  <c r="T41" i="68"/>
  <c r="S41" i="68"/>
  <c r="R41" i="68"/>
  <c r="Q41" i="68"/>
  <c r="BT40" i="68"/>
  <c r="BS40" i="68"/>
  <c r="BR40" i="68"/>
  <c r="BQ40" i="68"/>
  <c r="BP40" i="68"/>
  <c r="BO40" i="68"/>
  <c r="BN40" i="68"/>
  <c r="BM40" i="68"/>
  <c r="BL40" i="68"/>
  <c r="BK40" i="68"/>
  <c r="BJ40" i="68"/>
  <c r="BI40" i="68"/>
  <c r="BH40" i="68"/>
  <c r="BG40" i="68"/>
  <c r="BF40" i="68"/>
  <c r="BE40" i="68"/>
  <c r="BD40" i="68"/>
  <c r="BC40" i="68"/>
  <c r="BB40" i="68"/>
  <c r="BA40" i="68"/>
  <c r="AZ40" i="68"/>
  <c r="AY40" i="68"/>
  <c r="AX40" i="68"/>
  <c r="AW40" i="68"/>
  <c r="AV40" i="68"/>
  <c r="AU40" i="68"/>
  <c r="AO40" i="68"/>
  <c r="AN40" i="68"/>
  <c r="AM40" i="68"/>
  <c r="AL40" i="68"/>
  <c r="AK40" i="68"/>
  <c r="AJ40" i="68"/>
  <c r="AI40" i="68"/>
  <c r="AH40" i="68"/>
  <c r="AG40" i="68"/>
  <c r="AF40" i="68"/>
  <c r="AE40" i="68"/>
  <c r="AD40" i="68"/>
  <c r="AC40" i="68"/>
  <c r="AB40" i="68"/>
  <c r="AA40" i="68"/>
  <c r="Z40" i="68"/>
  <c r="Y40" i="68"/>
  <c r="X40" i="68"/>
  <c r="W40" i="68"/>
  <c r="V40" i="68"/>
  <c r="U40" i="68"/>
  <c r="T40" i="68"/>
  <c r="S40" i="68"/>
  <c r="R40" i="68"/>
  <c r="Q40" i="68"/>
  <c r="P40" i="68"/>
  <c r="BT39" i="68"/>
  <c r="BS39" i="68"/>
  <c r="BR39" i="68"/>
  <c r="BQ39" i="68"/>
  <c r="BP39" i="68"/>
  <c r="BO39" i="68"/>
  <c r="BN39" i="68"/>
  <c r="BM39" i="68"/>
  <c r="BL39" i="68"/>
  <c r="BK39" i="68"/>
  <c r="BJ39" i="68"/>
  <c r="BI39" i="68"/>
  <c r="BH39" i="68"/>
  <c r="BG39" i="68"/>
  <c r="BF39" i="68"/>
  <c r="BE39" i="68"/>
  <c r="BD39" i="68"/>
  <c r="BC39" i="68"/>
  <c r="BB39" i="68"/>
  <c r="BA39" i="68"/>
  <c r="K463" i="46" s="1"/>
  <c r="AZ39" i="68"/>
  <c r="AY39" i="68"/>
  <c r="AX39" i="68"/>
  <c r="AW39" i="68"/>
  <c r="AV39" i="68"/>
  <c r="AU39" i="68"/>
  <c r="AT39" i="68"/>
  <c r="AO39" i="68"/>
  <c r="AN39" i="68"/>
  <c r="AM39" i="68"/>
  <c r="AL39" i="68"/>
  <c r="AK39" i="68"/>
  <c r="AJ39" i="68"/>
  <c r="AI39" i="68"/>
  <c r="AH39" i="68"/>
  <c r="AG39" i="68"/>
  <c r="AF39" i="68"/>
  <c r="AE39" i="68"/>
  <c r="AD39" i="68"/>
  <c r="AC39" i="68"/>
  <c r="AB39" i="68"/>
  <c r="AA39" i="68"/>
  <c r="Z39" i="68"/>
  <c r="Y39" i="68"/>
  <c r="X39" i="68"/>
  <c r="W39" i="68"/>
  <c r="V39" i="68"/>
  <c r="AC463" i="46" s="1"/>
  <c r="U39" i="68"/>
  <c r="T39" i="68"/>
  <c r="S39" i="68"/>
  <c r="R39" i="68"/>
  <c r="Q39" i="68"/>
  <c r="P39" i="68"/>
  <c r="O39" i="68"/>
  <c r="BT37" i="68"/>
  <c r="BS37" i="68"/>
  <c r="BR37" i="68"/>
  <c r="BQ37" i="68"/>
  <c r="BP37" i="68"/>
  <c r="BO37" i="68"/>
  <c r="BN37" i="68"/>
  <c r="BM37" i="68"/>
  <c r="BL37" i="68"/>
  <c r="BK37" i="68"/>
  <c r="BJ37" i="68"/>
  <c r="BI37" i="68"/>
  <c r="BH37" i="68"/>
  <c r="BG37" i="68"/>
  <c r="BF37" i="68"/>
  <c r="BE37" i="68"/>
  <c r="BD37" i="68"/>
  <c r="BC37" i="68"/>
  <c r="BB37" i="68"/>
  <c r="BA37" i="68"/>
  <c r="AZ37" i="68"/>
  <c r="AY37" i="68"/>
  <c r="AX37" i="68"/>
  <c r="AW37" i="68"/>
  <c r="AV37" i="68"/>
  <c r="AU37" i="68"/>
  <c r="AO37" i="68"/>
  <c r="AN37" i="68"/>
  <c r="AM37" i="68"/>
  <c r="AL37" i="68"/>
  <c r="AK37" i="68"/>
  <c r="AJ37" i="68"/>
  <c r="AI37" i="68"/>
  <c r="AH37" i="68"/>
  <c r="AG37" i="68"/>
  <c r="AF37" i="68"/>
  <c r="AE37" i="68"/>
  <c r="AD37" i="68"/>
  <c r="AC37" i="68"/>
  <c r="AB37" i="68"/>
  <c r="AA37" i="68"/>
  <c r="Z37" i="68"/>
  <c r="Y37" i="68"/>
  <c r="X37" i="68"/>
  <c r="W37" i="68"/>
  <c r="V37" i="68"/>
  <c r="U37" i="68"/>
  <c r="T37" i="68"/>
  <c r="S37" i="68"/>
  <c r="R37" i="68"/>
  <c r="Q37" i="68"/>
  <c r="P37" i="68"/>
  <c r="BT36" i="68"/>
  <c r="BS36" i="68"/>
  <c r="BR36" i="68"/>
  <c r="BQ36" i="68"/>
  <c r="BP36" i="68"/>
  <c r="BO36" i="68"/>
  <c r="BN36" i="68"/>
  <c r="BM36" i="68"/>
  <c r="BL36" i="68"/>
  <c r="BK36" i="68"/>
  <c r="BJ36" i="68"/>
  <c r="BI36" i="68"/>
  <c r="BH36" i="68"/>
  <c r="BG36" i="68"/>
  <c r="BF36" i="68"/>
  <c r="BE36" i="68"/>
  <c r="BD36" i="68"/>
  <c r="BC36" i="68"/>
  <c r="BB36" i="68"/>
  <c r="BA36" i="68"/>
  <c r="AZ36" i="68"/>
  <c r="AY36" i="68"/>
  <c r="AX36" i="68"/>
  <c r="AW36" i="68"/>
  <c r="AV36" i="68"/>
  <c r="AU36" i="68"/>
  <c r="AO36" i="68"/>
  <c r="AN36" i="68"/>
  <c r="AM36" i="68"/>
  <c r="AL36" i="68"/>
  <c r="AK36" i="68"/>
  <c r="AJ36" i="68"/>
  <c r="AI36" i="68"/>
  <c r="AH36" i="68"/>
  <c r="AG36" i="68"/>
  <c r="AF36" i="68"/>
  <c r="AE36" i="68"/>
  <c r="AD36" i="68"/>
  <c r="AC36" i="68"/>
  <c r="AB36" i="68"/>
  <c r="AA36" i="68"/>
  <c r="Z36" i="68"/>
  <c r="Y36" i="68"/>
  <c r="X36" i="68"/>
  <c r="W36" i="68"/>
  <c r="V36" i="68"/>
  <c r="U36" i="68"/>
  <c r="T36" i="68"/>
  <c r="S36" i="68"/>
  <c r="R36" i="68"/>
  <c r="Q36" i="68"/>
  <c r="P36" i="68"/>
  <c r="BT35" i="68"/>
  <c r="BS35" i="68"/>
  <c r="BR35" i="68"/>
  <c r="BQ35" i="68"/>
  <c r="BP35" i="68"/>
  <c r="BO35" i="68"/>
  <c r="BN35" i="68"/>
  <c r="BM35" i="68"/>
  <c r="BL35" i="68"/>
  <c r="BK35" i="68"/>
  <c r="BJ35" i="68"/>
  <c r="BI35" i="68"/>
  <c r="BH35" i="68"/>
  <c r="BG35" i="68"/>
  <c r="BF35" i="68"/>
  <c r="BE35" i="68"/>
  <c r="BD35" i="68"/>
  <c r="BC35" i="68"/>
  <c r="BB35" i="68"/>
  <c r="BA35" i="68"/>
  <c r="AZ35" i="68"/>
  <c r="AY35" i="68"/>
  <c r="AX35" i="68"/>
  <c r="AW35" i="68"/>
  <c r="AO35" i="68"/>
  <c r="AN35" i="68"/>
  <c r="AM35" i="68"/>
  <c r="AL35" i="68"/>
  <c r="AK35" i="68"/>
  <c r="AJ35" i="68"/>
  <c r="AI35" i="68"/>
  <c r="AH35" i="68"/>
  <c r="AG35" i="68"/>
  <c r="AF35" i="68"/>
  <c r="AE35" i="68"/>
  <c r="AD35" i="68"/>
  <c r="AC35" i="68"/>
  <c r="AB35" i="68"/>
  <c r="AA35" i="68"/>
  <c r="Z35" i="68"/>
  <c r="Y35" i="68"/>
  <c r="X35" i="68"/>
  <c r="W35" i="68"/>
  <c r="V35" i="68"/>
  <c r="U35" i="68"/>
  <c r="T35" i="68"/>
  <c r="S35" i="68"/>
  <c r="R35" i="68"/>
  <c r="BT33" i="68"/>
  <c r="BS33" i="68"/>
  <c r="BR33" i="68"/>
  <c r="BQ33" i="68"/>
  <c r="BP33" i="68"/>
  <c r="BO33" i="68"/>
  <c r="BN33" i="68"/>
  <c r="BM33" i="68"/>
  <c r="BL33" i="68"/>
  <c r="BK33" i="68"/>
  <c r="BJ33" i="68"/>
  <c r="BI33" i="68"/>
  <c r="BH33" i="68"/>
  <c r="BG33" i="68"/>
  <c r="BF33" i="68"/>
  <c r="BE33" i="68"/>
  <c r="BD33" i="68"/>
  <c r="BC33" i="68"/>
  <c r="BB33" i="68"/>
  <c r="BA33" i="68"/>
  <c r="AZ33" i="68"/>
  <c r="AY33" i="68"/>
  <c r="AX33" i="68"/>
  <c r="AW33" i="68"/>
  <c r="AV33" i="68"/>
  <c r="AO33" i="68"/>
  <c r="AN33" i="68"/>
  <c r="AM33" i="68"/>
  <c r="AL33" i="68"/>
  <c r="AK33" i="68"/>
  <c r="AJ33" i="68"/>
  <c r="AI33" i="68"/>
  <c r="AH33" i="68"/>
  <c r="AG33" i="68"/>
  <c r="AF33" i="68"/>
  <c r="AE33" i="68"/>
  <c r="AD33" i="68"/>
  <c r="AC33" i="68"/>
  <c r="AB33" i="68"/>
  <c r="AA33" i="68"/>
  <c r="Z33" i="68"/>
  <c r="Y33" i="68"/>
  <c r="X33" i="68"/>
  <c r="W33" i="68"/>
  <c r="V33" i="68"/>
  <c r="U33" i="68"/>
  <c r="T33" i="68"/>
  <c r="S33" i="68"/>
  <c r="R33" i="68"/>
  <c r="Q33" i="68"/>
  <c r="Y34" i="68"/>
  <c r="X691" i="79" s="1"/>
  <c r="AV32" i="68"/>
  <c r="BT32" i="68"/>
  <c r="BS32" i="68"/>
  <c r="BR32" i="68"/>
  <c r="BQ32" i="68"/>
  <c r="BP32" i="68"/>
  <c r="BO32" i="68"/>
  <c r="BN32" i="68"/>
  <c r="BM32" i="68"/>
  <c r="BL32" i="68"/>
  <c r="BK32" i="68"/>
  <c r="BJ32" i="68"/>
  <c r="BI32" i="68"/>
  <c r="BH32" i="68"/>
  <c r="BG32" i="68"/>
  <c r="BF32" i="68"/>
  <c r="BE32" i="68"/>
  <c r="BD32" i="68"/>
  <c r="BC32" i="68"/>
  <c r="BB32" i="68"/>
  <c r="BA32" i="68"/>
  <c r="AZ32" i="68"/>
  <c r="AY32" i="68"/>
  <c r="AX32" i="68"/>
  <c r="AW32" i="68"/>
  <c r="AO32" i="68"/>
  <c r="AN32" i="68"/>
  <c r="AM32" i="68"/>
  <c r="AL32" i="68"/>
  <c r="AK32" i="68"/>
  <c r="AJ32" i="68"/>
  <c r="AI32" i="68"/>
  <c r="AH32" i="68"/>
  <c r="AG32" i="68"/>
  <c r="AF32" i="68"/>
  <c r="AE32" i="68"/>
  <c r="AD32" i="68"/>
  <c r="AC32" i="68"/>
  <c r="AB32" i="68"/>
  <c r="AA32" i="68"/>
  <c r="Z32" i="68"/>
  <c r="Y32" i="68"/>
  <c r="X32" i="68"/>
  <c r="W32" i="68"/>
  <c r="V32" i="68"/>
  <c r="U32" i="68"/>
  <c r="T32" i="68"/>
  <c r="S32" i="68"/>
  <c r="R32" i="68"/>
  <c r="Q32" i="68"/>
  <c r="AO31" i="68"/>
  <c r="AN31" i="68"/>
  <c r="AM31" i="68"/>
  <c r="AL31" i="68"/>
  <c r="AK31" i="68"/>
  <c r="AJ31" i="68"/>
  <c r="AI31" i="68"/>
  <c r="AH31" i="68"/>
  <c r="AG31" i="68"/>
  <c r="AF31" i="68"/>
  <c r="AE31" i="68"/>
  <c r="AD31" i="68"/>
  <c r="AC31" i="68"/>
  <c r="AB31" i="68"/>
  <c r="AA31" i="68"/>
  <c r="Z31" i="68"/>
  <c r="Y31" i="68"/>
  <c r="X31" i="68"/>
  <c r="W31" i="68"/>
  <c r="V31" i="68"/>
  <c r="U31" i="68"/>
  <c r="T31" i="68"/>
  <c r="S31" i="68"/>
  <c r="R31" i="68"/>
  <c r="Q31" i="68"/>
  <c r="P31" i="68"/>
  <c r="O31" i="68"/>
  <c r="BT31" i="68"/>
  <c r="BS31" i="68"/>
  <c r="BR31" i="68"/>
  <c r="BQ31" i="68"/>
  <c r="BP31" i="68"/>
  <c r="BO31" i="68"/>
  <c r="BN31" i="68"/>
  <c r="BM31" i="68"/>
  <c r="BL31" i="68"/>
  <c r="BK31" i="68"/>
  <c r="BJ31" i="68"/>
  <c r="BI31" i="68"/>
  <c r="BH31" i="68"/>
  <c r="BG31" i="68"/>
  <c r="BF31" i="68"/>
  <c r="BE31" i="68"/>
  <c r="BD31" i="68"/>
  <c r="BC31" i="68"/>
  <c r="BB31" i="68"/>
  <c r="BA31" i="68"/>
  <c r="AZ31" i="68"/>
  <c r="AY31" i="68"/>
  <c r="AX31" i="68"/>
  <c r="AW31" i="68"/>
  <c r="AV31" i="68"/>
  <c r="AU31" i="68"/>
  <c r="AT31" i="68"/>
  <c r="AU30" i="68"/>
  <c r="AV30" i="68"/>
  <c r="AW30" i="68"/>
  <c r="AX30" i="68"/>
  <c r="AY30" i="68"/>
  <c r="AZ30" i="68"/>
  <c r="AW29" i="68"/>
  <c r="AX29" i="68"/>
  <c r="AY29" i="68"/>
  <c r="AZ29" i="68"/>
  <c r="AY28" i="68"/>
  <c r="AZ28" i="68"/>
  <c r="AW27" i="68"/>
  <c r="AX27" i="68"/>
  <c r="AY27" i="68"/>
  <c r="AZ27" i="68"/>
  <c r="P30" i="68"/>
  <c r="Q30" i="68"/>
  <c r="R30" i="68"/>
  <c r="R29" i="68"/>
  <c r="S30" i="68"/>
  <c r="S29" i="68"/>
  <c r="T30" i="68"/>
  <c r="T29" i="68"/>
  <c r="U30" i="68"/>
  <c r="U29" i="68"/>
  <c r="T28" i="68"/>
  <c r="U28" i="68"/>
  <c r="R27" i="68"/>
  <c r="S27" i="68"/>
  <c r="T27" i="68"/>
  <c r="U27" i="68"/>
  <c r="AO30" i="68"/>
  <c r="AN30" i="68"/>
  <c r="AM30" i="68"/>
  <c r="AL30" i="68"/>
  <c r="AK30" i="68"/>
  <c r="AJ30" i="68"/>
  <c r="AI30" i="68"/>
  <c r="AH30" i="68"/>
  <c r="AG30" i="68"/>
  <c r="AF30" i="68"/>
  <c r="AE30" i="68"/>
  <c r="AD30" i="68"/>
  <c r="AC30" i="68"/>
  <c r="AB30" i="68"/>
  <c r="AA30" i="68"/>
  <c r="Z30" i="68"/>
  <c r="Y30" i="68"/>
  <c r="X30" i="68"/>
  <c r="W30" i="68"/>
  <c r="BT30" i="68"/>
  <c r="BS30" i="68"/>
  <c r="BR30" i="68"/>
  <c r="BQ30" i="68"/>
  <c r="BP30" i="68"/>
  <c r="BO30" i="68"/>
  <c r="BN30" i="68"/>
  <c r="BM30" i="68"/>
  <c r="BL30" i="68"/>
  <c r="BK30" i="68"/>
  <c r="BJ30" i="68"/>
  <c r="BI30" i="68"/>
  <c r="BH30" i="68"/>
  <c r="BG30" i="68"/>
  <c r="BF30" i="68"/>
  <c r="BE30" i="68"/>
  <c r="BD30" i="68"/>
  <c r="BC30" i="68"/>
  <c r="BB30" i="68"/>
  <c r="BA30" i="68"/>
  <c r="V30" i="68"/>
  <c r="BT29" i="68"/>
  <c r="BS29" i="68"/>
  <c r="BR29" i="68"/>
  <c r="BQ29" i="68"/>
  <c r="BP29" i="68"/>
  <c r="BO29" i="68"/>
  <c r="BN29" i="68"/>
  <c r="BM29" i="68"/>
  <c r="BL29" i="68"/>
  <c r="BK29" i="68"/>
  <c r="BJ29" i="68"/>
  <c r="BI29" i="68"/>
  <c r="BH29" i="68"/>
  <c r="BG29" i="68"/>
  <c r="BF29" i="68"/>
  <c r="BE29" i="68"/>
  <c r="BD29" i="68"/>
  <c r="BC29" i="68"/>
  <c r="BB29" i="68"/>
  <c r="BA29" i="68"/>
  <c r="AO29" i="68"/>
  <c r="AN29" i="68"/>
  <c r="AM29" i="68"/>
  <c r="AL29" i="68"/>
  <c r="AK29" i="68"/>
  <c r="AJ29" i="68"/>
  <c r="AI29" i="68"/>
  <c r="AH29" i="68"/>
  <c r="AG29" i="68"/>
  <c r="AF29" i="68"/>
  <c r="AE29" i="68"/>
  <c r="AD29" i="68"/>
  <c r="AC29" i="68"/>
  <c r="AB29" i="68"/>
  <c r="AA29" i="68"/>
  <c r="Z29" i="68"/>
  <c r="Y29" i="68"/>
  <c r="X29" i="68"/>
  <c r="W29" i="68"/>
  <c r="V29" i="68"/>
  <c r="BD28" i="68"/>
  <c r="I881" i="79" s="1"/>
  <c r="I960" i="79" s="1"/>
  <c r="BC28" i="68"/>
  <c r="H881" i="79" s="1"/>
  <c r="H960" i="79" s="1"/>
  <c r="BB28" i="68"/>
  <c r="G881" i="79" s="1"/>
  <c r="G960" i="79" s="1"/>
  <c r="BA28" i="68"/>
  <c r="F881" i="79" s="1"/>
  <c r="F960" i="79" s="1"/>
  <c r="Y28" i="68"/>
  <c r="W881" i="79" s="1"/>
  <c r="W960" i="79" s="1"/>
  <c r="X28" i="68"/>
  <c r="V881" i="79" s="1"/>
  <c r="V960" i="79" s="1"/>
  <c r="W28" i="68"/>
  <c r="U881" i="79" s="1"/>
  <c r="U960" i="79" s="1"/>
  <c r="V28" i="68"/>
  <c r="T881" i="79" s="1"/>
  <c r="T960" i="79" s="1"/>
  <c r="AC537" i="46" l="1"/>
  <c r="K537" i="46"/>
  <c r="BT27" i="68"/>
  <c r="BS27" i="68"/>
  <c r="BR27" i="68"/>
  <c r="BQ27" i="68"/>
  <c r="BP27" i="68"/>
  <c r="BO27" i="68"/>
  <c r="BN27" i="68"/>
  <c r="BM27" i="68"/>
  <c r="BL27" i="68"/>
  <c r="BK27" i="68"/>
  <c r="BJ27" i="68"/>
  <c r="BI27" i="68"/>
  <c r="BH27" i="68"/>
  <c r="BG27" i="68"/>
  <c r="BF27" i="68"/>
  <c r="BE27" i="68"/>
  <c r="BD27" i="68"/>
  <c r="BC27" i="68"/>
  <c r="BB27" i="68"/>
  <c r="BA27" i="68"/>
  <c r="AO27" i="68"/>
  <c r="AN27" i="68"/>
  <c r="AM27" i="68"/>
  <c r="AL27" i="68"/>
  <c r="AK27" i="68"/>
  <c r="AJ27" i="68"/>
  <c r="AI27" i="68"/>
  <c r="AH27" i="68"/>
  <c r="AG27" i="68"/>
  <c r="AF27" i="68"/>
  <c r="AE27" i="68"/>
  <c r="AD27" i="68"/>
  <c r="AC27" i="68"/>
  <c r="AB27" i="68"/>
  <c r="AA27" i="68"/>
  <c r="Z27" i="68"/>
  <c r="Y27" i="68"/>
  <c r="X27" i="68"/>
  <c r="W27" i="68"/>
  <c r="V27" i="68"/>
  <c r="BN46" i="89"/>
  <c r="BM46" i="89"/>
  <c r="BL46" i="89"/>
  <c r="BK46" i="89"/>
  <c r="BJ46" i="89"/>
  <c r="BI46" i="89"/>
  <c r="BH46" i="89"/>
  <c r="BG46" i="89"/>
  <c r="BF46" i="89"/>
  <c r="BE46" i="89"/>
  <c r="BD46" i="89"/>
  <c r="BC46" i="89"/>
  <c r="BB46" i="89"/>
  <c r="BA46" i="89"/>
  <c r="AZ46" i="89"/>
  <c r="AY46" i="89"/>
  <c r="AQ46" i="89"/>
  <c r="AP46" i="89"/>
  <c r="AO46" i="89"/>
  <c r="AN46" i="89"/>
  <c r="AM46" i="89"/>
  <c r="AL46" i="89"/>
  <c r="AK46" i="89"/>
  <c r="AJ46" i="89"/>
  <c r="AI46" i="89"/>
  <c r="AH46" i="89"/>
  <c r="AG46" i="89"/>
  <c r="AF46" i="89"/>
  <c r="AE46" i="89"/>
  <c r="AD46" i="89"/>
  <c r="AC46" i="89"/>
  <c r="AB46" i="89"/>
  <c r="AA46" i="89"/>
  <c r="Z46" i="89"/>
  <c r="Y46" i="89"/>
  <c r="X46" i="89"/>
  <c r="W46" i="89"/>
  <c r="BU42" i="89"/>
  <c r="BT42" i="89"/>
  <c r="BS42" i="89"/>
  <c r="BR42" i="89"/>
  <c r="BQ42" i="89"/>
  <c r="BP42" i="89"/>
  <c r="BO42" i="89"/>
  <c r="BN42" i="89"/>
  <c r="BM42" i="89"/>
  <c r="BL42" i="89"/>
  <c r="BK42" i="89"/>
  <c r="BJ42" i="89"/>
  <c r="BI42" i="89"/>
  <c r="BH42" i="89"/>
  <c r="BG42" i="89"/>
  <c r="BF42" i="89"/>
  <c r="BE42" i="89"/>
  <c r="BD42" i="89"/>
  <c r="BC42" i="89"/>
  <c r="BB42" i="89"/>
  <c r="BA42" i="89"/>
  <c r="AZ42" i="89"/>
  <c r="AY42" i="89"/>
  <c r="AX42" i="89"/>
  <c r="AW42" i="89"/>
  <c r="AV42" i="89"/>
  <c r="AU42" i="89"/>
  <c r="AT42" i="89"/>
  <c r="AS42" i="89"/>
  <c r="AR42" i="89"/>
  <c r="AQ42" i="89"/>
  <c r="AP42" i="89"/>
  <c r="AO42" i="89"/>
  <c r="AN42" i="89"/>
  <c r="AM42" i="89"/>
  <c r="AL42" i="89"/>
  <c r="AK42" i="89"/>
  <c r="AJ42" i="89"/>
  <c r="AI42" i="89"/>
  <c r="AH42" i="89"/>
  <c r="AG42" i="89"/>
  <c r="AF42" i="89"/>
  <c r="AE42" i="89"/>
  <c r="AD42" i="89"/>
  <c r="AC42" i="89"/>
  <c r="AB42" i="89"/>
  <c r="AA42" i="89"/>
  <c r="Z42" i="89"/>
  <c r="Y42" i="89"/>
  <c r="X42" i="89"/>
  <c r="W42" i="89"/>
  <c r="V42" i="89"/>
  <c r="U42" i="89"/>
  <c r="T42" i="89"/>
  <c r="S42" i="89"/>
  <c r="R42" i="89"/>
  <c r="Q42" i="89"/>
  <c r="P42" i="89"/>
  <c r="O42" i="89"/>
  <c r="N42" i="89"/>
  <c r="BT41" i="89"/>
  <c r="BT43" i="89" s="1"/>
  <c r="BS41" i="89"/>
  <c r="BQ41" i="89"/>
  <c r="BQ43" i="89" s="1"/>
  <c r="BL41" i="89"/>
  <c r="BL43" i="89" s="1"/>
  <c r="BK41" i="89"/>
  <c r="BI41" i="89"/>
  <c r="BD41" i="89"/>
  <c r="BD43" i="89" s="1"/>
  <c r="BC41" i="89"/>
  <c r="BA41" i="89"/>
  <c r="BA43" i="89" s="1"/>
  <c r="AV41" i="89"/>
  <c r="AV43" i="89" s="1"/>
  <c r="AU41" i="89"/>
  <c r="AS41" i="89"/>
  <c r="AN41" i="89"/>
  <c r="AN43" i="89" s="1"/>
  <c r="AM41" i="89"/>
  <c r="AK41" i="89"/>
  <c r="AK43" i="89" s="1"/>
  <c r="AF41" i="89"/>
  <c r="AF43" i="89" s="1"/>
  <c r="AE41" i="89"/>
  <c r="AC41" i="89"/>
  <c r="X41" i="89"/>
  <c r="X43" i="89" s="1"/>
  <c r="W41" i="89"/>
  <c r="U41" i="89"/>
  <c r="P41" i="89"/>
  <c r="P43" i="89" s="1"/>
  <c r="O41" i="89"/>
  <c r="AW35" i="89"/>
  <c r="AW34" i="89"/>
  <c r="AV34" i="89"/>
  <c r="AU34" i="89"/>
  <c r="S34" i="89"/>
  <c r="R34" i="89"/>
  <c r="Q34" i="89"/>
  <c r="AW33" i="89"/>
  <c r="AV33" i="89"/>
  <c r="AU33" i="89"/>
  <c r="S33" i="89"/>
  <c r="R33" i="89"/>
  <c r="Q33" i="89"/>
  <c r="AW31" i="89"/>
  <c r="AV31" i="89"/>
  <c r="AU31" i="89"/>
  <c r="S31" i="89"/>
  <c r="R31" i="89"/>
  <c r="Q31" i="89"/>
  <c r="S29" i="89"/>
  <c r="R29" i="89"/>
  <c r="Q29" i="89"/>
  <c r="S28" i="89"/>
  <c r="R28" i="89"/>
  <c r="Q28" i="89"/>
  <c r="AW27" i="89"/>
  <c r="AV27" i="89"/>
  <c r="AU27" i="89"/>
  <c r="AU35" i="89" s="1"/>
  <c r="S27" i="89"/>
  <c r="R27" i="89"/>
  <c r="Q27" i="89"/>
  <c r="AW26" i="89"/>
  <c r="AV26" i="89"/>
  <c r="AU26" i="89"/>
  <c r="S26" i="89"/>
  <c r="R26" i="89"/>
  <c r="Q26" i="89"/>
  <c r="AW25" i="89"/>
  <c r="AV25" i="89"/>
  <c r="AV35" i="89" s="1"/>
  <c r="AU25" i="89"/>
  <c r="S25" i="89"/>
  <c r="S35" i="89" s="1"/>
  <c r="R25" i="89"/>
  <c r="R35" i="89" s="1"/>
  <c r="Q25" i="89"/>
  <c r="Q35" i="89" s="1"/>
  <c r="BU23" i="89"/>
  <c r="BU41" i="89" s="1"/>
  <c r="BT23" i="89"/>
  <c r="BS23" i="89"/>
  <c r="BR23" i="89"/>
  <c r="BR41" i="89" s="1"/>
  <c r="BR43" i="89" s="1"/>
  <c r="BQ23" i="89"/>
  <c r="BP23" i="89"/>
  <c r="BP41" i="89" s="1"/>
  <c r="BP43" i="89" s="1"/>
  <c r="BO23" i="89"/>
  <c r="BO41" i="89" s="1"/>
  <c r="BO43" i="89" s="1"/>
  <c r="BN23" i="89"/>
  <c r="BN41" i="89" s="1"/>
  <c r="BN43" i="89" s="1"/>
  <c r="BM23" i="89"/>
  <c r="BM41" i="89" s="1"/>
  <c r="BL23" i="89"/>
  <c r="BK23" i="89"/>
  <c r="BJ23" i="89"/>
  <c r="BJ41" i="89" s="1"/>
  <c r="BJ43" i="89" s="1"/>
  <c r="BI23" i="89"/>
  <c r="BH23" i="89"/>
  <c r="BH41" i="89" s="1"/>
  <c r="BH43" i="89" s="1"/>
  <c r="BG23" i="89"/>
  <c r="BG41" i="89" s="1"/>
  <c r="BG43" i="89" s="1"/>
  <c r="BF23" i="89"/>
  <c r="BF41" i="89" s="1"/>
  <c r="BF43" i="89" s="1"/>
  <c r="BE23" i="89"/>
  <c r="BE41" i="89" s="1"/>
  <c r="BD23" i="89"/>
  <c r="BC23" i="89"/>
  <c r="BB23" i="89"/>
  <c r="BB41" i="89" s="1"/>
  <c r="BB43" i="89" s="1"/>
  <c r="BA23" i="89"/>
  <c r="AZ23" i="89"/>
  <c r="AZ41" i="89" s="1"/>
  <c r="AZ43" i="89" s="1"/>
  <c r="AY23" i="89"/>
  <c r="AY41" i="89" s="1"/>
  <c r="AX23" i="89"/>
  <c r="AX41" i="89" s="1"/>
  <c r="AX43" i="89" s="1"/>
  <c r="AW23" i="89"/>
  <c r="AW37" i="89" s="1"/>
  <c r="AV23" i="89"/>
  <c r="AU23" i="89"/>
  <c r="AT23" i="89"/>
  <c r="AT41" i="89" s="1"/>
  <c r="AT43" i="89" s="1"/>
  <c r="AS23" i="89"/>
  <c r="AR23" i="89"/>
  <c r="AR41" i="89" s="1"/>
  <c r="AR43" i="89" s="1"/>
  <c r="AQ23" i="89"/>
  <c r="AQ41" i="89" s="1"/>
  <c r="AQ43" i="89" s="1"/>
  <c r="AP23" i="89"/>
  <c r="AP41" i="89" s="1"/>
  <c r="AP43" i="89" s="1"/>
  <c r="AO23" i="89"/>
  <c r="AO41" i="89" s="1"/>
  <c r="AN23" i="89"/>
  <c r="AM23" i="89"/>
  <c r="AL23" i="89"/>
  <c r="AL41" i="89" s="1"/>
  <c r="AL43" i="89" s="1"/>
  <c r="AK23" i="89"/>
  <c r="AJ23" i="89"/>
  <c r="AJ41" i="89" s="1"/>
  <c r="AJ43" i="89" s="1"/>
  <c r="AI23" i="89"/>
  <c r="AI41" i="89" s="1"/>
  <c r="AI43" i="89" s="1"/>
  <c r="AH23" i="89"/>
  <c r="AH41" i="89" s="1"/>
  <c r="AH43" i="89" s="1"/>
  <c r="AG23" i="89"/>
  <c r="AG41" i="89" s="1"/>
  <c r="AF23" i="89"/>
  <c r="AE23" i="89"/>
  <c r="AD23" i="89"/>
  <c r="AD41" i="89" s="1"/>
  <c r="AD43" i="89" s="1"/>
  <c r="AC23" i="89"/>
  <c r="AB23" i="89"/>
  <c r="AB41" i="89" s="1"/>
  <c r="AB43" i="89" s="1"/>
  <c r="AA23" i="89"/>
  <c r="AA41" i="89" s="1"/>
  <c r="AA43" i="89" s="1"/>
  <c r="Z23" i="89"/>
  <c r="Z41" i="89" s="1"/>
  <c r="Z43" i="89" s="1"/>
  <c r="Y23" i="89"/>
  <c r="Y41" i="89" s="1"/>
  <c r="X23" i="89"/>
  <c r="W23" i="89"/>
  <c r="V23" i="89"/>
  <c r="V41" i="89" s="1"/>
  <c r="V43" i="89" s="1"/>
  <c r="U23" i="89"/>
  <c r="T23" i="89"/>
  <c r="T41" i="89" s="1"/>
  <c r="T43" i="89" s="1"/>
  <c r="S23" i="89"/>
  <c r="S41" i="89" s="1"/>
  <c r="S43" i="89" s="1"/>
  <c r="R23" i="89"/>
  <c r="R41" i="89" s="1"/>
  <c r="R43" i="89" s="1"/>
  <c r="Q23" i="89"/>
  <c r="Q41" i="89" s="1"/>
  <c r="P23" i="89"/>
  <c r="O23" i="89"/>
  <c r="N23" i="89"/>
  <c r="N41" i="89" s="1"/>
  <c r="N43" i="89" s="1"/>
  <c r="DT61" i="88"/>
  <c r="FC56" i="88"/>
  <c r="FC58" i="88" s="1"/>
  <c r="FB56" i="88"/>
  <c r="FB58" i="88" s="1"/>
  <c r="FA56" i="88"/>
  <c r="FA58" i="88" s="1"/>
  <c r="EZ56" i="88"/>
  <c r="EZ58" i="88" s="1"/>
  <c r="EY56" i="88"/>
  <c r="EY58" i="88" s="1"/>
  <c r="EX56" i="88"/>
  <c r="EX58" i="88" s="1"/>
  <c r="EW56" i="88"/>
  <c r="EW58" i="88" s="1"/>
  <c r="EV56" i="88"/>
  <c r="EV58" i="88" s="1"/>
  <c r="EU56" i="88"/>
  <c r="EU58" i="88" s="1"/>
  <c r="ET56" i="88"/>
  <c r="ET58" i="88" s="1"/>
  <c r="ES56" i="88"/>
  <c r="ES58" i="88" s="1"/>
  <c r="ER56" i="88"/>
  <c r="ER58" i="88" s="1"/>
  <c r="EQ56" i="88"/>
  <c r="EQ58" i="88" s="1"/>
  <c r="EP56" i="88"/>
  <c r="EP58" i="88" s="1"/>
  <c r="EO56" i="88"/>
  <c r="EO58" i="88" s="1"/>
  <c r="EN56" i="88"/>
  <c r="EN58" i="88" s="1"/>
  <c r="EM56" i="88"/>
  <c r="EM58" i="88" s="1"/>
  <c r="EL56" i="88"/>
  <c r="EL58" i="88" s="1"/>
  <c r="EK56" i="88"/>
  <c r="EK58" i="88" s="1"/>
  <c r="EJ56" i="88"/>
  <c r="EJ58" i="88" s="1"/>
  <c r="EI56" i="88"/>
  <c r="EI58" i="88" s="1"/>
  <c r="EH56" i="88"/>
  <c r="EH58" i="88" s="1"/>
  <c r="EG56" i="88"/>
  <c r="EG58" i="88" s="1"/>
  <c r="EF56" i="88"/>
  <c r="EF58" i="88" s="1"/>
  <c r="EE56" i="88"/>
  <c r="EE58" i="88" s="1"/>
  <c r="ED56" i="88"/>
  <c r="ED58" i="88" s="1"/>
  <c r="EC56" i="88"/>
  <c r="EC58" i="88" s="1"/>
  <c r="EB56" i="88"/>
  <c r="EB58" i="88" s="1"/>
  <c r="EA56" i="88"/>
  <c r="EA58" i="88" s="1"/>
  <c r="DZ56" i="88"/>
  <c r="DZ58" i="88" s="1"/>
  <c r="DY56" i="88"/>
  <c r="DY58" i="88" s="1"/>
  <c r="DX56" i="88"/>
  <c r="DX58" i="88" s="1"/>
  <c r="DW56" i="88"/>
  <c r="DW58" i="88" s="1"/>
  <c r="DV56" i="88"/>
  <c r="DV58" i="88" s="1"/>
  <c r="DP56" i="88"/>
  <c r="DO56" i="88"/>
  <c r="DO58" i="88" s="1"/>
  <c r="DN56" i="88"/>
  <c r="DN58" i="88" s="1"/>
  <c r="DM56" i="88"/>
  <c r="DM58" i="88" s="1"/>
  <c r="DL56" i="88"/>
  <c r="DL58" i="88" s="1"/>
  <c r="DK56" i="88"/>
  <c r="DJ56" i="88"/>
  <c r="DI56" i="88"/>
  <c r="DI58" i="88" s="1"/>
  <c r="DH56" i="88"/>
  <c r="DG56" i="88"/>
  <c r="DG58" i="88" s="1"/>
  <c r="DF56" i="88"/>
  <c r="DF58" i="88" s="1"/>
  <c r="DE56" i="88"/>
  <c r="DE58" i="88" s="1"/>
  <c r="DD56" i="88"/>
  <c r="DD58" i="88" s="1"/>
  <c r="DC56" i="88"/>
  <c r="DB56" i="88"/>
  <c r="DA56" i="88"/>
  <c r="DA58" i="88" s="1"/>
  <c r="CZ56" i="88"/>
  <c r="CY56" i="88"/>
  <c r="CY58" i="88" s="1"/>
  <c r="CX56" i="88"/>
  <c r="CX58" i="88" s="1"/>
  <c r="CW56" i="88"/>
  <c r="CW58" i="88" s="1"/>
  <c r="CV56" i="88"/>
  <c r="CV58" i="88" s="1"/>
  <c r="CU56" i="88"/>
  <c r="CT56" i="88"/>
  <c r="CS56" i="88"/>
  <c r="CS58" i="88" s="1"/>
  <c r="CR56" i="88"/>
  <c r="CQ56" i="88"/>
  <c r="CQ58" i="88" s="1"/>
  <c r="CP56" i="88"/>
  <c r="CP58" i="88" s="1"/>
  <c r="CO56" i="88"/>
  <c r="CO58" i="88" s="1"/>
  <c r="CN56" i="88"/>
  <c r="CN58" i="88" s="1"/>
  <c r="CM56" i="88"/>
  <c r="CL56" i="88"/>
  <c r="CK56" i="88"/>
  <c r="CK58" i="88" s="1"/>
  <c r="CJ56" i="88"/>
  <c r="CI56" i="88"/>
  <c r="CI63" i="88" s="1"/>
  <c r="FC45" i="88"/>
  <c r="FB45" i="88"/>
  <c r="FA45" i="88"/>
  <c r="EZ45" i="88"/>
  <c r="EY45" i="88"/>
  <c r="EX45" i="88"/>
  <c r="EW45" i="88"/>
  <c r="EV45" i="88"/>
  <c r="EU45" i="88"/>
  <c r="ET45" i="88"/>
  <c r="ES45" i="88"/>
  <c r="ER45" i="88"/>
  <c r="EQ45" i="88"/>
  <c r="EP45" i="88"/>
  <c r="EO45" i="88"/>
  <c r="EN45" i="88"/>
  <c r="EM45" i="88"/>
  <c r="EL45" i="88"/>
  <c r="EK45" i="88"/>
  <c r="EJ45" i="88"/>
  <c r="EI45" i="88"/>
  <c r="EH45" i="88"/>
  <c r="EG45" i="88"/>
  <c r="EF45" i="88"/>
  <c r="EE45" i="88"/>
  <c r="ED45" i="88"/>
  <c r="EC45" i="88"/>
  <c r="EB45" i="88"/>
  <c r="EA45" i="88"/>
  <c r="DZ45" i="88"/>
  <c r="DY45" i="88"/>
  <c r="DX45" i="88"/>
  <c r="DW45" i="88"/>
  <c r="DV45" i="88"/>
  <c r="DU45" i="88"/>
  <c r="DP45" i="88"/>
  <c r="DO45" i="88"/>
  <c r="DN45" i="88"/>
  <c r="DM45" i="88"/>
  <c r="DL45" i="88"/>
  <c r="DK45" i="88"/>
  <c r="DK58" i="88" s="1"/>
  <c r="DJ45" i="88"/>
  <c r="DI45" i="88"/>
  <c r="DH45" i="88"/>
  <c r="DG45" i="88"/>
  <c r="DF45" i="88"/>
  <c r="DE45" i="88"/>
  <c r="DD45" i="88"/>
  <c r="DC45" i="88"/>
  <c r="DC58" i="88" s="1"/>
  <c r="DB45" i="88"/>
  <c r="DA45" i="88"/>
  <c r="CZ45" i="88"/>
  <c r="CY45" i="88"/>
  <c r="CX45" i="88"/>
  <c r="CW45" i="88"/>
  <c r="CV45" i="88"/>
  <c r="CU45" i="88"/>
  <c r="CU58" i="88" s="1"/>
  <c r="CT45" i="88"/>
  <c r="CS45" i="88"/>
  <c r="CR45" i="88"/>
  <c r="CQ45" i="88"/>
  <c r="CP45" i="88"/>
  <c r="CO45" i="88"/>
  <c r="CN45" i="88"/>
  <c r="CM45" i="88"/>
  <c r="CM58" i="88" s="1"/>
  <c r="CL45" i="88"/>
  <c r="CK45" i="88"/>
  <c r="CJ45" i="88"/>
  <c r="CI45" i="88"/>
  <c r="CH45" i="88"/>
  <c r="CH58" i="88" s="1"/>
  <c r="FC37" i="88"/>
  <c r="FB37" i="88"/>
  <c r="FA37" i="88"/>
  <c r="EZ37" i="88"/>
  <c r="EY37" i="88"/>
  <c r="EX37" i="88"/>
  <c r="EW37" i="88"/>
  <c r="EV37" i="88"/>
  <c r="EU37" i="88"/>
  <c r="ET37" i="88"/>
  <c r="ES37" i="88"/>
  <c r="ER37" i="88"/>
  <c r="EQ37" i="88"/>
  <c r="EP37" i="88"/>
  <c r="EO37" i="88"/>
  <c r="EN37" i="88"/>
  <c r="EM37" i="88"/>
  <c r="EL37" i="88"/>
  <c r="EK37" i="88"/>
  <c r="EJ37" i="88"/>
  <c r="EI37" i="88"/>
  <c r="EH37" i="88"/>
  <c r="EG37" i="88"/>
  <c r="EF37" i="88"/>
  <c r="EE37" i="88"/>
  <c r="ED37" i="88"/>
  <c r="EC37" i="88"/>
  <c r="EB37" i="88"/>
  <c r="EA37" i="88"/>
  <c r="DZ37" i="88"/>
  <c r="DY37" i="88"/>
  <c r="DX37" i="88"/>
  <c r="DW37" i="88"/>
  <c r="DV37" i="88"/>
  <c r="DV62" i="88" s="1"/>
  <c r="DU37" i="88"/>
  <c r="DU62" i="88" s="1"/>
  <c r="DP37" i="88"/>
  <c r="DO37" i="88"/>
  <c r="DN37" i="88"/>
  <c r="DM37" i="88"/>
  <c r="DL37" i="88"/>
  <c r="DK37" i="88"/>
  <c r="DJ37" i="88"/>
  <c r="DJ58" i="88" s="1"/>
  <c r="DI37" i="88"/>
  <c r="DH37" i="88"/>
  <c r="DG37" i="88"/>
  <c r="DF37" i="88"/>
  <c r="DE37" i="88"/>
  <c r="DD37" i="88"/>
  <c r="DC37" i="88"/>
  <c r="DB37" i="88"/>
  <c r="DB58" i="88" s="1"/>
  <c r="DA37" i="88"/>
  <c r="CZ37" i="88"/>
  <c r="CY37" i="88"/>
  <c r="CX37" i="88"/>
  <c r="CW37" i="88"/>
  <c r="CV37" i="88"/>
  <c r="CU37" i="88"/>
  <c r="CT37" i="88"/>
  <c r="CT58" i="88" s="1"/>
  <c r="CS37" i="88"/>
  <c r="CR37" i="88"/>
  <c r="CQ37" i="88"/>
  <c r="CP37" i="88"/>
  <c r="CO37" i="88"/>
  <c r="CN37" i="88"/>
  <c r="CM37" i="88"/>
  <c r="CL37" i="88"/>
  <c r="CL58" i="88" s="1"/>
  <c r="CK37" i="88"/>
  <c r="CJ37" i="88"/>
  <c r="CI37" i="88"/>
  <c r="CI62" i="88" s="1"/>
  <c r="CH37" i="88"/>
  <c r="FC30" i="88"/>
  <c r="FB30" i="88"/>
  <c r="FA30" i="88"/>
  <c r="EZ30" i="88"/>
  <c r="EY30" i="88"/>
  <c r="EX30" i="88"/>
  <c r="EW30" i="88"/>
  <c r="EV30" i="88"/>
  <c r="EU30" i="88"/>
  <c r="ET30" i="88"/>
  <c r="ES30" i="88"/>
  <c r="ER30" i="88"/>
  <c r="EQ30" i="88"/>
  <c r="EP30" i="88"/>
  <c r="EO30" i="88"/>
  <c r="EN30" i="88"/>
  <c r="EM30" i="88"/>
  <c r="EL30" i="88"/>
  <c r="EK30" i="88"/>
  <c r="EJ30" i="88"/>
  <c r="EI30" i="88"/>
  <c r="EH30" i="88"/>
  <c r="EG30" i="88"/>
  <c r="EF30" i="88"/>
  <c r="EE30" i="88"/>
  <c r="ED30" i="88"/>
  <c r="EC30" i="88"/>
  <c r="EB30" i="88"/>
  <c r="EA30" i="88"/>
  <c r="DZ30" i="88"/>
  <c r="DY30" i="88"/>
  <c r="DX30" i="88"/>
  <c r="DW30" i="88"/>
  <c r="DV30" i="88"/>
  <c r="DU30" i="88"/>
  <c r="DT30" i="88"/>
  <c r="DT58" i="88" s="1"/>
  <c r="DP30" i="88"/>
  <c r="DP58" i="88" s="1"/>
  <c r="DO30" i="88"/>
  <c r="DN30" i="88"/>
  <c r="DM30" i="88"/>
  <c r="DL30" i="88"/>
  <c r="DK30" i="88"/>
  <c r="DJ30" i="88"/>
  <c r="DI30" i="88"/>
  <c r="DH30" i="88"/>
  <c r="DH58" i="88" s="1"/>
  <c r="DG30" i="88"/>
  <c r="DF30" i="88"/>
  <c r="DE30" i="88"/>
  <c r="DD30" i="88"/>
  <c r="DC30" i="88"/>
  <c r="DB30" i="88"/>
  <c r="DA30" i="88"/>
  <c r="CZ30" i="88"/>
  <c r="CZ58" i="88" s="1"/>
  <c r="CY30" i="88"/>
  <c r="CX30" i="88"/>
  <c r="CW30" i="88"/>
  <c r="CV30" i="88"/>
  <c r="CU30" i="88"/>
  <c r="CT30" i="88"/>
  <c r="CS30" i="88"/>
  <c r="CR30" i="88"/>
  <c r="CR58" i="88" s="1"/>
  <c r="CQ30" i="88"/>
  <c r="CP30" i="88"/>
  <c r="CO30" i="88"/>
  <c r="CN30" i="88"/>
  <c r="CM30" i="88"/>
  <c r="CL30" i="88"/>
  <c r="CK30" i="88"/>
  <c r="CJ30" i="88"/>
  <c r="CJ58" i="88" s="1"/>
  <c r="CI30" i="88"/>
  <c r="CH30" i="88"/>
  <c r="CG30" i="88"/>
  <c r="CG58" i="88" s="1"/>
  <c r="FC25" i="88"/>
  <c r="FB25" i="88"/>
  <c r="FA25" i="88"/>
  <c r="EZ25" i="88"/>
  <c r="EY25" i="88"/>
  <c r="EX25" i="88"/>
  <c r="EW25" i="88"/>
  <c r="EV25" i="88"/>
  <c r="EU25" i="88"/>
  <c r="ET25" i="88"/>
  <c r="ES25" i="88"/>
  <c r="ER25" i="88"/>
  <c r="EQ25" i="88"/>
  <c r="EP25" i="88"/>
  <c r="EO25" i="88"/>
  <c r="EN25" i="88"/>
  <c r="EM25" i="88"/>
  <c r="EL25" i="88"/>
  <c r="EK25" i="88"/>
  <c r="EJ25" i="88"/>
  <c r="EI25" i="88"/>
  <c r="EH25" i="88"/>
  <c r="EG25" i="88"/>
  <c r="EF25" i="88"/>
  <c r="EE25" i="88"/>
  <c r="ED25" i="88"/>
  <c r="EC25" i="88"/>
  <c r="EB25" i="88"/>
  <c r="EA25" i="88"/>
  <c r="DZ25" i="88"/>
  <c r="DY25" i="88"/>
  <c r="DX25" i="88"/>
  <c r="DW25" i="88"/>
  <c r="DV25" i="88"/>
  <c r="DU25" i="88"/>
  <c r="DT25" i="88"/>
  <c r="DP25" i="88"/>
  <c r="DO25" i="88"/>
  <c r="DN25" i="88"/>
  <c r="DM25" i="88"/>
  <c r="DL25" i="88"/>
  <c r="DK25" i="88"/>
  <c r="DJ25" i="88"/>
  <c r="DI25" i="88"/>
  <c r="DH25" i="88"/>
  <c r="DG25" i="88"/>
  <c r="DF25" i="88"/>
  <c r="DE25" i="88"/>
  <c r="DD25" i="88"/>
  <c r="DC25" i="88"/>
  <c r="DB25" i="88"/>
  <c r="DA25" i="88"/>
  <c r="CZ25" i="88"/>
  <c r="CY25" i="88"/>
  <c r="CX25" i="88"/>
  <c r="CW25" i="88"/>
  <c r="CV25" i="88"/>
  <c r="CU25" i="88"/>
  <c r="CT25" i="88"/>
  <c r="CS25" i="88"/>
  <c r="CR25" i="88"/>
  <c r="CQ25" i="88"/>
  <c r="CP25" i="88"/>
  <c r="CO25" i="88"/>
  <c r="CN25" i="88"/>
  <c r="CM25" i="88"/>
  <c r="CL25" i="88"/>
  <c r="CK25" i="88"/>
  <c r="CJ25" i="88"/>
  <c r="CI25" i="88"/>
  <c r="CH25" i="88"/>
  <c r="CG25" i="88"/>
  <c r="FC17" i="88"/>
  <c r="FB17" i="88"/>
  <c r="FA17" i="88"/>
  <c r="EZ17" i="88"/>
  <c r="EY17" i="88"/>
  <c r="EX17" i="88"/>
  <c r="EW17" i="88"/>
  <c r="EV17" i="88"/>
  <c r="EU17" i="88"/>
  <c r="ET17" i="88"/>
  <c r="ES17" i="88"/>
  <c r="ER17" i="88"/>
  <c r="EQ17" i="88"/>
  <c r="EP17" i="88"/>
  <c r="EO17" i="88"/>
  <c r="EN17" i="88"/>
  <c r="EM17" i="88"/>
  <c r="EL17" i="88"/>
  <c r="EK17" i="88"/>
  <c r="EJ17" i="88"/>
  <c r="EI17" i="88"/>
  <c r="EH17" i="88"/>
  <c r="EG17" i="88"/>
  <c r="EF17" i="88"/>
  <c r="EE17" i="88"/>
  <c r="ED17" i="88"/>
  <c r="EC17" i="88"/>
  <c r="EB17" i="88"/>
  <c r="EA17" i="88"/>
  <c r="DZ17" i="88"/>
  <c r="DY17" i="88"/>
  <c r="DX17" i="88"/>
  <c r="DW17" i="88"/>
  <c r="DV17" i="88"/>
  <c r="DV61" i="88" s="1"/>
  <c r="DU17" i="88"/>
  <c r="DU61" i="88" s="1"/>
  <c r="DT17" i="88"/>
  <c r="DP17" i="88"/>
  <c r="DO17" i="88"/>
  <c r="DN17" i="88"/>
  <c r="DM17" i="88"/>
  <c r="DL17" i="88"/>
  <c r="DK17" i="88"/>
  <c r="DJ17" i="88"/>
  <c r="DI17" i="88"/>
  <c r="DH17" i="88"/>
  <c r="DG17" i="88"/>
  <c r="DF17" i="88"/>
  <c r="DE17" i="88"/>
  <c r="DD17" i="88"/>
  <c r="DC17" i="88"/>
  <c r="DB17" i="88"/>
  <c r="DA17" i="88"/>
  <c r="CZ17" i="88"/>
  <c r="CY17" i="88"/>
  <c r="CX17" i="88"/>
  <c r="CW17" i="88"/>
  <c r="CV17" i="88"/>
  <c r="CU17" i="88"/>
  <c r="CT17" i="88"/>
  <c r="CS17" i="88"/>
  <c r="CR17" i="88"/>
  <c r="CQ17" i="88"/>
  <c r="CP17" i="88"/>
  <c r="CO17" i="88"/>
  <c r="CN17" i="88"/>
  <c r="CM17" i="88"/>
  <c r="CL17" i="88"/>
  <c r="CK17" i="88"/>
  <c r="CJ17" i="88"/>
  <c r="CI17" i="88"/>
  <c r="CI61" i="88" s="1"/>
  <c r="CH17" i="88"/>
  <c r="CH61" i="88" s="1"/>
  <c r="CG17" i="88"/>
  <c r="CG61" i="88" s="1"/>
  <c r="H191" i="47"/>
  <c r="H190" i="47"/>
  <c r="H189" i="47"/>
  <c r="H188" i="47"/>
  <c r="H187" i="47"/>
  <c r="H186" i="47"/>
  <c r="H185" i="47"/>
  <c r="BI43" i="89" l="1"/>
  <c r="U43" i="89"/>
  <c r="BK43" i="89"/>
  <c r="AS43" i="89"/>
  <c r="AC43" i="89"/>
  <c r="AM43" i="89"/>
  <c r="W43" i="89"/>
  <c r="Q43" i="89"/>
  <c r="Y43" i="89"/>
  <c r="AG43" i="89"/>
  <c r="AO43" i="89"/>
  <c r="BE43" i="89"/>
  <c r="BM43" i="89"/>
  <c r="BU43" i="89"/>
  <c r="AU43" i="89"/>
  <c r="BS43" i="89"/>
  <c r="O43" i="89"/>
  <c r="AE43" i="89"/>
  <c r="BC43" i="89"/>
  <c r="AU37" i="89"/>
  <c r="AV37" i="89"/>
  <c r="AY43" i="89"/>
  <c r="AY47" i="89"/>
  <c r="Q37" i="89"/>
  <c r="R37" i="89"/>
  <c r="AW41" i="89"/>
  <c r="AW43" i="89" s="1"/>
  <c r="S37" i="89"/>
  <c r="DV63" i="88"/>
  <c r="DU58" i="88"/>
  <c r="CH62" i="88"/>
  <c r="CI58" i="88"/>
  <c r="H184" i="47" l="1"/>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P30" i="45"/>
  <c r="D135"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5" i="45"/>
  <c r="O92" i="45"/>
  <c r="P93" i="45" s="1"/>
  <c r="M135" i="45" s="1"/>
  <c r="P92" i="45"/>
  <c r="O99" i="45"/>
  <c r="P99" i="45"/>
  <c r="O106" i="45"/>
  <c r="P106" i="45"/>
  <c r="O113" i="45"/>
  <c r="P113" i="45"/>
  <c r="P114" i="45"/>
  <c r="P135" i="45" s="1"/>
  <c r="P17" i="45"/>
  <c r="P23" i="45" s="1"/>
  <c r="C135" i="45" s="1"/>
  <c r="P86" i="45" l="1"/>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O799" i="79"/>
  <c r="AN799" i="79"/>
  <c r="AM799" i="79"/>
  <c r="AL799" i="79"/>
  <c r="AK799" i="79"/>
  <c r="AJ799" i="79"/>
  <c r="AJ977" i="79" s="1"/>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Y424" i="46" s="1"/>
  <c r="AX297" i="46"/>
  <c r="AX424" i="46" s="1"/>
  <c r="AW297" i="46"/>
  <c r="AV297" i="46"/>
  <c r="AU297" i="46"/>
  <c r="AT297" i="46"/>
  <c r="AS297" i="46"/>
  <c r="AR297" i="46"/>
  <c r="AQ297" i="46"/>
  <c r="AQ424" i="46" s="1"/>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1" i="79" l="1"/>
  <c r="AF789" i="79"/>
  <c r="AF782" i="79"/>
  <c r="AF783" i="79"/>
  <c r="AF784" i="79"/>
  <c r="AF785" i="79"/>
  <c r="AF786" i="79"/>
  <c r="AF787" i="79"/>
  <c r="AF788" i="79"/>
  <c r="AE782" i="79"/>
  <c r="AE789" i="79"/>
  <c r="AE781" i="79"/>
  <c r="AE788" i="79"/>
  <c r="AE787" i="79"/>
  <c r="AE786" i="79"/>
  <c r="AE783" i="79"/>
  <c r="AE785" i="79"/>
  <c r="AE784" i="79"/>
  <c r="AK977" i="79"/>
  <c r="AL977" i="79"/>
  <c r="AM977" i="79"/>
  <c r="AF977" i="79"/>
  <c r="AN977" i="79"/>
  <c r="AO977" i="79"/>
  <c r="AP977" i="79"/>
  <c r="AI977" i="79"/>
  <c r="AQ977" i="79"/>
  <c r="AQ550" i="46"/>
  <c r="AQ554" i="46"/>
  <c r="AQ551" i="46"/>
  <c r="AQ555" i="46"/>
  <c r="AQ552" i="46"/>
  <c r="AQ553" i="46"/>
  <c r="AY550" i="46"/>
  <c r="AY554" i="46"/>
  <c r="AY551" i="46"/>
  <c r="AY555" i="46"/>
  <c r="AY552" i="46"/>
  <c r="AY553" i="46"/>
  <c r="AX551" i="46"/>
  <c r="AX555" i="46"/>
  <c r="AX552" i="46"/>
  <c r="AX554" i="46"/>
  <c r="AX553" i="46"/>
  <c r="AX550" i="46"/>
  <c r="AR550" i="46"/>
  <c r="AR554" i="46"/>
  <c r="AR553" i="46"/>
  <c r="AR551" i="46"/>
  <c r="AR555" i="46"/>
  <c r="AR552" i="46"/>
  <c r="AZ553" i="46"/>
  <c r="AZ550" i="46"/>
  <c r="AZ554" i="46"/>
  <c r="AZ551" i="46"/>
  <c r="AZ555" i="46"/>
  <c r="AZ552" i="46"/>
  <c r="AS553" i="46"/>
  <c r="AS550" i="46"/>
  <c r="AS554" i="46"/>
  <c r="AS551" i="46"/>
  <c r="AS555" i="46"/>
  <c r="AS552" i="46"/>
  <c r="AT553" i="46"/>
  <c r="AT550" i="46"/>
  <c r="AT554" i="46"/>
  <c r="AT552" i="46"/>
  <c r="AT551" i="46"/>
  <c r="AT555" i="46"/>
  <c r="AU552" i="46"/>
  <c r="AU553" i="46"/>
  <c r="AU550" i="46"/>
  <c r="AU554" i="46"/>
  <c r="AU551" i="46"/>
  <c r="AU555" i="46"/>
  <c r="AV552" i="46"/>
  <c r="AV555" i="46"/>
  <c r="AV553" i="46"/>
  <c r="AV550" i="46"/>
  <c r="AV554" i="46"/>
  <c r="AV551" i="46"/>
  <c r="AW551" i="46"/>
  <c r="AW555" i="46"/>
  <c r="AW552" i="46"/>
  <c r="AW553" i="46"/>
  <c r="AW550" i="46"/>
  <c r="AW554" i="46"/>
  <c r="AR424" i="46"/>
  <c r="AZ424" i="46"/>
  <c r="AS424" i="46"/>
  <c r="AT424" i="46"/>
  <c r="AM425" i="46"/>
  <c r="AM424" i="46"/>
  <c r="AU424" i="46"/>
  <c r="AN425" i="46"/>
  <c r="AN424" i="46"/>
  <c r="AV424" i="46"/>
  <c r="AW424" i="46"/>
  <c r="AK597" i="79"/>
  <c r="AK599" i="79"/>
  <c r="AK596" i="79"/>
  <c r="AL597" i="79"/>
  <c r="AL599" i="79"/>
  <c r="AL596" i="79"/>
  <c r="AM597" i="79"/>
  <c r="AM599" i="79"/>
  <c r="AM596" i="79"/>
  <c r="AN597" i="79"/>
  <c r="AN599" i="79"/>
  <c r="AN596" i="79"/>
  <c r="AJ597" i="79"/>
  <c r="AJ599" i="79"/>
  <c r="AJ596" i="79"/>
  <c r="AO596" i="79"/>
  <c r="AO599" i="79"/>
  <c r="AO597" i="79"/>
  <c r="AR599" i="79"/>
  <c r="AR596" i="79"/>
  <c r="AR597" i="79"/>
  <c r="AP596" i="79"/>
  <c r="AP597" i="79"/>
  <c r="AP599" i="79"/>
  <c r="AI597" i="79"/>
  <c r="AI599" i="79"/>
  <c r="AI596" i="79"/>
  <c r="AQ599" i="79"/>
  <c r="AQ596" i="79"/>
  <c r="AQ597" i="79"/>
  <c r="AJ595" i="79"/>
  <c r="AJ592" i="79"/>
  <c r="AJ594" i="79"/>
  <c r="AJ593" i="79"/>
  <c r="AJ591" i="79"/>
  <c r="AJ590" i="79"/>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I591" i="79"/>
  <c r="AI592" i="79"/>
  <c r="AI595" i="79"/>
  <c r="AI590" i="79"/>
  <c r="AI593" i="79"/>
  <c r="AI594" i="79"/>
  <c r="AM592" i="79"/>
  <c r="AM590" i="79"/>
  <c r="AM593" i="79"/>
  <c r="AM591" i="79"/>
  <c r="AM594" i="79"/>
  <c r="AM595" i="79"/>
  <c r="AQ591" i="79"/>
  <c r="AQ594" i="79"/>
  <c r="AQ595" i="79"/>
  <c r="AQ592"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765" i="79" s="1"/>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Q556" i="46" l="1"/>
  <c r="AY556" i="46"/>
  <c r="AV557" i="46"/>
  <c r="AS558" i="46"/>
  <c r="AP559" i="46"/>
  <c r="AX559" i="46"/>
  <c r="AU560" i="46"/>
  <c r="AR561" i="46"/>
  <c r="AZ561" i="46"/>
  <c r="AW562" i="46"/>
  <c r="AO554" i="46"/>
  <c r="AO555" i="46"/>
  <c r="AZ557" i="46"/>
  <c r="AS562" i="46"/>
  <c r="AV556" i="46"/>
  <c r="AW561" i="46"/>
  <c r="AR556" i="46"/>
  <c r="AZ556" i="46"/>
  <c r="AW557" i="46"/>
  <c r="AT558" i="46"/>
  <c r="AQ559" i="46"/>
  <c r="AY559" i="46"/>
  <c r="AV560" i="46"/>
  <c r="AS561" i="46"/>
  <c r="AP562" i="46"/>
  <c r="AX562" i="46"/>
  <c r="AO553" i="46"/>
  <c r="AT559" i="46"/>
  <c r="AO562" i="46"/>
  <c r="AS557" i="46"/>
  <c r="AR560" i="46"/>
  <c r="AS556" i="46"/>
  <c r="AP557" i="46"/>
  <c r="AX557" i="46"/>
  <c r="AU558" i="46"/>
  <c r="AR559" i="46"/>
  <c r="AZ559" i="46"/>
  <c r="AW560" i="46"/>
  <c r="AT561" i="46"/>
  <c r="AQ562" i="46"/>
  <c r="AY562" i="46"/>
  <c r="AO552" i="46"/>
  <c r="AW558" i="46"/>
  <c r="AY560" i="46"/>
  <c r="AO551" i="46"/>
  <c r="AP558" i="46"/>
  <c r="AT562" i="46"/>
  <c r="AT556" i="46"/>
  <c r="AQ557" i="46"/>
  <c r="AY557" i="46"/>
  <c r="AV558" i="46"/>
  <c r="AS559" i="46"/>
  <c r="AP560" i="46"/>
  <c r="AX560" i="46"/>
  <c r="AU561" i="46"/>
  <c r="AR562" i="46"/>
  <c r="AZ562" i="46"/>
  <c r="AO550" i="46"/>
  <c r="AX558" i="46"/>
  <c r="AO558" i="46"/>
  <c r="AW556" i="46"/>
  <c r="AT557" i="46"/>
  <c r="AQ558" i="46"/>
  <c r="AY558" i="46"/>
  <c r="AV559" i="46"/>
  <c r="AS560" i="46"/>
  <c r="AP561" i="46"/>
  <c r="AX561" i="46"/>
  <c r="AU562" i="46"/>
  <c r="AO560" i="46"/>
  <c r="AO557" i="46"/>
  <c r="AU556" i="46"/>
  <c r="AQ560" i="46"/>
  <c r="AU559" i="46"/>
  <c r="AO561" i="46"/>
  <c r="AP556" i="46"/>
  <c r="AX556" i="46"/>
  <c r="AU557" i="46"/>
  <c r="AR558" i="46"/>
  <c r="AZ558" i="46"/>
  <c r="AW559" i="46"/>
  <c r="AT560" i="46"/>
  <c r="AQ561" i="46"/>
  <c r="AY561" i="46"/>
  <c r="AV562" i="46"/>
  <c r="AO559" i="46"/>
  <c r="AO556" i="46"/>
  <c r="AR557" i="46"/>
  <c r="AV561" i="46"/>
  <c r="AZ560" i="46"/>
  <c r="AH597" i="79"/>
  <c r="AH596" i="79"/>
  <c r="AH599" i="79"/>
  <c r="AH593" i="79"/>
  <c r="AH591" i="79"/>
  <c r="AH592" i="79"/>
  <c r="AH590" i="79"/>
  <c r="AH594" i="79"/>
  <c r="AH595" i="79"/>
  <c r="AG590" i="79"/>
  <c r="AG599" i="79"/>
  <c r="AG597" i="79"/>
  <c r="AG596" i="79"/>
  <c r="AG591" i="79"/>
  <c r="AP551" i="46"/>
  <c r="AP554" i="46"/>
  <c r="AP552" i="46"/>
  <c r="AP555" i="46"/>
  <c r="AP553" i="46"/>
  <c r="AP550"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M30" i="45" l="1"/>
  <c r="D132" i="45" s="1"/>
  <c r="AF963" i="79" s="1"/>
  <c r="M23" i="45"/>
  <c r="C132" i="45" s="1"/>
  <c r="AE963" i="79" s="1"/>
  <c r="L23" i="45"/>
  <c r="C131" i="45" s="1"/>
  <c r="AE768" i="79" s="1"/>
  <c r="L30" i="45"/>
  <c r="D131" i="45" s="1"/>
  <c r="AF768" i="79" s="1"/>
  <c r="N23" i="45"/>
  <c r="C133" i="45" s="1"/>
  <c r="AE1158" i="79" s="1"/>
  <c r="N30" i="45"/>
  <c r="D133" i="45" s="1"/>
  <c r="AF1158" i="79" s="1"/>
  <c r="AF1167" i="79" s="1"/>
  <c r="O23" i="45"/>
  <c r="C134" i="45" s="1"/>
  <c r="AE1353" i="79" s="1"/>
  <c r="O30" i="45"/>
  <c r="D134" i="45" s="1"/>
  <c r="AF1353" i="79" s="1"/>
  <c r="AF1356"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3" i="79" l="1"/>
  <c r="AF1560" i="79"/>
  <c r="AF1354" i="79"/>
  <c r="AF1362" i="79"/>
  <c r="AF1363" i="79"/>
  <c r="AF1358" i="79"/>
  <c r="AF1359" i="79"/>
  <c r="AF1361" i="79"/>
  <c r="AF1355" i="79"/>
  <c r="AF1357" i="79"/>
  <c r="AF1364" i="79"/>
  <c r="AF1360" i="79"/>
  <c r="AF1163" i="79"/>
  <c r="AF1159" i="79"/>
  <c r="AF1166" i="79"/>
  <c r="AF1162" i="79"/>
  <c r="AF1160" i="79"/>
  <c r="AF1165" i="79"/>
  <c r="AF1168" i="79"/>
  <c r="AF1161" i="79"/>
  <c r="AF1164"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9" i="79" l="1"/>
  <c r="AE973"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G973" i="79" l="1"/>
  <c r="AS1165" i="79"/>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E88" i="43"/>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L1686" i="79" l="1"/>
  <c r="AN1659" i="79"/>
  <c r="AP1632" i="79"/>
  <c r="AR1659" i="79"/>
  <c r="AQ1686" i="79"/>
  <c r="AM1686" i="79"/>
  <c r="AM1702" i="79" s="1"/>
  <c r="L118" i="43" s="1"/>
  <c r="AO1659" i="79"/>
  <c r="AI1632" i="79"/>
  <c r="AI1648" i="79" s="1"/>
  <c r="H110" i="43" s="1"/>
  <c r="AQ1632" i="79"/>
  <c r="AJ1659" i="79"/>
  <c r="AK1659" i="79"/>
  <c r="AN1686" i="79"/>
  <c r="AP1659" i="79"/>
  <c r="AJ1632" i="79"/>
  <c r="AJ1648" i="79" s="1"/>
  <c r="I110" i="43" s="1"/>
  <c r="AR1632" i="79"/>
  <c r="AP1686" i="79"/>
  <c r="AP1702" i="79" s="1"/>
  <c r="O118" i="43" s="1"/>
  <c r="AO1686" i="79"/>
  <c r="AI1659" i="79"/>
  <c r="AQ1659" i="79"/>
  <c r="AK1632" i="79"/>
  <c r="AM1632" i="79"/>
  <c r="AJ1686" i="79"/>
  <c r="AJ1702" i="79" s="1"/>
  <c r="I118" i="43" s="1"/>
  <c r="AR1686" i="79"/>
  <c r="AL1659" i="79"/>
  <c r="AL1675" i="79" s="1"/>
  <c r="K114" i="43" s="1"/>
  <c r="AN1632" i="79"/>
  <c r="AI1686" i="79"/>
  <c r="AK1686" i="79"/>
  <c r="AM1659" i="79"/>
  <c r="AO1632" i="79"/>
  <c r="AL1632" i="79"/>
  <c r="AL1648" i="79" s="1"/>
  <c r="K110" i="43" s="1"/>
  <c r="AF1632" i="79"/>
  <c r="AG1659" i="79"/>
  <c r="AG1675" i="79" s="1"/>
  <c r="F114" i="43" s="1"/>
  <c r="AH1632" i="79"/>
  <c r="AF1686" i="79"/>
  <c r="AF1659" i="79"/>
  <c r="AE1632" i="79"/>
  <c r="AG1632" i="79"/>
  <c r="AE1686" i="79"/>
  <c r="AE1702" i="79" s="1"/>
  <c r="AG1686" i="79"/>
  <c r="AE1659" i="79"/>
  <c r="AE1675" i="79" s="1"/>
  <c r="AH1659" i="79"/>
  <c r="AH1686" i="79"/>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R1605" i="79"/>
  <c r="AR1621" i="79" s="1"/>
  <c r="Q106" i="43" s="1"/>
  <c r="AH1648" i="79"/>
  <c r="AI1675" i="79"/>
  <c r="AP1351" i="79"/>
  <c r="AP1366" i="79" s="1"/>
  <c r="O86" i="43" s="1"/>
  <c r="AI1545" i="79"/>
  <c r="AI1561" i="79" s="1"/>
  <c r="H89" i="43" s="1"/>
  <c r="AK1648" i="79"/>
  <c r="J110" i="43" s="1"/>
  <c r="AQ1702" i="79"/>
  <c r="P118" i="43" s="1"/>
  <c r="AN1605" i="79"/>
  <c r="AN1621" i="79" s="1"/>
  <c r="M106" i="43" s="1"/>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M1675" i="79"/>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L1702" i="79"/>
  <c r="K118" i="43" s="1"/>
  <c r="AE1545" i="79"/>
  <c r="AE1561" i="79" s="1"/>
  <c r="AF1579" i="79"/>
  <c r="AF1595" i="79" s="1"/>
  <c r="E102" i="43" s="1"/>
  <c r="E103" i="43" s="1"/>
  <c r="AG1648" i="79"/>
  <c r="F110"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I1605" i="79"/>
  <c r="AI1621" i="79" s="1"/>
  <c r="H106" i="43" s="1"/>
  <c r="AJ1579" i="79"/>
  <c r="AJ1595" i="79" s="1"/>
  <c r="I102" i="43" s="1"/>
  <c r="AP1675" i="79"/>
  <c r="O114" i="43" s="1"/>
  <c r="AO1579" i="79"/>
  <c r="AO1595" i="79" s="1"/>
  <c r="N102" i="43" s="1"/>
  <c r="AF1702" i="79"/>
  <c r="E118" i="43" s="1"/>
  <c r="E119" i="43" s="1"/>
  <c r="AM130" i="46"/>
  <c r="AM404" i="46"/>
  <c r="AM540" i="46"/>
  <c r="AM268" i="46"/>
  <c r="AM269" i="46" s="1"/>
  <c r="H114" i="43"/>
  <c r="L114" i="43"/>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86" i="43" l="1"/>
  <c r="AF1366" i="79"/>
  <c r="E121" i="43"/>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560" i="79" s="1"/>
  <c r="AG1359" i="79"/>
  <c r="AG1164" i="79"/>
  <c r="AG1169" i="79" s="1"/>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F88" i="43"/>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6"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0" i="47" l="1"/>
  <c r="S31" i="47"/>
  <c r="S40" i="47"/>
  <c r="S35" i="47"/>
  <c r="S39" i="47"/>
  <c r="S38" i="47"/>
  <c r="S41" i="47"/>
  <c r="T33" i="47"/>
  <c r="S37" i="47"/>
  <c r="Q41" i="47"/>
  <c r="S33" i="47"/>
  <c r="S32" i="47"/>
  <c r="S34"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R973" i="79"/>
  <c r="L137" i="43"/>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G79" i="43"/>
  <c r="L79" i="43"/>
  <c r="N79" i="43"/>
  <c r="S143" i="47" s="1"/>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75" i="47" l="1"/>
  <c r="S187" i="47"/>
  <c r="S169" i="47"/>
  <c r="S188" i="47"/>
  <c r="S173" i="47"/>
  <c r="S176" i="47"/>
  <c r="S180" i="47"/>
  <c r="S170" i="47"/>
  <c r="S171" i="47"/>
  <c r="S184" i="47"/>
  <c r="S191" i="47"/>
  <c r="S168" i="47"/>
  <c r="S186" i="47"/>
  <c r="S189" i="47"/>
  <c r="L137" i="47"/>
  <c r="S185" i="47"/>
  <c r="S174" i="47"/>
  <c r="S166" i="47"/>
  <c r="N141" i="47"/>
  <c r="S172" i="47"/>
  <c r="S165" i="47"/>
  <c r="S181" i="47"/>
  <c r="T146" i="47"/>
  <c r="S182" i="47"/>
  <c r="S167" i="47"/>
  <c r="S190" i="47"/>
  <c r="S183"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F82" i="43"/>
  <c r="K187" i="47" s="1"/>
  <c r="AP1169" i="79"/>
  <c r="O82" i="43" s="1"/>
  <c r="T187" i="47" s="1"/>
  <c r="K142" i="47"/>
  <c r="K139" i="47"/>
  <c r="K144" i="47"/>
  <c r="K138" i="47"/>
  <c r="AE1169" i="79"/>
  <c r="D82" i="43" s="1"/>
  <c r="I180" i="47" s="1"/>
  <c r="E82" i="43"/>
  <c r="J182" i="47" s="1"/>
  <c r="AJ1169" i="79"/>
  <c r="I82" i="43" s="1"/>
  <c r="N180" i="47" s="1"/>
  <c r="S157" i="47"/>
  <c r="S152" i="47"/>
  <c r="AQ1169" i="79"/>
  <c r="P82" i="43" s="1"/>
  <c r="U166" i="47" s="1"/>
  <c r="AL1169" i="79"/>
  <c r="K82" i="43" s="1"/>
  <c r="P187" i="47" s="1"/>
  <c r="AK1169" i="79"/>
  <c r="J82" i="43" s="1"/>
  <c r="O170"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69" i="47" s="1"/>
  <c r="T136" i="47"/>
  <c r="T143" i="47"/>
  <c r="T135" i="47"/>
  <c r="L139" i="47"/>
  <c r="L142" i="47"/>
  <c r="L136" i="47"/>
  <c r="AM1169" i="79"/>
  <c r="L82" i="43" s="1"/>
  <c r="Q170" i="47" s="1"/>
  <c r="T145" i="47"/>
  <c r="S158" i="47"/>
  <c r="L146" i="47"/>
  <c r="S151" i="47"/>
  <c r="T141" i="47"/>
  <c r="T139" i="47"/>
  <c r="S159" i="47"/>
  <c r="L145" i="47"/>
  <c r="O139" i="47"/>
  <c r="S155" i="47"/>
  <c r="S160" i="47"/>
  <c r="AR1169" i="79"/>
  <c r="Q82" i="43" s="1"/>
  <c r="V169" i="47" s="1"/>
  <c r="AN1169" i="79"/>
  <c r="M82" i="43" s="1"/>
  <c r="R167"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7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Q175" i="47" l="1"/>
  <c r="J168" i="47"/>
  <c r="O187" i="47"/>
  <c r="I173" i="47"/>
  <c r="V182" i="47"/>
  <c r="I184" i="47"/>
  <c r="O172" i="47"/>
  <c r="Q185" i="47"/>
  <c r="P168" i="47"/>
  <c r="P167" i="47"/>
  <c r="M165" i="47"/>
  <c r="U187" i="47"/>
  <c r="I187" i="47"/>
  <c r="K180" i="47"/>
  <c r="J166" i="47"/>
  <c r="U173" i="47"/>
  <c r="O180" i="47"/>
  <c r="O190" i="47"/>
  <c r="U186" i="47"/>
  <c r="V186" i="47"/>
  <c r="M166" i="47"/>
  <c r="T168" i="47"/>
  <c r="E38" i="43"/>
  <c r="Q181" i="47"/>
  <c r="Q169" i="47"/>
  <c r="Q189" i="47"/>
  <c r="Q165" i="47"/>
  <c r="Q167" i="47"/>
  <c r="Q174" i="47"/>
  <c r="E35" i="43"/>
  <c r="N191" i="47"/>
  <c r="N190" i="47"/>
  <c r="N188" i="47"/>
  <c r="N186" i="47"/>
  <c r="N174" i="47"/>
  <c r="N189" i="47"/>
  <c r="N182" i="47"/>
  <c r="N185" i="47"/>
  <c r="E32" i="43"/>
  <c r="K167" i="47"/>
  <c r="K184" i="47"/>
  <c r="K174" i="47"/>
  <c r="K171" i="47"/>
  <c r="K182" i="47"/>
  <c r="K188" i="47"/>
  <c r="R186" i="47"/>
  <c r="P176" i="47"/>
  <c r="J173" i="47"/>
  <c r="M172" i="47"/>
  <c r="I188" i="47"/>
  <c r="J172" i="47"/>
  <c r="P170" i="47"/>
  <c r="O185" i="47"/>
  <c r="U183" i="47"/>
  <c r="J186" i="47"/>
  <c r="Q168" i="47"/>
  <c r="N169" i="47"/>
  <c r="R190" i="47"/>
  <c r="J170" i="47"/>
  <c r="N168" i="47"/>
  <c r="O171" i="47"/>
  <c r="V189" i="47"/>
  <c r="O184" i="47"/>
  <c r="Q184" i="47"/>
  <c r="T175" i="47"/>
  <c r="I190" i="47"/>
  <c r="I186" i="47"/>
  <c r="N165" i="47"/>
  <c r="P172" i="47"/>
  <c r="U191" i="47"/>
  <c r="V185" i="47"/>
  <c r="Q176" i="47"/>
  <c r="M187" i="47"/>
  <c r="P166" i="47"/>
  <c r="V171" i="47"/>
  <c r="U188" i="47"/>
  <c r="E33" i="43"/>
  <c r="L181" i="47"/>
  <c r="L175" i="47"/>
  <c r="L174" i="47"/>
  <c r="L170" i="47"/>
  <c r="L183" i="47"/>
  <c r="L187" i="47"/>
  <c r="E31" i="43"/>
  <c r="J185" i="47"/>
  <c r="J176" i="47"/>
  <c r="J174" i="47"/>
  <c r="J167" i="47"/>
  <c r="O175" i="47"/>
  <c r="R182" i="47"/>
  <c r="O173" i="47"/>
  <c r="V191" i="47"/>
  <c r="I176" i="47"/>
  <c r="O189" i="47"/>
  <c r="L191" i="47"/>
  <c r="R176" i="47"/>
  <c r="M180" i="47"/>
  <c r="K189" i="47"/>
  <c r="I168" i="47"/>
  <c r="T183" i="47"/>
  <c r="K170" i="47"/>
  <c r="K176" i="47"/>
  <c r="Q190" i="47"/>
  <c r="O182" i="47"/>
  <c r="U176" i="47"/>
  <c r="N184" i="47"/>
  <c r="P171" i="47"/>
  <c r="N181" i="47"/>
  <c r="P188" i="47"/>
  <c r="N166" i="47"/>
  <c r="L167" i="47"/>
  <c r="Q191" i="47"/>
  <c r="R191" i="47"/>
  <c r="O174" i="47"/>
  <c r="P191" i="47"/>
  <c r="V175" i="47"/>
  <c r="E41" i="43"/>
  <c r="T190" i="47"/>
  <c r="T186" i="47"/>
  <c r="T172" i="47"/>
  <c r="T170" i="47"/>
  <c r="T165" i="47"/>
  <c r="T182" i="47"/>
  <c r="T180" i="47"/>
  <c r="T189" i="47"/>
  <c r="T188" i="47"/>
  <c r="T173" i="47"/>
  <c r="E34" i="43"/>
  <c r="M185" i="47"/>
  <c r="M182" i="47"/>
  <c r="M186" i="47"/>
  <c r="M167" i="47"/>
  <c r="M176" i="47"/>
  <c r="E30" i="43"/>
  <c r="I165" i="47"/>
  <c r="I181" i="47"/>
  <c r="I185" i="47"/>
  <c r="I167" i="47"/>
  <c r="I174" i="47"/>
  <c r="I169" i="47"/>
  <c r="I171" i="47"/>
  <c r="R189" i="47"/>
  <c r="L173" i="47"/>
  <c r="L184" i="47"/>
  <c r="M171" i="47"/>
  <c r="V180" i="47"/>
  <c r="M184" i="47"/>
  <c r="K175" i="47"/>
  <c r="V187" i="47"/>
  <c r="Q166" i="47"/>
  <c r="J187" i="47"/>
  <c r="T174" i="47"/>
  <c r="P190" i="47"/>
  <c r="T184" i="47"/>
  <c r="N187" i="47"/>
  <c r="U190" i="47"/>
  <c r="M168" i="47"/>
  <c r="N170" i="47"/>
  <c r="I182" i="47"/>
  <c r="M183" i="47"/>
  <c r="O191" i="47"/>
  <c r="L172" i="47"/>
  <c r="I172" i="47"/>
  <c r="I191" i="47"/>
  <c r="L185" i="47"/>
  <c r="K186" i="47"/>
  <c r="P183" i="47"/>
  <c r="U184" i="47"/>
  <c r="T171" i="47"/>
  <c r="T185" i="47"/>
  <c r="E39" i="43"/>
  <c r="R184" i="47"/>
  <c r="R175" i="47"/>
  <c r="R172" i="47"/>
  <c r="R181" i="47"/>
  <c r="R188" i="47"/>
  <c r="R171" i="47"/>
  <c r="R180" i="47"/>
  <c r="R169" i="47"/>
  <c r="R168" i="47"/>
  <c r="E36" i="43"/>
  <c r="O188" i="47"/>
  <c r="O165" i="47"/>
  <c r="N171" i="47"/>
  <c r="T176" i="47"/>
  <c r="K183" i="47"/>
  <c r="V174" i="47"/>
  <c r="U174" i="47"/>
  <c r="J188" i="47"/>
  <c r="Q173" i="47"/>
  <c r="U168" i="47"/>
  <c r="K169" i="47"/>
  <c r="K190" i="47"/>
  <c r="R183" i="47"/>
  <c r="Q186" i="47"/>
  <c r="L168" i="47"/>
  <c r="M188" i="47"/>
  <c r="T166" i="47"/>
  <c r="J184" i="47"/>
  <c r="O168" i="47"/>
  <c r="M190" i="47"/>
  <c r="J183" i="47"/>
  <c r="N172" i="47"/>
  <c r="M191" i="47"/>
  <c r="L171" i="47"/>
  <c r="Q171" i="47"/>
  <c r="J191" i="47"/>
  <c r="L182" i="47"/>
  <c r="K185" i="47"/>
  <c r="U181" i="47"/>
  <c r="O183" i="47"/>
  <c r="T191" i="47"/>
  <c r="L176" i="47"/>
  <c r="E43" i="43"/>
  <c r="V166" i="47"/>
  <c r="E37" i="43"/>
  <c r="P186" i="47"/>
  <c r="P169" i="47"/>
  <c r="P165" i="47"/>
  <c r="I170" i="47"/>
  <c r="M175" i="47"/>
  <c r="K166" i="47"/>
  <c r="P174" i="47"/>
  <c r="V172" i="47"/>
  <c r="P184" i="47"/>
  <c r="O167" i="47"/>
  <c r="V188" i="47"/>
  <c r="V176" i="47"/>
  <c r="V170" i="47"/>
  <c r="P175" i="47"/>
  <c r="U189" i="47"/>
  <c r="N183" i="47"/>
  <c r="I175" i="47"/>
  <c r="T181" i="47"/>
  <c r="O176" i="47"/>
  <c r="Q188" i="47"/>
  <c r="U165" i="47"/>
  <c r="P173" i="47"/>
  <c r="J181" i="47"/>
  <c r="L188" i="47"/>
  <c r="R173" i="47"/>
  <c r="N167" i="47"/>
  <c r="M181" i="47"/>
  <c r="K181" i="47"/>
  <c r="V184" i="47"/>
  <c r="N176" i="47"/>
  <c r="E42" i="43"/>
  <c r="U185" i="47"/>
  <c r="U182" i="47"/>
  <c r="U180" i="47"/>
  <c r="T167" i="47"/>
  <c r="P185" i="47"/>
  <c r="V181" i="47"/>
  <c r="U172" i="47"/>
  <c r="R174" i="47"/>
  <c r="P180" i="47"/>
  <c r="I189" i="47"/>
  <c r="V190" i="47"/>
  <c r="Q180" i="47"/>
  <c r="R165" i="47"/>
  <c r="L166" i="47"/>
  <c r="J171" i="47"/>
  <c r="P181" i="47"/>
  <c r="K165" i="47"/>
  <c r="J180" i="47"/>
  <c r="M169" i="47"/>
  <c r="R185" i="47"/>
  <c r="K191" i="47"/>
  <c r="J189" i="47"/>
  <c r="R187" i="47"/>
  <c r="M173" i="47"/>
  <c r="I166" i="47"/>
  <c r="L190" i="47"/>
  <c r="V168" i="47"/>
  <c r="J165" i="47"/>
  <c r="L189" i="47"/>
  <c r="M174" i="47"/>
  <c r="K168" i="47"/>
  <c r="U175" i="47"/>
  <c r="U167" i="47"/>
  <c r="V183" i="47"/>
  <c r="L180" i="47"/>
  <c r="U170" i="47"/>
  <c r="Q187" i="47"/>
  <c r="I183" i="47"/>
  <c r="V165" i="47"/>
  <c r="Q172" i="47"/>
  <c r="K173" i="47"/>
  <c r="N173" i="47"/>
  <c r="J175" i="47"/>
  <c r="T169" i="47"/>
  <c r="M189" i="47"/>
  <c r="P182" i="47"/>
  <c r="O169" i="47"/>
  <c r="R166" i="47"/>
  <c r="R170" i="47"/>
  <c r="L165" i="47"/>
  <c r="Q183" i="47"/>
  <c r="U169" i="47"/>
  <c r="K172" i="47"/>
  <c r="O181" i="47"/>
  <c r="V167" i="47"/>
  <c r="O166" i="47"/>
  <c r="J190" i="47"/>
  <c r="L186" i="47"/>
  <c r="N175" i="47"/>
  <c r="O186" i="47"/>
  <c r="J169" i="47"/>
  <c r="P189" i="47"/>
  <c r="U171" i="47"/>
  <c r="V173" i="47"/>
  <c r="Q182"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2" i="43" s="1"/>
  <c r="W181" i="47"/>
  <c r="W188" i="47"/>
  <c r="U162" i="47"/>
  <c r="U164" i="47" s="1"/>
  <c r="U177" i="47" s="1"/>
  <c r="U179" i="47" s="1"/>
  <c r="U192" i="47" s="1"/>
  <c r="P92" i="43" s="1"/>
  <c r="W168" i="47"/>
  <c r="W161" i="47"/>
  <c r="P162" i="47"/>
  <c r="P164" i="47" s="1"/>
  <c r="P177" i="47" s="1"/>
  <c r="P179" i="47" s="1"/>
  <c r="P192" i="47"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2" i="43" s="1"/>
  <c r="R162" i="47"/>
  <c r="R164" i="47" s="1"/>
  <c r="R177" i="47" s="1"/>
  <c r="R179" i="47" s="1"/>
  <c r="R192" i="47" s="1"/>
  <c r="M92" i="43" s="1"/>
  <c r="V162" i="47"/>
  <c r="V164" i="47" s="1"/>
  <c r="V177" i="47" s="1"/>
  <c r="V179" i="47" s="1"/>
  <c r="V192" i="47" s="1"/>
  <c r="Q92" i="43"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O164" i="47"/>
  <c r="O177" i="47" s="1"/>
  <c r="O179" i="47" s="1"/>
  <c r="O192" i="47" s="1"/>
  <c r="N164" i="47"/>
  <c r="N177" i="47" s="1"/>
  <c r="N179" i="47" s="1"/>
  <c r="N192" i="47" s="1"/>
  <c r="J164" i="47"/>
  <c r="J177"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65" authorId="0" shapeId="0" xr:uid="{34F5DA35-43B9-4B3C-9198-994B60A4508F}">
      <text>
        <r>
          <rPr>
            <b/>
            <sz val="9"/>
            <color indexed="81"/>
            <rFont val="Tahoma"/>
            <family val="2"/>
          </rPr>
          <t>Michelle Reesor:</t>
        </r>
        <r>
          <rPr>
            <sz val="9"/>
            <color indexed="81"/>
            <rFont val="Tahoma"/>
            <family val="2"/>
          </rPr>
          <t xml:space="preserve">
P&amp;CI 20189 -04 report took 4 months multipled the average for 12 months approx.</t>
        </r>
      </text>
    </comment>
    <comment ref="AZ65" authorId="0" shapeId="0" xr:uid="{C8B03838-D7EA-4F90-8F2D-E721089BAFAD}">
      <text>
        <r>
          <rPr>
            <b/>
            <sz val="9"/>
            <color indexed="81"/>
            <rFont val="Tahoma"/>
            <family val="2"/>
          </rPr>
          <t>Michelle Reesor:</t>
        </r>
        <r>
          <rPr>
            <sz val="9"/>
            <color indexed="81"/>
            <rFont val="Tahoma"/>
            <family val="2"/>
          </rPr>
          <t xml:space="preserve">
P&amp;CI 20189 -04 report took 4 months multipled the average for 12 months approx.</t>
        </r>
      </text>
    </comment>
    <comment ref="BA65" authorId="0" shapeId="0" xr:uid="{2FCB0CC9-31B6-4CFC-94E4-285997859FFD}">
      <text>
        <r>
          <rPr>
            <b/>
            <sz val="9"/>
            <color indexed="81"/>
            <rFont val="Tahoma"/>
            <family val="2"/>
          </rPr>
          <t>Michelle Reesor:</t>
        </r>
        <r>
          <rPr>
            <sz val="9"/>
            <color indexed="81"/>
            <rFont val="Tahoma"/>
            <family val="2"/>
          </rPr>
          <t xml:space="preserve">
P&amp;CI 20189 -04 report took 4 months multipled the average for 12 months approx.</t>
        </r>
      </text>
    </comment>
    <comment ref="BB65" authorId="0" shapeId="0" xr:uid="{6F48948B-367A-4AA5-A2D4-9E00AA74EA68}">
      <text>
        <r>
          <rPr>
            <b/>
            <sz val="9"/>
            <color indexed="81"/>
            <rFont val="Tahoma"/>
            <family val="2"/>
          </rPr>
          <t>Michelle Reesor:</t>
        </r>
        <r>
          <rPr>
            <sz val="9"/>
            <color indexed="81"/>
            <rFont val="Tahoma"/>
            <family val="2"/>
          </rPr>
          <t xml:space="preserve">
P&amp;CI 20189 -04 report took 4 months multipled the average for 12 months approx.</t>
        </r>
      </text>
    </comment>
    <comment ref="BC65" authorId="0" shapeId="0" xr:uid="{AAAC4CB2-0110-4671-B667-30E7F5D3CC1F}">
      <text>
        <r>
          <rPr>
            <b/>
            <sz val="9"/>
            <color indexed="81"/>
            <rFont val="Tahoma"/>
            <family val="2"/>
          </rPr>
          <t>Michelle Reesor:</t>
        </r>
        <r>
          <rPr>
            <sz val="9"/>
            <color indexed="81"/>
            <rFont val="Tahoma"/>
            <family val="2"/>
          </rPr>
          <t xml:space="preserve">
P&amp;CI 20189 -04 report took 4 months multipled the average for 12 months approx.</t>
        </r>
      </text>
    </comment>
    <comment ref="BD65" authorId="0" shapeId="0" xr:uid="{85B22405-4091-4B3C-83D0-2D556EA967DF}">
      <text>
        <r>
          <rPr>
            <b/>
            <sz val="9"/>
            <color indexed="81"/>
            <rFont val="Tahoma"/>
            <family val="2"/>
          </rPr>
          <t>Michelle Reesor:</t>
        </r>
        <r>
          <rPr>
            <sz val="9"/>
            <color indexed="81"/>
            <rFont val="Tahoma"/>
            <family val="2"/>
          </rPr>
          <t xml:space="preserve">
P&amp;CI 20189 -04 report took 4 months multipled the average for 12 months approx.</t>
        </r>
      </text>
    </comment>
  </commentList>
</comments>
</file>

<file path=xl/sharedStrings.xml><?xml version="1.0" encoding="utf-8"?>
<sst xmlns="http://schemas.openxmlformats.org/spreadsheetml/2006/main" count="4341" uniqueCount="1123">
  <si>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</si>
  <si>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</si>
  <si>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</si>
  <si>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</si>
  <si>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</si>
  <si>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</si>
  <si>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</si>
  <si>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</si>
  <si>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</si>
  <si>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</si>
  <si>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</si>
  <si>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</si>
  <si>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</si>
  <si>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</si>
  <si>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</si>
  <si>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</si>
  <si>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</si>
  <si>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</si>
  <si>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</si>
  <si>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</si>
  <si>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</si>
  <si>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</si>
  <si>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</si>
  <si>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</si>
  <si>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</si>
  <si>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</si>
  <si>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</si>
  <si>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</si>
  <si>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</si>
  <si>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</si>
  <si>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</si>
  <si>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</si>
  <si>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</si>
  <si>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</si>
  <si>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</si>
  <si>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</si>
  <si>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</si>
  <si>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</si>
  <si>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</si>
  <si>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</si>
  <si>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</si>
  <si>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</si>
  <si>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</si>
  <si>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</si>
  <si>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</si>
  <si>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</si>
  <si>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</si>
  <si>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</si>
  <si>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</si>
  <si>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</si>
  <si>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</si>
  <si>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</si>
  <si>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</si>
  <si>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</si>
  <si>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</si>
  <si>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</si>
  <si>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</si>
  <si>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</si>
  <si>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</si>
  <si>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</si>
  <si>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</si>
  <si>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</si>
  <si>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</si>
  <si>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</si>
  <si>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</si>
  <si>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</si>
  <si>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</si>
  <si>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</si>
  <si>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</si>
  <si>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</si>
  <si>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</si>
  <si>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</si>
  <si>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</si>
  <si>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</si>
  <si>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</si>
  <si>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</si>
  <si>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</si>
  <si>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</si>
  <si>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</si>
  <si>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</si>
  <si>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</si>
  <si>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</si>
  <si>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</si>
  <si>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</si>
  <si>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</si>
  <si>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</si>
  <si>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</si>
  <si>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</si>
  <si>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</si>
  <si>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</si>
  <si>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</si>
  <si>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</si>
  <si>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</si>
  <si>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</si>
  <si>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</si>
  <si>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</si>
  <si>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</si>
  <si>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</si>
  <si>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</si>
  <si>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</si>
  <si>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</si>
  <si>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</si>
  <si>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</si>
  <si>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</si>
  <si>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</si>
  <si>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</si>
  <si>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</si>
  <si>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</si>
  <si>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</si>
  <si>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</si>
  <si>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</si>
  <si>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</si>
  <si>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</si>
  <si>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</si>
  <si>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</si>
  <si>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</si>
  <si>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</si>
  <si>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</si>
  <si>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</si>
  <si>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</si>
  <si>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</si>
  <si>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</si>
  <si>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</si>
  <si>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</si>
  <si>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</si>
  <si>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</si>
  <si>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</si>
  <si>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</si>
  <si>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</si>
  <si>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</si>
  <si>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</si>
  <si>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</si>
  <si>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</si>
  <si>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</si>
  <si>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</si>
  <si>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</si>
  <si>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</si>
  <si>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</si>
  <si>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</si>
  <si>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</si>
  <si>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</si>
  <si>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</si>
  <si>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</si>
  <si>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</si>
  <si>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</si>
  <si>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</si>
  <si>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</si>
  <si>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</si>
  <si>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</si>
  <si>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</si>
  <si>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</si>
  <si>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</si>
  <si>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</si>
  <si>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</si>
  <si>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</si>
  <si>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</si>
  <si>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</si>
  <si>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</si>
  <si>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</si>
  <si>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</si>
  <si>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</si>
  <si>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</si>
  <si>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</si>
  <si>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</si>
  <si>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</si>
  <si>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</si>
  <si>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</si>
  <si>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</si>
  <si>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</si>
  <si>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</si>
  <si>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</si>
  <si>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</si>
  <si>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</si>
  <si>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</si>
  <si>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</si>
  <si>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</si>
  <si>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</si>
  <si>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</si>
  <si>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</si>
  <si>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</si>
  <si>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</si>
  <si>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</si>
  <si>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</si>
  <si>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</si>
  <si>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</si>
  <si>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</si>
  <si>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</si>
  <si>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</si>
  <si>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</si>
  <si>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</si>
  <si>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</si>
  <si>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</si>
  <si>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</si>
  <si>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</si>
  <si>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</si>
  <si>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</si>
  <si>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</si>
  <si>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</si>
  <si>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</si>
  <si>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</si>
  <si>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</si>
  <si>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</si>
  <si>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</si>
  <si>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</si>
  <si>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</si>
  <si>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</si>
  <si>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</si>
  <si>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</si>
  <si>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</si>
  <si>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</si>
  <si>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</si>
  <si>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</si>
  <si>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</si>
  <si>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</si>
  <si>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</si>
  <si>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</si>
  <si>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</si>
  <si>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</si>
  <si>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</si>
  <si>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</si>
  <si>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</si>
  <si>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</si>
  <si>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</si>
  <si>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</si>
  <si>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</si>
  <si>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</si>
  <si>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</si>
  <si>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</si>
  <si>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</si>
  <si>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</si>
  <si>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</si>
  <si>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</si>
  <si>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</si>
  <si>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</si>
  <si>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</si>
  <si>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</si>
  <si>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</si>
  <si>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</si>
  <si>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</si>
  <si>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</si>
  <si>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</si>
  <si>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</si>
  <si>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</si>
  <si>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</si>
  <si>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</si>
  <si>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</si>
  <si>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</si>
  <si>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</si>
  <si>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</si>
  <si>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</si>
  <si>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</si>
  <si>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</si>
  <si>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</si>
  <si>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</si>
  <si>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</si>
  <si>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</si>
  <si>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</si>
  <si>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</si>
  <si>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</si>
  <si>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</si>
  <si>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</si>
  <si>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</si>
  <si>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</si>
  <si>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</si>
  <si>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</si>
  <si>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</si>
  <si>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</si>
  <si>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</si>
  <si>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</si>
  <si>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</si>
  <si>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</si>
  <si>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</si>
  <si>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</si>
  <si>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</si>
  <si>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</si>
  <si>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</si>
  <si>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</si>
  <si>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</si>
  <si>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</si>
  <si>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</si>
  <si>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</si>
  <si>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</si>
  <si>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</si>
  <si>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</si>
  <si>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</si>
  <si>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</si>
  <si>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</si>
  <si>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</si>
  <si>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</si>
  <si>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</si>
  <si>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</si>
  <si>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</si>
  <si>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</si>
  <si>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</si>
  <si>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</si>
  <si>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</si>
  <si>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</si>
  <si>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</si>
  <si>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</si>
  <si>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</si>
  <si>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</si>
  <si>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</si>
  <si>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</si>
  <si>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</si>
  <si>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</si>
  <si>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</si>
  <si>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</si>
  <si>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</si>
  <si>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</si>
  <si>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</si>
  <si>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</si>
  <si>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</si>
  <si>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</si>
  <si>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</si>
  <si>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</si>
  <si>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</si>
  <si>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</si>
  <si>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</si>
  <si>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</si>
  <si>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</si>
  <si>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</si>
  <si>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</si>
  <si>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</si>
  <si>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</si>
  <si>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</si>
  <si>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</si>
  <si>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</si>
  <si>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</si>
  <si>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</si>
  <si>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</si>
  <si>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</si>
  <si>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</si>
  <si>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</si>
  <si>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</si>
  <si>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</si>
  <si>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</si>
  <si>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</si>
  <si>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</si>
  <si>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</si>
  <si>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</si>
  <si>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</si>
  <si>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</si>
  <si>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</si>
  <si>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</si>
  <si>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</si>
  <si>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</si>
  <si>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</si>
  <si>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</si>
  <si>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</si>
  <si>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</si>
  <si>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</si>
  <si>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</si>
  <si>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</si>
  <si>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</si>
  <si>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</si>
  <si>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</si>
  <si>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</si>
  <si>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</si>
  <si>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</si>
  <si>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</si>
  <si>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</si>
  <si>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</si>
  <si>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</si>
  <si>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</si>
  <si>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</si>
  <si>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</si>
  <si>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</si>
  <si>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</si>
  <si>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</si>
  <si>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</si>
  <si>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</si>
  <si>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</si>
  <si>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</si>
  <si>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</si>
  <si>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</si>
  <si>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</si>
  <si>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</si>
  <si>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</si>
  <si>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</si>
  <si>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</si>
  <si>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</si>
  <si>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</si>
  <si>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</si>
  <si>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</si>
  <si>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</si>
  <si>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</si>
  <si>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</si>
  <si>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</si>
  <si>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</si>
  <si>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</si>
  <si>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</si>
  <si>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</si>
  <si>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</si>
  <si>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</si>
  <si>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</si>
  <si>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</si>
  <si>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</si>
  <si>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</si>
  <si>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</si>
  <si>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</si>
  <si>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</si>
  <si>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</si>
  <si>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</si>
  <si>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</si>
  <si>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</si>
  <si>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</si>
  <si>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</si>
  <si>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</si>
  <si>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</si>
  <si>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</si>
  <si>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</si>
  <si>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</si>
  <si>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</si>
  <si>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</si>
  <si>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</si>
  <si>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</si>
  <si>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</si>
  <si>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</si>
  <si>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</si>
  <si>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</si>
  <si>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</si>
  <si>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</si>
  <si>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</si>
  <si>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</si>
  <si>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</si>
  <si>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</si>
  <si>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</si>
  <si>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</si>
  <si>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</si>
  <si>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</si>
  <si>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</si>
  <si>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</si>
  <si>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</si>
  <si>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</si>
  <si>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</si>
  <si>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</si>
  <si>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</si>
  <si>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</si>
  <si>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</si>
  <si>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</si>
  <si>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</si>
  <si>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</si>
  <si>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</si>
  <si>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</si>
  <si>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</si>
  <si>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</si>
  <si>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</si>
  <si>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</si>
  <si>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</si>
  <si>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</si>
  <si>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</si>
  <si>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</si>
  <si>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</si>
  <si>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</si>
  <si>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</si>
  <si>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</si>
  <si>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</si>
  <si>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</si>
  <si>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</si>
  <si>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</si>
  <si>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</si>
  <si>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</si>
  <si>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</si>
  <si>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</si>
  <si>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</si>
  <si>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</si>
  <si>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</si>
  <si>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</si>
  <si>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</si>
  <si>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</si>
  <si>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</si>
  <si>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</si>
  <si>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</si>
  <si>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</si>
  <si>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</si>
  <si>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</si>
  <si>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</si>
  <si>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</si>
  <si>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</si>
  <si>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</si>
  <si>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</si>
  <si>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</si>
  <si>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</si>
  <si>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</si>
  <si>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</si>
  <si>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</si>
  <si>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</si>
  <si>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</si>
  <si>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</si>
  <si>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</si>
  <si>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</si>
  <si>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</si>
  <si>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</si>
  <si>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</si>
  <si>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</si>
  <si>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</si>
  <si>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</si>
  <si>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</si>
  <si>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</si>
  <si>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</si>
  <si>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</si>
  <si>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</si>
  <si>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</si>
  <si>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</si>
  <si>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</si>
  <si>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</si>
  <si>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</si>
  <si>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</si>
  <si>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</si>
  <si>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</si>
  <si>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</si>
  <si>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</si>
  <si>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</si>
  <si>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</si>
  <si>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</si>
  <si>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</si>
  <si>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</si>
  <si>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</si>
  <si>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</si>
  <si>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</si>
  <si>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</si>
  <si>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</si>
  <si>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</si>
  <si>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</si>
  <si>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</si>
  <si>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</si>
  <si>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</si>
  <si>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</si>
  <si>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</si>
  <si>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</si>
  <si>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</si>
  <si>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</si>
  <si>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</si>
  <si>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</si>
  <si>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</si>
  <si>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</si>
  <si>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</si>
  <si>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</si>
  <si>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</si>
  <si>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</si>
  <si>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</si>
  <si>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</si>
  <si>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</si>
  <si>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</si>
  <si>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</si>
  <si>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</si>
  <si>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</si>
  <si>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</si>
  <si>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</si>
  <si>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</si>
  <si>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</si>
  <si>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</si>
  <si>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</si>
  <si>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</si>
  <si>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</si>
  <si>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</si>
  <si>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</si>
  <si>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</si>
  <si>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</si>
  <si>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</si>
  <si>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</si>
  <si>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</si>
  <si>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</si>
  <si>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</si>
  <si>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</si>
  <si>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</si>
  <si>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</si>
  <si>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</si>
  <si>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</si>
  <si>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</si>
  <si>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</si>
  <si>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</si>
  <si>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</si>
  <si>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</si>
  <si>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</si>
  <si>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</si>
  <si>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</si>
  <si>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</si>
  <si>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</si>
  <si>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</si>
  <si>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</si>
  <si>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</si>
  <si>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</si>
  <si>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</si>
  <si>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</si>
  <si>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</si>
  <si>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</si>
  <si>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</si>
  <si>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</si>
  <si>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</si>
  <si>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</si>
  <si>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</si>
  <si>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</si>
  <si>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</si>
  <si>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</si>
  <si>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</si>
  <si>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</si>
  <si>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</si>
  <si>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</si>
  <si>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</si>
  <si>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</si>
  <si>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</si>
  <si>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</si>
  <si>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</si>
  <si>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</si>
  <si>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</si>
  <si>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</si>
  <si>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</si>
  <si>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</si>
  <si>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</si>
  <si>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</si>
  <si>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</si>
  <si>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</si>
  <si>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</si>
  <si>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</si>
  <si>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</si>
  <si>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</si>
  <si>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</si>
  <si>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</si>
  <si>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</si>
  <si>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</si>
  <si>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</si>
  <si>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</si>
  <si>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</si>
  <si>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</si>
  <si>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</si>
  <si>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</si>
  <si>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</si>
  <si>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</si>
  <si>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</si>
  <si>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</si>
  <si>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</si>
  <si>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</si>
  <si>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</si>
  <si>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</si>
  <si>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</si>
  <si>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</si>
  <si>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</si>
  <si>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</si>
  <si>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</si>
  <si>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</si>
  <si>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</si>
  <si>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</si>
  <si>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</si>
  <si>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</si>
  <si>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</si>
  <si>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</si>
  <si>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</si>
  <si>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</si>
  <si>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</si>
  <si>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</si>
  <si>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</si>
  <si>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</si>
  <si>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</si>
  <si>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</si>
  <si>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</si>
  <si>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</si>
  <si>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</si>
  <si>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</si>
  <si>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</si>
  <si>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</si>
  <si>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</si>
  <si>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</si>
  <si>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</si>
  <si>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</si>
  <si>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</si>
  <si>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</si>
  <si>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</si>
  <si>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</si>
  <si>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</si>
  <si>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</si>
  <si>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</si>
  <si>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</si>
  <si>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</si>
  <si>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</si>
  <si>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</si>
  <si>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</si>
  <si>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</si>
  <si>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</si>
  <si>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</si>
  <si>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</si>
  <si>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</si>
  <si>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</si>
  <si>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</si>
  <si>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</si>
  <si>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</si>
  <si>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</si>
  <si>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</si>
  <si>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</si>
  <si>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</si>
  <si>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</si>
  <si>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</si>
  <si>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</si>
  <si>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</si>
  <si>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</si>
  <si>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</si>
  <si>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</si>
  <si>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</si>
  <si>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</si>
  <si>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</si>
  <si>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</si>
  <si>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</si>
  <si>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</si>
  <si>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</si>
  <si>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</si>
  <si>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</si>
  <si>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</si>
  <si>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</si>
  <si>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</si>
  <si>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</si>
  <si>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</si>
  <si>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</si>
  <si>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</si>
  <si>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</si>
  <si>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</si>
  <si>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</si>
  <si>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</si>
  <si>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</si>
  <si>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</si>
  <si>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</si>
  <si>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</si>
  <si>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</si>
  <si>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</si>
  <si>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</si>
  <si>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</si>
  <si>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</si>
  <si>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</si>
  <si>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</si>
  <si>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</si>
  <si>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</si>
  <si>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</si>
  <si>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</si>
  <si>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</si>
  <si>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</si>
  <si>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</si>
  <si>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</si>
  <si>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</si>
  <si>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</si>
  <si>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</si>
  <si>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</si>
  <si>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</si>
  <si>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</si>
  <si>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</si>
  <si>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</si>
  <si>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</si>
  <si>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</si>
  <si>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</si>
  <si>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</si>
  <si>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</si>
  <si>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</si>
  <si>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</si>
  <si>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</si>
  <si>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</si>
  <si>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</si>
  <si>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</si>
  <si>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</si>
  <si>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</si>
  <si>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</si>
  <si>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</si>
  <si>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</si>
  <si>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</si>
  <si>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</si>
  <si>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</si>
  <si>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</si>
  <si>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</si>
  <si>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</si>
  <si>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</si>
  <si>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</si>
  <si>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</si>
  <si>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</si>
  <si>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</si>
  <si>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</si>
  <si>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</si>
  <si>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</si>
  <si>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</si>
  <si>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</si>
  <si>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</si>
  <si>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</si>
  <si>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</si>
  <si>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</si>
  <si>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</si>
  <si>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</si>
  <si>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</si>
  <si>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</si>
  <si>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</si>
  <si>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</si>
  <si>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</si>
  <si>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</si>
  <si>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</si>
  <si>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</si>
  <si>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</si>
  <si>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</si>
  <si>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</si>
  <si>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</si>
  <si>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</si>
  <si>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</si>
  <si>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</si>
  <si>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</si>
  <si>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</si>
  <si>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</si>
  <si>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</si>
  <si>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</si>
  <si>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</si>
  <si>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</si>
  <si>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</si>
  <si>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</si>
  <si>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</si>
  <si>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</si>
  <si>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</si>
  <si>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</si>
  <si>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</si>
  <si>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</si>
  <si>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</si>
  <si>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</si>
  <si>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</si>
  <si>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</si>
  <si>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</si>
  <si>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</si>
  <si>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</si>
  <si>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</si>
  <si>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</si>
  <si>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</si>
  <si>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</si>
  <si>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</si>
  <si>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</si>
  <si>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</si>
  <si>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</si>
  <si>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</si>
  <si>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</si>
  <si>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</si>
  <si>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</si>
  <si>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</si>
  <si>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</si>
  <si>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</si>
  <si>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</si>
  <si>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</si>
  <si>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</si>
  <si>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</si>
  <si>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</si>
  <si>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</si>
  <si>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</si>
  <si>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</si>
  <si>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</si>
  <si>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</si>
  <si>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</si>
  <si>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</si>
  <si>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</si>
  <si>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</si>
  <si>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</si>
  <si>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</si>
  <si>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</si>
  <si>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</si>
  <si>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</si>
  <si>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</si>
  <si>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</si>
  <si>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</si>
  <si>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</si>
  <si>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</si>
  <si>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</si>
  <si>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</si>
  <si>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</si>
  <si>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</si>
  <si>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</si>
  <si>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</si>
  <si>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</si>
  <si>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</si>
  <si>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</si>
  <si>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</si>
  <si>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</si>
  <si>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</si>
  <si>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</si>
  <si>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</si>
  <si>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</si>
  <si>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</si>
  <si>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</si>
  <si>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</si>
  <si>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</si>
  <si>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</si>
  <si>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</si>
  <si>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</si>
  <si>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</si>
  <si>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</si>
  <si>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</si>
  <si>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</si>
  <si>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</si>
  <si>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</si>
  <si>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</si>
  <si>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</si>
  <si>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</si>
  <si>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</si>
  <si>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</si>
  <si>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</si>
  <si>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</si>
  <si>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</si>
  <si>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</si>
  <si>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</si>
  <si>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</si>
  <si>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</si>
  <si>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</si>
  <si>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</si>
  <si>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</si>
  <si>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</si>
  <si>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</si>
  <si>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</si>
  <si>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</si>
  <si>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</si>
  <si>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</si>
  <si>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</si>
  <si>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</si>
  <si>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</si>
  <si>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</si>
  <si>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</si>
  <si>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</si>
  <si>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</si>
  <si>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</si>
  <si>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</si>
  <si>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</si>
  <si>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</si>
  <si>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</si>
  <si>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</si>
  <si>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</si>
  <si>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</si>
  <si>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</si>
  <si>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</si>
  <si>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</si>
  <si>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</si>
  <si>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</si>
  <si>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</si>
  <si>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</si>
  <si>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</si>
  <si>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</si>
  <si>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</si>
  <si>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</si>
  <si>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</si>
  <si>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</si>
  <si>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</si>
  <si>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</si>
  <si>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</si>
  <si>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</si>
  <si>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</si>
  <si>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</si>
  <si>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</si>
  <si>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</si>
  <si>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</si>
  <si>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</si>
  <si>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</si>
  <si>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</si>
  <si>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</si>
  <si>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</si>
  <si>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</si>
  <si>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</si>
  <si>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</si>
  <si>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</si>
  <si>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</si>
  <si>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</si>
  <si>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</si>
  <si>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</si>
  <si>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</si>
  <si>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</si>
  <si>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</si>
  <si>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</si>
  <si>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</si>
  <si>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</si>
  <si>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</si>
  <si>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</si>
  <si>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</si>
  <si>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</si>
  <si>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</si>
  <si>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</si>
  <si>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</si>
  <si>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</si>
  <si>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</si>
  <si>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</si>
  <si>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</si>
  <si>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</si>
  <si>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</si>
  <si>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</si>
  <si>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</si>
  <si>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</si>
  <si>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</si>
  <si>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</si>
  <si>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</si>
  <si>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</si>
  <si>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</si>
  <si>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</si>
  <si>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</si>
  <si>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</si>
  <si>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</si>
  <si>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</si>
  <si>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</si>
  <si>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</si>
  <si>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</si>
  <si>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</si>
  <si>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</si>
  <si>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</si>
  <si>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</si>
  <si>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</si>
  <si>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</si>
  <si>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</si>
  <si>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</si>
  <si>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</si>
  <si>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</si>
  <si>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</si>
  <si>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</si>
  <si>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</si>
  <si>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</si>
  <si>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</si>
  <si>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</si>
  <si>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</si>
  <si>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</si>
  <si>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</si>
  <si>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</si>
  <si>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Newmarket-Tay Power Distribution Ltd-Midland rate zone</t>
  </si>
  <si>
    <t>EB-2021-0044</t>
  </si>
  <si>
    <t>2022 IRM Application</t>
  </si>
  <si>
    <t>EB-2022-0036</t>
  </si>
  <si>
    <t>2023 IRM Application</t>
  </si>
  <si>
    <t>GS&gt;50 KW</t>
  </si>
  <si>
    <t>Street Lights</t>
  </si>
  <si>
    <t>2013-2014</t>
  </si>
  <si>
    <t>2013 Settlement Agreement, p. 20 of 75</t>
  </si>
  <si>
    <t>EB-2009-0236</t>
  </si>
  <si>
    <t>EB-2010-0099</t>
  </si>
  <si>
    <t>EB-2011-0434</t>
  </si>
  <si>
    <t>EB-2012-0147</t>
  </si>
  <si>
    <t>EB-2013-0151</t>
  </si>
  <si>
    <t>EB-2014-0093</t>
  </si>
  <si>
    <t>EB-2015-0088</t>
  </si>
  <si>
    <t>EB-2016-0092</t>
  </si>
  <si>
    <t>EB-2017-0060</t>
  </si>
  <si>
    <t>EB-2018-0055</t>
  </si>
  <si>
    <t>EB-2019-0055</t>
  </si>
  <si>
    <t>EB-2020-0041</t>
  </si>
  <si>
    <t>Savings Persistence Report</t>
  </si>
  <si>
    <t>Gross Verified Energy Savings</t>
  </si>
  <si>
    <t>Gross Verified Peak Demand Savings</t>
  </si>
  <si>
    <t>Gross Verified Savings</t>
  </si>
  <si>
    <t>Net Verified Energy Savings</t>
  </si>
  <si>
    <t>Net Verified Peak Demand Savings</t>
  </si>
  <si>
    <t>Net Verified Savings</t>
  </si>
  <si>
    <t>For:  Midland Power Utility Corporation</t>
  </si>
  <si>
    <t>#</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</si>
  <si>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</si>
  <si>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</si>
  <si>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</si>
  <si>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</si>
  <si>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</si>
  <si>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</si>
  <si>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</si>
  <si>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</si>
  <si>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</si>
  <si>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</si>
  <si>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</si>
  <si>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</si>
  <si>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</si>
  <si>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Save on Energy Heating &amp; Cooling Program</t>
  </si>
  <si>
    <t>Subtotal:  2016 Verified 2016 Results</t>
  </si>
  <si>
    <t>2017 Verified 2016 Results Adjustments</t>
  </si>
  <si>
    <t>Subtotal:  2017 Verified 2016 Results Adjustments</t>
  </si>
  <si>
    <t>2017 Verified 2017 Results</t>
  </si>
  <si>
    <t>Save on Energy Instant Discount Program</t>
  </si>
  <si>
    <t>Whole Home Pilot Program</t>
  </si>
  <si>
    <t>Subtotal:  2017 Verified 2017 Results</t>
  </si>
  <si>
    <t>APPENDIX 2 - LDC Summary</t>
  </si>
  <si>
    <t>All Savings at the End User Level</t>
  </si>
  <si>
    <t>Net Annual Summer Peak Demand Savings (MW)</t>
  </si>
  <si>
    <t>Net Annual Energy Savings (MWh)</t>
  </si>
  <si>
    <t>Tx (Transmission) or Dx (Distribution) connected</t>
  </si>
  <si>
    <t>Notes</t>
  </si>
  <si>
    <t>Activity Unit Name</t>
  </si>
  <si>
    <t>Activity/ Participation
(i.e. # of appliances)</t>
  </si>
  <si>
    <t>Gross Summer Peak Demand Savings (MW)</t>
  </si>
  <si>
    <t>Gross Energy Savings (MWh)</t>
  </si>
  <si>
    <t>Business</t>
  </si>
  <si>
    <t>Midland Power Utility Corporation</t>
  </si>
  <si>
    <t>Commercial</t>
  </si>
  <si>
    <t>EE</t>
  </si>
  <si>
    <t>Dx</t>
  </si>
  <si>
    <t>Projects</t>
  </si>
  <si>
    <t>Audit</t>
  </si>
  <si>
    <t>n/a - 2012</t>
  </si>
  <si>
    <t>n/a - 2013</t>
  </si>
  <si>
    <t xml:space="preserve"> </t>
  </si>
  <si>
    <t>Consumer</t>
  </si>
  <si>
    <t>Dehumidifier Load Shape</t>
  </si>
  <si>
    <t>Appliances</t>
  </si>
  <si>
    <t>Custom loadshapes for clotheslines, outdoor timers and power bars based on survey results.</t>
  </si>
  <si>
    <t>measures</t>
  </si>
  <si>
    <t>Home Assistance</t>
  </si>
  <si>
    <t>Homes</t>
  </si>
  <si>
    <t>DR</t>
  </si>
  <si>
    <t>Blended Load Shape used for furnaces</t>
  </si>
  <si>
    <t>Equipment</t>
  </si>
  <si>
    <t>Time-of-Use Savings</t>
  </si>
  <si>
    <t>n/a</t>
  </si>
  <si>
    <t>Tier 1</t>
  </si>
  <si>
    <t xml:space="preserve">Demand Response 3 </t>
  </si>
  <si>
    <t>Facilities</t>
  </si>
  <si>
    <t>Industrial</t>
  </si>
  <si>
    <t>Residential - Persistence</t>
  </si>
  <si>
    <t>GS&lt;50 - Persistence</t>
  </si>
  <si>
    <t>GS&gt;50 - Persistence</t>
  </si>
  <si>
    <t>GS&gt;50 - Persistence Demand Response</t>
  </si>
  <si>
    <t>TOU</t>
  </si>
  <si>
    <t>Residential Persistence - 2013</t>
  </si>
  <si>
    <t>GS&gt;50 Persistence - 2012</t>
  </si>
  <si>
    <t>GS&gt;50 Persistence - 2013</t>
  </si>
  <si>
    <t>Proof</t>
  </si>
  <si>
    <t>Proof to LRAM VA Spreadsheet</t>
  </si>
  <si>
    <t>Totals from line 23 above</t>
  </si>
  <si>
    <t>Totals from LRAM VA Spreadsheet</t>
  </si>
  <si>
    <t>2014 Projects</t>
  </si>
  <si>
    <t>Save on Energy Energy Energy Manager Program</t>
  </si>
  <si>
    <t>Newmarket Tay Power Distribution Ltd.</t>
  </si>
  <si>
    <t>Save on Energy Energy Retrofit</t>
  </si>
  <si>
    <t>2016 Adjustment</t>
  </si>
  <si>
    <t>Save on Energy Energy Small Business Lighting Program</t>
  </si>
  <si>
    <t>2017 Adjustment</t>
  </si>
  <si>
    <t>2018 Results Persistence</t>
  </si>
  <si>
    <t>Opening Balance for 2023</t>
  </si>
  <si>
    <t>2023 Q1</t>
  </si>
  <si>
    <t>2011-2023</t>
  </si>
  <si>
    <t>Total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</si>
</sst>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 numFmtId="290" formatCode="#,##0.0"/>
  </numFmts>
  <fonts count="25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0"/>
      <color theme="0"/>
      <name val="Calibri"/>
      <family val="2"/>
      <scheme val="minor"/>
    </font>
    <font>
      <b/>
      <sz val="10"/>
      <color theme="3"/>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6"/>
      <name val="Arial"/>
      <family val="2"/>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7994AF"/>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92D050"/>
        <bgColor indexed="64"/>
      </patternFill>
    </fill>
    <fill>
      <patternFill patternType="solid">
        <fgColor theme="9"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9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218" fillId="2" borderId="0" xfId="0" applyFont="1" applyFill="1" applyAlignment="1">
      <alignment vertical="top"/>
    </xf>
    <xf numFmtId="0" fontId="246" fillId="2" borderId="0" xfId="0" applyFont="1" applyFill="1" applyAlignment="1">
      <alignment vertical="top"/>
    </xf>
    <xf numFmtId="0" fontId="251" fillId="2" borderId="0" xfId="0" applyFont="1" applyFill="1" applyAlignment="1">
      <alignment vertical="top"/>
    </xf>
    <xf numFmtId="0" fontId="253" fillId="95" borderId="121" xfId="0" applyFont="1" applyFill="1" applyBorder="1" applyAlignment="1">
      <alignment vertical="top"/>
    </xf>
    <xf numFmtId="0" fontId="253" fillId="95" borderId="137" xfId="0" applyFont="1" applyFill="1" applyBorder="1" applyAlignment="1">
      <alignment vertical="top"/>
    </xf>
    <xf numFmtId="0" fontId="253" fillId="95" borderId="133" xfId="0" applyFont="1" applyFill="1" applyBorder="1" applyAlignment="1">
      <alignment vertical="top"/>
    </xf>
    <xf numFmtId="0" fontId="253" fillId="96" borderId="121" xfId="0" applyFont="1" applyFill="1" applyBorder="1" applyAlignment="1">
      <alignment vertical="top"/>
    </xf>
    <xf numFmtId="0" fontId="253" fillId="96" borderId="137" xfId="0" applyFont="1" applyFill="1" applyBorder="1" applyAlignment="1">
      <alignment vertical="top"/>
    </xf>
    <xf numFmtId="0" fontId="253" fillId="96" borderId="133" xfId="0" applyFont="1" applyFill="1" applyBorder="1" applyAlignment="1">
      <alignment vertical="top"/>
    </xf>
    <xf numFmtId="0" fontId="253" fillId="98" borderId="121" xfId="0" applyFont="1" applyFill="1" applyBorder="1" applyAlignment="1">
      <alignment vertical="top"/>
    </xf>
    <xf numFmtId="0" fontId="253" fillId="98" borderId="137" xfId="0" applyFont="1" applyFill="1" applyBorder="1" applyAlignment="1">
      <alignment vertical="top"/>
    </xf>
    <xf numFmtId="0" fontId="253" fillId="98" borderId="133" xfId="0" applyFont="1" applyFill="1" applyBorder="1" applyAlignment="1">
      <alignment vertical="top"/>
    </xf>
    <xf numFmtId="0" fontId="253" fillId="99" borderId="121" xfId="0" applyFont="1" applyFill="1" applyBorder="1" applyAlignment="1">
      <alignment vertical="top"/>
    </xf>
    <xf numFmtId="0" fontId="253" fillId="99" borderId="137" xfId="0" applyFont="1" applyFill="1" applyBorder="1" applyAlignment="1">
      <alignment vertical="top"/>
    </xf>
    <xf numFmtId="0" fontId="253" fillId="99" borderId="133" xfId="0" applyFont="1" applyFill="1" applyBorder="1" applyAlignment="1">
      <alignment vertical="top"/>
    </xf>
    <xf numFmtId="0" fontId="253" fillId="95" borderId="109" xfId="0" applyFont="1" applyFill="1" applyBorder="1" applyAlignment="1">
      <alignment horizontal="center" vertical="top" textRotation="90"/>
    </xf>
    <xf numFmtId="0" fontId="253" fillId="96" borderId="109" xfId="0" applyFont="1" applyFill="1" applyBorder="1" applyAlignment="1">
      <alignment horizontal="center" vertical="top" textRotation="90"/>
    </xf>
    <xf numFmtId="0" fontId="253" fillId="98" borderId="109" xfId="0" applyFont="1" applyFill="1" applyBorder="1" applyAlignment="1">
      <alignment horizontal="center" vertical="top" textRotation="90"/>
    </xf>
    <xf numFmtId="0" fontId="253" fillId="99" borderId="109" xfId="0" applyFont="1" applyFill="1" applyBorder="1" applyAlignment="1">
      <alignment horizontal="center" vertical="top" textRotation="90"/>
    </xf>
    <xf numFmtId="0" fontId="253" fillId="95" borderId="87" xfId="0" applyFont="1" applyFill="1" applyBorder="1" applyAlignment="1">
      <alignment vertical="top"/>
    </xf>
    <xf numFmtId="0" fontId="250" fillId="96" borderId="87" xfId="0" applyFont="1" applyFill="1" applyBorder="1" applyAlignment="1">
      <alignment vertical="top"/>
    </xf>
    <xf numFmtId="0" fontId="250" fillId="97" borderId="87" xfId="0" applyFont="1" applyFill="1" applyBorder="1" applyAlignment="1">
      <alignment vertical="top"/>
    </xf>
    <xf numFmtId="0" fontId="250" fillId="98" borderId="87" xfId="0" applyFont="1" applyFill="1" applyBorder="1" applyAlignment="1">
      <alignment vertical="top"/>
    </xf>
    <xf numFmtId="0" fontId="250" fillId="99" borderId="87" xfId="0" applyFont="1" applyFill="1" applyBorder="1" applyAlignment="1">
      <alignment vertical="top"/>
    </xf>
    <xf numFmtId="0" fontId="250" fillId="100" borderId="87" xfId="0" applyFont="1" applyFill="1" applyBorder="1" applyAlignment="1">
      <alignment vertical="top"/>
    </xf>
    <xf numFmtId="0" fontId="253" fillId="103" borderId="117" xfId="0" quotePrefix="1" applyFont="1" applyFill="1" applyBorder="1" applyAlignment="1">
      <alignment vertical="top"/>
    </xf>
    <xf numFmtId="0" fontId="253" fillId="103" borderId="96" xfId="0" applyFont="1" applyFill="1" applyBorder="1" applyAlignment="1">
      <alignment vertical="top"/>
    </xf>
    <xf numFmtId="0" fontId="254" fillId="103" borderId="117" xfId="0" applyFont="1" applyFill="1" applyBorder="1" applyAlignment="1">
      <alignment vertical="top"/>
    </xf>
    <xf numFmtId="0" fontId="254" fillId="103" borderId="102" xfId="0" applyFont="1" applyFill="1" applyBorder="1" applyAlignment="1">
      <alignment vertical="top"/>
    </xf>
    <xf numFmtId="0" fontId="254" fillId="103" borderId="96" xfId="0" applyFont="1" applyFill="1" applyBorder="1" applyAlignment="1">
      <alignment vertical="top"/>
    </xf>
    <xf numFmtId="0" fontId="253" fillId="96" borderId="87" xfId="0" applyFont="1" applyFill="1" applyBorder="1" applyAlignment="1">
      <alignment vertical="top"/>
    </xf>
    <xf numFmtId="0" fontId="253" fillId="97" borderId="87" xfId="0" applyFont="1" applyFill="1" applyBorder="1" applyAlignment="1">
      <alignment vertical="top"/>
    </xf>
    <xf numFmtId="0" fontId="253" fillId="98" borderId="87" xfId="0" applyFont="1" applyFill="1" applyBorder="1" applyAlignment="1">
      <alignment vertical="top"/>
    </xf>
    <xf numFmtId="0" fontId="253" fillId="99" borderId="87" xfId="0" applyFont="1" applyFill="1" applyBorder="1" applyAlignment="1">
      <alignment vertical="top"/>
    </xf>
    <xf numFmtId="0" fontId="253" fillId="100" borderId="87" xfId="0" applyFont="1" applyFill="1" applyBorder="1" applyAlignment="1">
      <alignment vertical="top"/>
    </xf>
    <xf numFmtId="0" fontId="254" fillId="103" borderId="136" xfId="0" applyFont="1" applyFill="1" applyBorder="1" applyAlignment="1">
      <alignment vertical="top"/>
    </xf>
    <xf numFmtId="0" fontId="238" fillId="2" borderId="40" xfId="0" applyFont="1" applyFill="1" applyBorder="1" applyAlignment="1">
      <alignment vertical="top"/>
    </xf>
    <xf numFmtId="0" fontId="238" fillId="104" borderId="41" xfId="0" applyFont="1" applyFill="1" applyBorder="1" applyAlignment="1">
      <alignment vertical="top"/>
    </xf>
    <xf numFmtId="289" fontId="238" fillId="2" borderId="40" xfId="0" applyNumberFormat="1" applyFont="1" applyFill="1" applyBorder="1" applyAlignment="1">
      <alignment vertical="top"/>
    </xf>
    <xf numFmtId="289" fontId="238" fillId="104" borderId="39" xfId="0" applyNumberFormat="1" applyFont="1" applyFill="1" applyBorder="1" applyAlignment="1">
      <alignment vertical="top"/>
    </xf>
    <xf numFmtId="289" fontId="238" fillId="2" borderId="39" xfId="0" applyNumberFormat="1" applyFont="1" applyFill="1" applyBorder="1" applyAlignment="1">
      <alignment vertical="top"/>
    </xf>
    <xf numFmtId="289" fontId="238" fillId="104" borderId="41" xfId="0" applyNumberFormat="1" applyFont="1" applyFill="1" applyBorder="1" applyAlignment="1">
      <alignment vertical="top"/>
    </xf>
    <xf numFmtId="289" fontId="238" fillId="2" borderId="12" xfId="0" applyNumberFormat="1" applyFont="1" applyFill="1" applyBorder="1" applyAlignment="1">
      <alignment vertical="top"/>
    </xf>
    <xf numFmtId="0" fontId="238" fillId="105" borderId="3" xfId="0" applyFont="1" applyFill="1" applyBorder="1" applyAlignment="1">
      <alignment vertical="top"/>
    </xf>
    <xf numFmtId="0" fontId="246" fillId="106" borderId="44" xfId="0" applyFont="1" applyFill="1" applyBorder="1" applyAlignment="1">
      <alignment vertical="top"/>
    </xf>
    <xf numFmtId="289" fontId="238" fillId="105" borderId="3" xfId="0" applyNumberFormat="1" applyFont="1" applyFill="1" applyBorder="1" applyAlignment="1">
      <alignment vertical="top"/>
    </xf>
    <xf numFmtId="289" fontId="238" fillId="106" borderId="34" xfId="0" applyNumberFormat="1" applyFont="1" applyFill="1" applyBorder="1" applyAlignment="1">
      <alignment vertical="top"/>
    </xf>
    <xf numFmtId="289" fontId="238" fillId="105" borderId="34" xfId="0" applyNumberFormat="1" applyFont="1" applyFill="1" applyBorder="1" applyAlignment="1">
      <alignment vertical="top"/>
    </xf>
    <xf numFmtId="289" fontId="238" fillId="106" borderId="44" xfId="0" applyNumberFormat="1" applyFont="1" applyFill="1" applyBorder="1" applyAlignment="1">
      <alignment vertical="top"/>
    </xf>
    <xf numFmtId="289" fontId="238" fillId="105" borderId="6" xfId="0" applyNumberFormat="1" applyFont="1" applyFill="1" applyBorder="1" applyAlignment="1">
      <alignment vertical="top"/>
    </xf>
    <xf numFmtId="0" fontId="238" fillId="2" borderId="3" xfId="0" applyFont="1" applyFill="1" applyBorder="1" applyAlignment="1">
      <alignment vertical="top"/>
    </xf>
    <xf numFmtId="0" fontId="238" fillId="104" borderId="44" xfId="0" applyFont="1" applyFill="1" applyBorder="1" applyAlignment="1">
      <alignment vertical="top"/>
    </xf>
    <xf numFmtId="289" fontId="238" fillId="2" borderId="3" xfId="0" applyNumberFormat="1" applyFont="1" applyFill="1" applyBorder="1" applyAlignment="1">
      <alignment vertical="top"/>
    </xf>
    <xf numFmtId="289" fontId="238" fillId="104" borderId="34" xfId="0" applyNumberFormat="1" applyFont="1" applyFill="1" applyBorder="1" applyAlignment="1">
      <alignment vertical="top"/>
    </xf>
    <xf numFmtId="289" fontId="238" fillId="2" borderId="34" xfId="0" applyNumberFormat="1" applyFont="1" applyFill="1" applyBorder="1" applyAlignment="1">
      <alignment vertical="top"/>
    </xf>
    <xf numFmtId="289" fontId="238" fillId="104" borderId="44" xfId="0" applyNumberFormat="1" applyFont="1" applyFill="1" applyBorder="1" applyAlignment="1">
      <alignment vertical="top"/>
    </xf>
    <xf numFmtId="289" fontId="238" fillId="2" borderId="6" xfId="0" applyNumberFormat="1" applyFont="1" applyFill="1" applyBorder="1" applyAlignment="1">
      <alignment vertical="top"/>
    </xf>
    <xf numFmtId="0" fontId="238" fillId="106" borderId="44" xfId="0" applyFont="1" applyFill="1" applyBorder="1" applyAlignment="1">
      <alignment vertical="top"/>
    </xf>
    <xf numFmtId="0" fontId="238" fillId="105" borderId="40" xfId="0" applyFont="1" applyFill="1" applyBorder="1" applyAlignment="1">
      <alignment vertical="top"/>
    </xf>
    <xf numFmtId="0" fontId="246" fillId="106" borderId="41" xfId="0" applyFont="1" applyFill="1" applyBorder="1" applyAlignment="1">
      <alignment vertical="top"/>
    </xf>
    <xf numFmtId="289" fontId="238" fillId="105" borderId="40" xfId="0" applyNumberFormat="1" applyFont="1" applyFill="1" applyBorder="1" applyAlignment="1">
      <alignment vertical="top"/>
    </xf>
    <xf numFmtId="289" fontId="238" fillId="106" borderId="39" xfId="0" applyNumberFormat="1" applyFont="1" applyFill="1" applyBorder="1" applyAlignment="1">
      <alignment vertical="top"/>
    </xf>
    <xf numFmtId="289" fontId="238" fillId="105" borderId="39" xfId="0" applyNumberFormat="1" applyFont="1" applyFill="1" applyBorder="1" applyAlignment="1">
      <alignment vertical="top"/>
    </xf>
    <xf numFmtId="289" fontId="238" fillId="106" borderId="41" xfId="0" applyNumberFormat="1" applyFont="1" applyFill="1" applyBorder="1" applyAlignment="1">
      <alignment vertical="top"/>
    </xf>
    <xf numFmtId="289" fontId="238" fillId="105" borderId="12" xfId="0" applyNumberFormat="1" applyFont="1" applyFill="1" applyBorder="1" applyAlignment="1">
      <alignment vertical="top"/>
    </xf>
    <xf numFmtId="0" fontId="246" fillId="104" borderId="44" xfId="0" applyFont="1" applyFill="1" applyBorder="1" applyAlignment="1">
      <alignment vertical="top"/>
    </xf>
    <xf numFmtId="0" fontId="238" fillId="105" borderId="167" xfId="0" applyFont="1" applyFill="1" applyBorder="1" applyAlignment="1">
      <alignment vertical="top"/>
    </xf>
    <xf numFmtId="0" fontId="246" fillId="106" borderId="168" xfId="0" applyFont="1" applyFill="1" applyBorder="1" applyAlignment="1">
      <alignment vertical="top"/>
    </xf>
    <xf numFmtId="289" fontId="238" fillId="105" borderId="167" xfId="0" applyNumberFormat="1" applyFont="1" applyFill="1" applyBorder="1" applyAlignment="1">
      <alignment vertical="top"/>
    </xf>
    <xf numFmtId="289" fontId="238" fillId="106" borderId="169" xfId="0" applyNumberFormat="1" applyFont="1" applyFill="1" applyBorder="1" applyAlignment="1">
      <alignment vertical="top"/>
    </xf>
    <xf numFmtId="289" fontId="238" fillId="105" borderId="169" xfId="0" applyNumberFormat="1" applyFont="1" applyFill="1" applyBorder="1" applyAlignment="1">
      <alignment vertical="top"/>
    </xf>
    <xf numFmtId="289" fontId="238" fillId="106" borderId="168" xfId="0" applyNumberFormat="1" applyFont="1" applyFill="1" applyBorder="1" applyAlignment="1">
      <alignment vertical="top"/>
    </xf>
    <xf numFmtId="289" fontId="238" fillId="105" borderId="109" xfId="0" applyNumberFormat="1" applyFont="1" applyFill="1" applyBorder="1" applyAlignment="1">
      <alignment vertical="top"/>
    </xf>
    <xf numFmtId="0" fontId="253" fillId="103" borderId="4" xfId="0" quotePrefix="1" applyFont="1" applyFill="1" applyBorder="1" applyAlignment="1">
      <alignment vertical="top"/>
    </xf>
    <xf numFmtId="0" fontId="253" fillId="103" borderId="170" xfId="0" applyFont="1" applyFill="1" applyBorder="1" applyAlignment="1">
      <alignment vertical="top"/>
    </xf>
    <xf numFmtId="289" fontId="253" fillId="103" borderId="8" xfId="0" applyNumberFormat="1" applyFont="1" applyFill="1" applyBorder="1" applyAlignment="1">
      <alignment vertical="top"/>
    </xf>
    <xf numFmtId="0" fontId="238" fillId="2" borderId="137" xfId="0" applyFont="1" applyFill="1" applyBorder="1" applyAlignment="1">
      <alignment vertical="top"/>
    </xf>
    <xf numFmtId="3" fontId="238" fillId="2" borderId="137" xfId="0" applyNumberFormat="1" applyFont="1" applyFill="1" applyBorder="1" applyAlignment="1">
      <alignment vertical="top"/>
    </xf>
    <xf numFmtId="0" fontId="253" fillId="103" borderId="121" xfId="0" quotePrefix="1" applyFont="1" applyFill="1" applyBorder="1" applyAlignment="1">
      <alignment vertical="top"/>
    </xf>
    <xf numFmtId="0" fontId="253" fillId="103" borderId="133" xfId="0" applyFont="1" applyFill="1" applyBorder="1" applyAlignment="1">
      <alignment vertical="top"/>
    </xf>
    <xf numFmtId="0" fontId="254" fillId="103" borderId="121" xfId="0" applyFont="1" applyFill="1" applyBorder="1" applyAlignment="1">
      <alignment vertical="top"/>
    </xf>
    <xf numFmtId="0" fontId="254" fillId="103" borderId="137" xfId="0" applyFont="1" applyFill="1" applyBorder="1" applyAlignment="1">
      <alignment vertical="top"/>
    </xf>
    <xf numFmtId="0" fontId="254" fillId="103" borderId="133" xfId="0" applyFont="1" applyFill="1" applyBorder="1" applyAlignment="1">
      <alignment vertical="top"/>
    </xf>
    <xf numFmtId="0" fontId="254" fillId="103" borderId="109" xfId="0" applyFont="1" applyFill="1" applyBorder="1" applyAlignment="1">
      <alignment vertical="top"/>
    </xf>
    <xf numFmtId="0" fontId="238" fillId="2" borderId="135" xfId="0" applyFont="1" applyFill="1" applyBorder="1" applyAlignment="1">
      <alignment vertical="top"/>
    </xf>
    <xf numFmtId="0" fontId="238" fillId="104" borderId="116" xfId="0" applyFont="1" applyFill="1" applyBorder="1" applyAlignment="1">
      <alignment vertical="top"/>
    </xf>
    <xf numFmtId="289" fontId="238" fillId="2" borderId="135" xfId="0" applyNumberFormat="1" applyFont="1" applyFill="1" applyBorder="1" applyAlignment="1">
      <alignment vertical="top"/>
    </xf>
    <xf numFmtId="289" fontId="238" fillId="104" borderId="115" xfId="0" applyNumberFormat="1" applyFont="1" applyFill="1" applyBorder="1" applyAlignment="1">
      <alignment vertical="top"/>
    </xf>
    <xf numFmtId="289" fontId="238" fillId="2" borderId="115" xfId="0" applyNumberFormat="1" applyFont="1" applyFill="1" applyBorder="1" applyAlignment="1">
      <alignment vertical="top"/>
    </xf>
    <xf numFmtId="289" fontId="238" fillId="104" borderId="116" xfId="0" applyNumberFormat="1" applyFont="1" applyFill="1" applyBorder="1" applyAlignment="1">
      <alignment vertical="top"/>
    </xf>
    <xf numFmtId="289" fontId="238" fillId="2" borderId="47" xfId="0" applyNumberFormat="1" applyFont="1" applyFill="1" applyBorder="1" applyAlignment="1">
      <alignment vertical="top"/>
    </xf>
    <xf numFmtId="0" fontId="253" fillId="101" borderId="121" xfId="0" quotePrefix="1" applyFont="1" applyFill="1" applyBorder="1" applyAlignment="1">
      <alignment vertical="top"/>
    </xf>
    <xf numFmtId="0" fontId="253" fillId="101" borderId="137" xfId="0" applyFont="1" applyFill="1" applyBorder="1" applyAlignment="1">
      <alignment vertical="top"/>
    </xf>
    <xf numFmtId="3" fontId="253" fillId="101" borderId="109" xfId="0" applyNumberFormat="1" applyFont="1" applyFill="1" applyBorder="1" applyAlignment="1">
      <alignment vertical="top"/>
    </xf>
    <xf numFmtId="0" fontId="253" fillId="95" borderId="8" xfId="0" applyFont="1" applyFill="1" applyBorder="1" applyAlignment="1">
      <alignment vertical="top"/>
    </xf>
    <xf numFmtId="0" fontId="253" fillId="96" borderId="8" xfId="0" applyFont="1" applyFill="1" applyBorder="1" applyAlignment="1">
      <alignment vertical="top"/>
    </xf>
    <xf numFmtId="0" fontId="253" fillId="97" borderId="8" xfId="0" applyFont="1" applyFill="1" applyBorder="1" applyAlignment="1">
      <alignment vertical="top"/>
    </xf>
    <xf numFmtId="0" fontId="253" fillId="98" borderId="8" xfId="0" applyFont="1" applyFill="1" applyBorder="1" applyAlignment="1">
      <alignment vertical="top"/>
    </xf>
    <xf numFmtId="0" fontId="253" fillId="99" borderId="8" xfId="0" applyFont="1" applyFill="1" applyBorder="1" applyAlignment="1">
      <alignment vertical="top"/>
    </xf>
    <xf numFmtId="0" fontId="253" fillId="100" borderId="8" xfId="0" applyFont="1" applyFill="1" applyBorder="1" applyAlignment="1">
      <alignment vertical="top"/>
    </xf>
    <xf numFmtId="289" fontId="0" fillId="0" borderId="0" xfId="0" applyNumberFormat="1"/>
    <xf numFmtId="0" fontId="255" fillId="0" borderId="0" xfId="0" applyFont="1"/>
    <xf numFmtId="0" fontId="45" fillId="0" borderId="0" xfId="0" applyFont="1"/>
    <xf numFmtId="3" fontId="45" fillId="0" borderId="0" xfId="0" applyNumberFormat="1" applyFont="1"/>
    <xf numFmtId="0" fontId="45" fillId="0" borderId="5" xfId="0" applyFont="1" applyBorder="1" applyAlignment="1">
      <alignment vertical="center"/>
    </xf>
    <xf numFmtId="0" fontId="45" fillId="0" borderId="5" xfId="0" applyFont="1" applyBorder="1" applyAlignment="1">
      <alignment horizontal="center" vertical="center"/>
    </xf>
    <xf numFmtId="0" fontId="45" fillId="0" borderId="5" xfId="0" applyFont="1" applyBorder="1"/>
    <xf numFmtId="3" fontId="45" fillId="0" borderId="5" xfId="0" applyNumberFormat="1" applyFont="1" applyBorder="1"/>
    <xf numFmtId="0" fontId="8" fillId="107" borderId="136" xfId="0" applyFont="1" applyFill="1" applyBorder="1" applyAlignment="1">
      <alignment horizontal="center" vertical="center"/>
    </xf>
    <xf numFmtId="0" fontId="8" fillId="107" borderId="96" xfId="0" applyFont="1" applyFill="1" applyBorder="1" applyAlignment="1">
      <alignment horizontal="center" vertical="center" wrapText="1"/>
    </xf>
    <xf numFmtId="0" fontId="8" fillId="107" borderId="136" xfId="0" applyFont="1" applyFill="1" applyBorder="1" applyAlignment="1">
      <alignment horizontal="center" vertical="center" wrapText="1"/>
    </xf>
    <xf numFmtId="3" fontId="8" fillId="107" borderId="136" xfId="0" applyNumberFormat="1" applyFont="1" applyFill="1" applyBorder="1" applyAlignment="1">
      <alignment horizontal="center" vertical="center" wrapText="1"/>
    </xf>
    <xf numFmtId="0" fontId="0" fillId="108" borderId="0" xfId="0" applyFill="1"/>
    <xf numFmtId="176" fontId="0" fillId="0" borderId="0" xfId="0" applyNumberFormat="1"/>
    <xf numFmtId="200" fontId="0" fillId="0" borderId="0" xfId="0" applyNumberFormat="1"/>
    <xf numFmtId="0" fontId="0" fillId="0" borderId="109" xfId="0" applyBorder="1"/>
    <xf numFmtId="0" fontId="105" fillId="0" borderId="0" xfId="0" applyFont="1"/>
    <xf numFmtId="0" fontId="3" fillId="0" borderId="0" xfId="0" applyFont="1"/>
    <xf numFmtId="0" fontId="73" fillId="0" borderId="0" xfId="0" applyFont="1"/>
    <xf numFmtId="43" fontId="0" fillId="0" borderId="0" xfId="71" applyFont="1"/>
    <xf numFmtId="270" fontId="0" fillId="0" borderId="0" xfId="0" applyNumberFormat="1"/>
    <xf numFmtId="290" fontId="0" fillId="0" borderId="0" xfId="0" applyNumberFormat="1"/>
    <xf numFmtId="0" fontId="58" fillId="0" borderId="0" xfId="0" applyFont="1"/>
    <xf numFmtId="3" fontId="73" fillId="0" borderId="0" xfId="0" applyNumberFormat="1" applyFont="1"/>
    <xf numFmtId="43" fontId="0" fillId="0" borderId="0" xfId="0" applyNumberFormat="1"/>
    <xf numFmtId="0" fontId="46" fillId="2" borderId="0" xfId="0" applyFont="1" applyFill="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0" fontId="8" fillId="107" borderId="121" xfId="0" applyFont="1" applyFill="1" applyBorder="1" applyAlignment="1">
      <alignment horizontal="left"/>
    </xf>
    <xf numFmtId="0" fontId="8" fillId="107" borderId="137" xfId="0" applyFont="1" applyFill="1" applyBorder="1" applyAlignment="1">
      <alignment horizontal="left"/>
    </xf>
    <xf numFmtId="0" fontId="8" fillId="107" borderId="133" xfId="0" applyFont="1" applyFill="1" applyBorder="1" applyAlignment="1">
      <alignment horizontal="left"/>
    </xf>
    <xf numFmtId="0" fontId="253" fillId="101" borderId="136" xfId="0" applyFont="1" applyFill="1" applyBorder="1" applyAlignment="1">
      <alignment vertical="top"/>
    </xf>
    <xf numFmtId="0" fontId="253" fillId="101" borderId="8" xfId="0" applyFont="1" applyFill="1" applyBorder="1" applyAlignment="1">
      <alignment vertical="top"/>
    </xf>
    <xf numFmtId="0" fontId="253" fillId="101" borderId="136" xfId="0" applyFont="1" applyFill="1" applyBorder="1" applyAlignment="1">
      <alignment vertical="top" wrapText="1"/>
    </xf>
    <xf numFmtId="0" fontId="253" fillId="101" borderId="8" xfId="0" applyFont="1" applyFill="1" applyBorder="1" applyAlignment="1">
      <alignment vertical="top" wrapText="1"/>
    </xf>
    <xf numFmtId="0" fontId="253" fillId="102" borderId="136" xfId="0" applyFont="1" applyFill="1" applyBorder="1" applyAlignment="1">
      <alignment vertical="top" wrapText="1"/>
    </xf>
    <xf numFmtId="0" fontId="0" fillId="0" borderId="8" xfId="0" applyBorder="1" applyAlignment="1">
      <alignment vertical="top" wrapText="1"/>
    </xf>
    <xf numFmtId="0" fontId="250" fillId="95" borderId="136" xfId="0" applyFont="1" applyFill="1" applyBorder="1" applyAlignment="1">
      <alignment horizontal="center" vertical="top" wrapText="1"/>
    </xf>
    <xf numFmtId="0" fontId="252" fillId="0" borderId="87" xfId="0" applyFont="1" applyBorder="1" applyAlignment="1">
      <alignment horizontal="center" vertical="top" wrapText="1"/>
    </xf>
    <xf numFmtId="0" fontId="250" fillId="96" borderId="136" xfId="0" applyFont="1" applyFill="1" applyBorder="1" applyAlignment="1">
      <alignment horizontal="center" vertical="top" wrapText="1"/>
    </xf>
    <xf numFmtId="0" fontId="250" fillId="97" borderId="136" xfId="0" applyFont="1" applyFill="1" applyBorder="1" applyAlignment="1">
      <alignment horizontal="center" vertical="top" wrapText="1"/>
    </xf>
    <xf numFmtId="0" fontId="250" fillId="98" borderId="136" xfId="0" applyFont="1" applyFill="1" applyBorder="1" applyAlignment="1">
      <alignment horizontal="center" vertical="top" wrapText="1"/>
    </xf>
    <xf numFmtId="0" fontId="250" fillId="99" borderId="136" xfId="0" applyFont="1" applyFill="1" applyBorder="1" applyAlignment="1">
      <alignment horizontal="center" vertical="top" wrapText="1"/>
    </xf>
    <xf numFmtId="0" fontId="250" fillId="100" borderId="136" xfId="0" applyFont="1" applyFill="1" applyBorder="1" applyAlignment="1">
      <alignment horizontal="center" vertical="top" wrapText="1"/>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00408"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171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23301394"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4796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5823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19_Net%20Energy%20Savings_20201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18_201910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RegulatoryTeam/Shared%20Documents/General/OEB/IRM/2022%20IRM/5.%20LRAMVA/MRZ/Backup%20Files/MRZ_Projects_2018_201910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20Participation%20and%20Cost%20Report%20-%20Midland%20Power%20Utility%20Corporation%20-%202019%2004%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20_Net%20Energy%20Savings_20211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Account%20Reconciliations/Account%20Reconciliations%20-%202017/LRAM/MPUC_LRAMVA_Work_Form_v%202_%20July%2018%202017%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Data from IESO"/>
      <sheetName val="Original Data formatted"/>
      <sheetName val="Methodology"/>
      <sheetName val="Reference Tables"/>
      <sheetName val="LOOKUP"/>
      <sheetName val="2019 Measures Only"/>
      <sheetName val="Customer Class Data"/>
      <sheetName val="2019 Net Verified KW"/>
    </sheetNames>
    <sheetDataSet>
      <sheetData sheetId="0"/>
      <sheetData sheetId="1"/>
      <sheetData sheetId="2"/>
      <sheetData sheetId="3"/>
      <sheetData sheetId="4"/>
      <sheetData sheetId="5"/>
      <sheetData sheetId="6"/>
      <sheetData sheetId="7">
        <row r="4">
          <cell r="E4">
            <v>243</v>
          </cell>
          <cell r="F4">
            <v>2435358</v>
          </cell>
        </row>
        <row r="5">
          <cell r="E5">
            <v>1</v>
          </cell>
        </row>
        <row r="6">
          <cell r="E6">
            <v>2</v>
          </cell>
          <cell r="F6">
            <v>12161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s"/>
      <sheetName val="Methodology"/>
      <sheetName val="Reference Tables"/>
      <sheetName val="LOOKUP"/>
      <sheetName val="2018 Measures Only"/>
      <sheetName val="Customer Class Data"/>
      <sheetName val="2018 Net Verified KW"/>
    </sheetNames>
    <sheetDataSet>
      <sheetData sheetId="0"/>
      <sheetData sheetId="1"/>
      <sheetData sheetId="2"/>
      <sheetData sheetId="3"/>
      <sheetData sheetId="4"/>
      <sheetData sheetId="5"/>
      <sheetData sheetId="6">
        <row r="7">
          <cell r="B7">
            <v>743590.57582338946</v>
          </cell>
          <cell r="C7">
            <v>78.456023211611779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s"/>
      <sheetName val="Methodology"/>
      <sheetName val="Reference Tables"/>
      <sheetName val="LOOKUP"/>
      <sheetName val="2018 Measures Only"/>
      <sheetName val="Customer Class Data"/>
      <sheetName val="2018 Net Verified KW"/>
    </sheetNames>
    <sheetDataSet>
      <sheetData sheetId="0"/>
      <sheetData sheetId="1"/>
      <sheetData sheetId="2"/>
      <sheetData sheetId="3"/>
      <sheetData sheetId="4"/>
      <sheetData sheetId="5"/>
      <sheetData sheetId="6">
        <row r="7">
          <cell r="C7">
            <v>78.456023211611779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Letter"/>
      <sheetName val="Table of Contents"/>
      <sheetName val="How to Use This Report"/>
      <sheetName val="LDC Summary"/>
      <sheetName val="Graphs Savings"/>
      <sheetName val="LDC Progress"/>
      <sheetName val="Province Wide Summary"/>
      <sheetName val="Quick Summary Graphs"/>
      <sheetName val="Province-Wide Progress"/>
      <sheetName val="IESO VAS and CD Costs"/>
      <sheetName val="Retrofit Multi-Site App's"/>
      <sheetName val="Methodology"/>
      <sheetName val="Reference Tables"/>
      <sheetName val="Glossary"/>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s>
    <sheetDataSet>
      <sheetData sheetId="0"/>
      <sheetData sheetId="1"/>
      <sheetData sheetId="2"/>
      <sheetData sheetId="3"/>
      <sheetData sheetId="4"/>
      <sheetData sheetId="5">
        <row r="6">
          <cell r="BD6">
            <v>92294.853540000011</v>
          </cell>
          <cell r="BQ6">
            <v>1890</v>
          </cell>
        </row>
        <row r="8">
          <cell r="BD8">
            <v>192521.92689164312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Data from IESO"/>
      <sheetName val="Original Data Formatted"/>
      <sheetName val="Methodology"/>
      <sheetName val="Reference Tables"/>
      <sheetName val="LOOKUP"/>
      <sheetName val="2020Measures Only"/>
      <sheetName val="2020 Net Verified KW"/>
    </sheetNames>
    <sheetDataSet>
      <sheetData sheetId="0"/>
      <sheetData sheetId="1"/>
      <sheetData sheetId="2"/>
      <sheetData sheetId="3"/>
      <sheetData sheetId="4"/>
      <sheetData sheetId="5"/>
      <sheetData sheetId="6">
        <row r="7">
          <cell r="B7">
            <v>64575</v>
          </cell>
          <cell r="C7">
            <v>12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MPUC Ques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7">
          <cell r="L227"/>
          <cell r="M227"/>
          <cell r="N227"/>
          <cell r="O227">
            <v>78.883131480000003</v>
          </cell>
          <cell r="P227">
            <v>78.449765749999997</v>
          </cell>
          <cell r="Q227">
            <v>71.562300829999998</v>
          </cell>
          <cell r="R227">
            <v>45.809722090000001</v>
          </cell>
          <cell r="S227">
            <v>45.809722090000001</v>
          </cell>
          <cell r="T227">
            <v>45.809722090000001</v>
          </cell>
          <cell r="U227">
            <v>45.809722090000001</v>
          </cell>
          <cell r="V227">
            <v>45.809722090000001</v>
          </cell>
          <cell r="W227">
            <v>45.809722090000001</v>
          </cell>
          <cell r="X227">
            <v>45.809722090000001</v>
          </cell>
          <cell r="Y227">
            <v>43.969536720000001</v>
          </cell>
          <cell r="Z227">
            <v>15.561673430000001</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cell r="AR227"/>
          <cell r="AS227"/>
          <cell r="AT227">
            <v>301382.7451</v>
          </cell>
          <cell r="AU227">
            <v>299900.10940000002</v>
          </cell>
          <cell r="AV227">
            <v>273241.24040000001</v>
          </cell>
          <cell r="AW227">
            <v>184101.22510000001</v>
          </cell>
          <cell r="AX227">
            <v>184101.22510000001</v>
          </cell>
          <cell r="AY227">
            <v>184101.22510000001</v>
          </cell>
          <cell r="AZ227">
            <v>184101.22510000001</v>
          </cell>
          <cell r="BA227">
            <v>184101.22510000001</v>
          </cell>
          <cell r="BB227">
            <v>184101.22510000001</v>
          </cell>
          <cell r="BC227">
            <v>184101.22510000001</v>
          </cell>
          <cell r="BD227">
            <v>167132.81640000001</v>
          </cell>
          <cell r="BE227">
            <v>53589.012139999999</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row>
        <row r="228">
          <cell r="L228"/>
          <cell r="M228"/>
          <cell r="N228"/>
          <cell r="O228">
            <v>26.73386103</v>
          </cell>
          <cell r="P228">
            <v>26.73386103</v>
          </cell>
          <cell r="Q228">
            <v>26.73386103</v>
          </cell>
          <cell r="R228">
            <v>26.73386103</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cell r="AR228"/>
          <cell r="AS228"/>
          <cell r="AT228">
            <v>130547.1401</v>
          </cell>
          <cell r="AU228">
            <v>130547.1401</v>
          </cell>
          <cell r="AV228">
            <v>130547.1401</v>
          </cell>
          <cell r="AW228">
            <v>130547.1401</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row>
        <row r="229">
          <cell r="L229"/>
          <cell r="M229">
            <v>22.58</v>
          </cell>
          <cell r="N229">
            <v>22.58</v>
          </cell>
          <cell r="O229">
            <v>22.58</v>
          </cell>
          <cell r="P229">
            <v>22.58</v>
          </cell>
          <cell r="Q229">
            <v>22.58</v>
          </cell>
          <cell r="R229">
            <v>22.58</v>
          </cell>
          <cell r="S229">
            <v>22.58</v>
          </cell>
          <cell r="T229">
            <v>22.58</v>
          </cell>
          <cell r="U229">
            <v>22.58</v>
          </cell>
          <cell r="V229">
            <v>22.58</v>
          </cell>
          <cell r="W229">
            <v>22.58</v>
          </cell>
          <cell r="X229">
            <v>22.58</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cell r="AR229">
            <v>131339</v>
          </cell>
          <cell r="AS229">
            <v>131339</v>
          </cell>
          <cell r="AT229">
            <v>131339</v>
          </cell>
          <cell r="AU229">
            <v>131339</v>
          </cell>
          <cell r="AV229">
            <v>131339</v>
          </cell>
          <cell r="AW229">
            <v>131339</v>
          </cell>
          <cell r="AX229">
            <v>131339</v>
          </cell>
          <cell r="AY229">
            <v>131339</v>
          </cell>
          <cell r="AZ229">
            <v>131339</v>
          </cell>
          <cell r="BA229">
            <v>131339</v>
          </cell>
          <cell r="BB229">
            <v>131339</v>
          </cell>
          <cell r="BC229">
            <v>131339</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row>
        <row r="230">
          <cell r="L230"/>
          <cell r="M230"/>
          <cell r="N230">
            <v>75.331871100000001</v>
          </cell>
          <cell r="O230">
            <v>75.331871100000001</v>
          </cell>
          <cell r="P230">
            <v>75.331871100000001</v>
          </cell>
          <cell r="Q230">
            <v>75.331871100000001</v>
          </cell>
          <cell r="R230">
            <v>75.058352099999993</v>
          </cell>
          <cell r="S230">
            <v>74.352075760000005</v>
          </cell>
          <cell r="T230">
            <v>74.352075760000005</v>
          </cell>
          <cell r="U230">
            <v>72.18911894</v>
          </cell>
          <cell r="V230">
            <v>65.522996149999997</v>
          </cell>
          <cell r="W230">
            <v>60.374414139999999</v>
          </cell>
          <cell r="X230">
            <v>34.045753789999999</v>
          </cell>
          <cell r="Y230">
            <v>16.111677220000001</v>
          </cell>
          <cell r="Z230">
            <v>15.71064816</v>
          </cell>
          <cell r="AA230">
            <v>15.71064816</v>
          </cell>
          <cell r="AB230">
            <v>15.71064816</v>
          </cell>
          <cell r="AC230">
            <v>12.63472148</v>
          </cell>
          <cell r="AD230">
            <v>0</v>
          </cell>
          <cell r="AE230">
            <v>0</v>
          </cell>
          <cell r="AF230">
            <v>0</v>
          </cell>
          <cell r="AG230">
            <v>0</v>
          </cell>
          <cell r="AH230">
            <v>0</v>
          </cell>
          <cell r="AI230">
            <v>0</v>
          </cell>
          <cell r="AJ230">
            <v>0</v>
          </cell>
          <cell r="AK230">
            <v>0</v>
          </cell>
          <cell r="AL230">
            <v>0</v>
          </cell>
          <cell r="AM230">
            <v>0</v>
          </cell>
          <cell r="AN230">
            <v>0</v>
          </cell>
          <cell r="AO230">
            <v>0</v>
          </cell>
          <cell r="AP230"/>
          <cell r="AR230"/>
          <cell r="AS230">
            <v>497856.03619999997</v>
          </cell>
          <cell r="AT230">
            <v>497856.03619999997</v>
          </cell>
          <cell r="AU230">
            <v>497856.03619999997</v>
          </cell>
          <cell r="AV230">
            <v>497856.03619999997</v>
          </cell>
          <cell r="AW230">
            <v>496903.23590000003</v>
          </cell>
          <cell r="AX230">
            <v>492234.8971</v>
          </cell>
          <cell r="AY230">
            <v>492234.8971</v>
          </cell>
          <cell r="AZ230">
            <v>479027.49160000001</v>
          </cell>
          <cell r="BA230">
            <v>452670.0638</v>
          </cell>
          <cell r="BB230">
            <v>418639.01419999998</v>
          </cell>
          <cell r="BC230">
            <v>254897.3443</v>
          </cell>
          <cell r="BD230">
            <v>145388.6292</v>
          </cell>
          <cell r="BE230">
            <v>143018.54389999999</v>
          </cell>
          <cell r="BF230">
            <v>143018.54389999999</v>
          </cell>
          <cell r="BG230">
            <v>143018.54389999999</v>
          </cell>
          <cell r="BH230">
            <v>115017.4996</v>
          </cell>
          <cell r="BI230">
            <v>0</v>
          </cell>
          <cell r="BJ230">
            <v>0</v>
          </cell>
          <cell r="BK230">
            <v>0</v>
          </cell>
          <cell r="BL230">
            <v>0</v>
          </cell>
          <cell r="BM230">
            <v>0</v>
          </cell>
          <cell r="BN230">
            <v>0</v>
          </cell>
          <cell r="BO230">
            <v>0</v>
          </cell>
          <cell r="BP230">
            <v>0</v>
          </cell>
          <cell r="BQ230">
            <v>0</v>
          </cell>
          <cell r="BR230">
            <v>0</v>
          </cell>
          <cell r="BS230">
            <v>0</v>
          </cell>
          <cell r="BT230">
            <v>0</v>
          </cell>
        </row>
        <row r="231">
          <cell r="L231"/>
          <cell r="M231"/>
          <cell r="N231"/>
          <cell r="O231">
            <v>275.83855199999999</v>
          </cell>
          <cell r="P231">
            <v>263.59327480000002</v>
          </cell>
          <cell r="Q231">
            <v>263.59327480000002</v>
          </cell>
          <cell r="R231">
            <v>263.07134239999999</v>
          </cell>
          <cell r="S231">
            <v>263.07134239999999</v>
          </cell>
          <cell r="T231">
            <v>263.07134239999999</v>
          </cell>
          <cell r="U231">
            <v>262.09110629999998</v>
          </cell>
          <cell r="V231">
            <v>262.09110629999998</v>
          </cell>
          <cell r="W231">
            <v>256.71311909999997</v>
          </cell>
          <cell r="X231">
            <v>252.56036300000002</v>
          </cell>
          <cell r="Y231">
            <v>246.46765329999999</v>
          </cell>
          <cell r="Z231">
            <v>245.5508432</v>
          </cell>
          <cell r="AA231">
            <v>163.5630649</v>
          </cell>
          <cell r="AB231">
            <v>163.5630649</v>
          </cell>
          <cell r="AC231">
            <v>163.5630649</v>
          </cell>
          <cell r="AD231">
            <v>139.8332317</v>
          </cell>
          <cell r="AE231">
            <v>53.994380800000002</v>
          </cell>
          <cell r="AF231">
            <v>53.994380800000002</v>
          </cell>
          <cell r="AG231">
            <v>53.994380800000002</v>
          </cell>
          <cell r="AH231">
            <v>53.994380800000002</v>
          </cell>
          <cell r="AI231">
            <v>0</v>
          </cell>
          <cell r="AJ231">
            <v>0</v>
          </cell>
          <cell r="AK231">
            <v>0</v>
          </cell>
          <cell r="AL231">
            <v>0</v>
          </cell>
          <cell r="AM231">
            <v>0</v>
          </cell>
          <cell r="AN231">
            <v>0</v>
          </cell>
          <cell r="AO231">
            <v>0</v>
          </cell>
          <cell r="AP231"/>
          <cell r="AR231"/>
          <cell r="AS231"/>
          <cell r="AT231">
            <v>2156840.895</v>
          </cell>
          <cell r="AU231">
            <v>2113834.7689999999</v>
          </cell>
          <cell r="AV231">
            <v>2113834.7689999999</v>
          </cell>
          <cell r="AW231">
            <v>2112016.6239999998</v>
          </cell>
          <cell r="AX231">
            <v>2112016.6239999998</v>
          </cell>
          <cell r="AY231">
            <v>2112016.6239999998</v>
          </cell>
          <cell r="AZ231">
            <v>2099599.8339999998</v>
          </cell>
          <cell r="BA231">
            <v>2099599.8339999998</v>
          </cell>
          <cell r="BB231">
            <v>1929809.638</v>
          </cell>
          <cell r="BC231">
            <v>1834511.176</v>
          </cell>
          <cell r="BD231">
            <v>1654721.9909999999</v>
          </cell>
          <cell r="BE231">
            <v>1504863.317</v>
          </cell>
          <cell r="BF231">
            <v>967624.73179999995</v>
          </cell>
          <cell r="BG231">
            <v>967624.73179999995</v>
          </cell>
          <cell r="BH231">
            <v>967624.73179999995</v>
          </cell>
          <cell r="BI231">
            <v>800441.81409999996</v>
          </cell>
          <cell r="BJ231">
            <v>189661.9657</v>
          </cell>
          <cell r="BK231">
            <v>189661.9657</v>
          </cell>
          <cell r="BL231">
            <v>189661.9657</v>
          </cell>
          <cell r="BM231">
            <v>189661.9657</v>
          </cell>
          <cell r="BN231">
            <v>0</v>
          </cell>
          <cell r="BO231">
            <v>0</v>
          </cell>
          <cell r="BP231">
            <v>0</v>
          </cell>
          <cell r="BQ231">
            <v>0</v>
          </cell>
          <cell r="BR231">
            <v>0</v>
          </cell>
          <cell r="BS231">
            <v>0</v>
          </cell>
          <cell r="BT231">
            <v>0</v>
          </cell>
        </row>
        <row r="232">
          <cell r="L232"/>
          <cell r="M232"/>
          <cell r="N232"/>
          <cell r="O232">
            <v>1.864746891</v>
          </cell>
          <cell r="P232">
            <v>1.864746891</v>
          </cell>
          <cell r="Q232">
            <v>1.864746891</v>
          </cell>
          <cell r="R232">
            <v>1.864746891</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cell r="AR232"/>
          <cell r="AS232"/>
          <cell r="AT232">
            <v>3324.9589019999999</v>
          </cell>
          <cell r="AU232">
            <v>3324.9589019999999</v>
          </cell>
          <cell r="AV232">
            <v>3324.9589019999999</v>
          </cell>
          <cell r="AW232">
            <v>3324.9589019999999</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row>
        <row r="233">
          <cell r="L233"/>
          <cell r="M233"/>
          <cell r="N233"/>
          <cell r="O233">
            <v>0.23350859500000001</v>
          </cell>
          <cell r="P233">
            <v>0.23350859500000001</v>
          </cell>
          <cell r="Q233">
            <v>0.23350859500000001</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cell r="AR233"/>
          <cell r="AS233"/>
          <cell r="AT233">
            <v>208.81609320000001</v>
          </cell>
          <cell r="AU233">
            <v>208.81609320000001</v>
          </cell>
          <cell r="AV233">
            <v>208.81609320000001</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row>
        <row r="234">
          <cell r="L234"/>
          <cell r="M234"/>
          <cell r="N234"/>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cell r="AR234"/>
          <cell r="AS234"/>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row>
        <row r="235">
          <cell r="L235"/>
          <cell r="M235"/>
          <cell r="N235"/>
          <cell r="O235">
            <v>0.4877945832506777</v>
          </cell>
          <cell r="P235">
            <v>0.4877945832506777</v>
          </cell>
          <cell r="Q235">
            <v>0.4877945832506777</v>
          </cell>
          <cell r="R235">
            <v>0.4877945832506777</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cell r="AR235"/>
          <cell r="AS235"/>
          <cell r="AT235">
            <v>3531.9101255870178</v>
          </cell>
          <cell r="AU235">
            <v>3531.9101255870178</v>
          </cell>
          <cell r="AV235">
            <v>3531.9101255870178</v>
          </cell>
          <cell r="AW235">
            <v>3531.9101255870178</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row>
        <row r="236">
          <cell r="L236"/>
          <cell r="M236"/>
          <cell r="N236"/>
          <cell r="O236">
            <v>0.90059033665548094</v>
          </cell>
          <cell r="P236">
            <v>0.90059033665548094</v>
          </cell>
          <cell r="Q236">
            <v>0.90059033665548094</v>
          </cell>
          <cell r="R236">
            <v>0.90059033665548094</v>
          </cell>
          <cell r="S236">
            <v>0.90059033665548094</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cell r="AR236"/>
          <cell r="AS236"/>
          <cell r="AT236">
            <v>6127.9592362849489</v>
          </cell>
          <cell r="AU236">
            <v>6127.9592362849489</v>
          </cell>
          <cell r="AV236">
            <v>6127.9592362849489</v>
          </cell>
          <cell r="AW236">
            <v>6127.9592362849489</v>
          </cell>
          <cell r="AX236">
            <v>6127.9592362849489</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row>
        <row r="237">
          <cell r="L237"/>
          <cell r="M237"/>
          <cell r="N237"/>
          <cell r="O237">
            <v>9.6159044839999996</v>
          </cell>
          <cell r="P237">
            <v>8.3936409940000001</v>
          </cell>
          <cell r="Q237">
            <v>7.7566649400000003</v>
          </cell>
          <cell r="R237">
            <v>7.7566649400000003</v>
          </cell>
          <cell r="S237">
            <v>7.7566649400000003</v>
          </cell>
          <cell r="T237">
            <v>7.7566649400000003</v>
          </cell>
          <cell r="U237">
            <v>7.7566649400000003</v>
          </cell>
          <cell r="V237">
            <v>7.7508637260000004</v>
          </cell>
          <cell r="W237">
            <v>7.7508637260000004</v>
          </cell>
          <cell r="X237">
            <v>7.2359701579999998</v>
          </cell>
          <cell r="Y237">
            <v>6.5851772149999999</v>
          </cell>
          <cell r="Z237">
            <v>5.5782522769999998</v>
          </cell>
          <cell r="AA237">
            <v>5.5782522769999998</v>
          </cell>
          <cell r="AB237">
            <v>5.5514098440000001</v>
          </cell>
          <cell r="AC237">
            <v>5.5514098440000001</v>
          </cell>
          <cell r="AD237">
            <v>5.5400707049999998</v>
          </cell>
          <cell r="AE237">
            <v>4.5037135099999999</v>
          </cell>
          <cell r="AF237">
            <v>4.5037135099999999</v>
          </cell>
          <cell r="AG237">
            <v>4.5037135099999999</v>
          </cell>
          <cell r="AH237">
            <v>4.5037135099999999</v>
          </cell>
          <cell r="AI237">
            <v>0</v>
          </cell>
          <cell r="AJ237">
            <v>0</v>
          </cell>
          <cell r="AK237">
            <v>0</v>
          </cell>
          <cell r="AL237">
            <v>0</v>
          </cell>
          <cell r="AM237">
            <v>0</v>
          </cell>
          <cell r="AN237">
            <v>0</v>
          </cell>
          <cell r="AO237">
            <v>0</v>
          </cell>
          <cell r="AP237"/>
          <cell r="AR237"/>
          <cell r="AS237"/>
          <cell r="AT237">
            <v>146930.41740000001</v>
          </cell>
          <cell r="AU237">
            <v>127460.58500000001</v>
          </cell>
          <cell r="AV237">
            <v>117313.98639999999</v>
          </cell>
          <cell r="AW237">
            <v>117313.98639999999</v>
          </cell>
          <cell r="AX237">
            <v>117313.98639999999</v>
          </cell>
          <cell r="AY237">
            <v>117313.98639999999</v>
          </cell>
          <cell r="AZ237">
            <v>117313.98639999999</v>
          </cell>
          <cell r="BA237">
            <v>117263.1678</v>
          </cell>
          <cell r="BB237">
            <v>117263.1678</v>
          </cell>
          <cell r="BC237">
            <v>109061.2608</v>
          </cell>
          <cell r="BD237">
            <v>106028.3144</v>
          </cell>
          <cell r="BE237">
            <v>89658.429120000001</v>
          </cell>
          <cell r="BF237">
            <v>89658.429120000001</v>
          </cell>
          <cell r="BG237">
            <v>88374.528130000006</v>
          </cell>
          <cell r="BH237">
            <v>88374.528130000006</v>
          </cell>
          <cell r="BI237">
            <v>88249.586859999996</v>
          </cell>
          <cell r="BJ237">
            <v>71741.116259999995</v>
          </cell>
          <cell r="BK237">
            <v>71741.116259999995</v>
          </cell>
          <cell r="BL237">
            <v>71741.116259999995</v>
          </cell>
          <cell r="BM237">
            <v>71741.116259999995</v>
          </cell>
          <cell r="BN237">
            <v>0</v>
          </cell>
          <cell r="BO237">
            <v>0</v>
          </cell>
          <cell r="BP237">
            <v>0</v>
          </cell>
          <cell r="BQ237">
            <v>0</v>
          </cell>
          <cell r="BR237">
            <v>0</v>
          </cell>
          <cell r="BS237">
            <v>0</v>
          </cell>
          <cell r="BT237">
            <v>0</v>
          </cell>
        </row>
        <row r="238">
          <cell r="L238"/>
          <cell r="M238"/>
          <cell r="N238">
            <v>2E-3</v>
          </cell>
          <cell r="O238">
            <v>2E-3</v>
          </cell>
          <cell r="P238">
            <v>2E-3</v>
          </cell>
          <cell r="Q238">
            <v>2E-3</v>
          </cell>
          <cell r="R238">
            <v>2E-3</v>
          </cell>
          <cell r="S238">
            <v>2E-3</v>
          </cell>
          <cell r="T238">
            <v>2E-3</v>
          </cell>
          <cell r="U238">
            <v>2E-3</v>
          </cell>
          <cell r="V238">
            <v>1E-3</v>
          </cell>
          <cell r="W238">
            <v>1E-3</v>
          </cell>
          <cell r="X238">
            <v>1E-3</v>
          </cell>
          <cell r="Y238">
            <v>1E-3</v>
          </cell>
          <cell r="Z238">
            <v>1E-3</v>
          </cell>
          <cell r="AA238">
            <v>1E-3</v>
          </cell>
          <cell r="AB238">
            <v>1E-3</v>
          </cell>
          <cell r="AC238">
            <v>1E-3</v>
          </cell>
          <cell r="AD238">
            <v>1E-3</v>
          </cell>
          <cell r="AE238">
            <v>1E-3</v>
          </cell>
          <cell r="AF238">
            <v>1E-3</v>
          </cell>
          <cell r="AG238">
            <v>1E-3</v>
          </cell>
          <cell r="AH238">
            <v>0</v>
          </cell>
          <cell r="AI238">
            <v>0</v>
          </cell>
          <cell r="AJ238">
            <v>0</v>
          </cell>
          <cell r="AK238">
            <v>0</v>
          </cell>
          <cell r="AL238">
            <v>0</v>
          </cell>
          <cell r="AM238">
            <v>0</v>
          </cell>
          <cell r="AN238">
            <v>0</v>
          </cell>
          <cell r="AO238">
            <v>0</v>
          </cell>
          <cell r="AP238"/>
          <cell r="AR238"/>
          <cell r="AS238">
            <v>28</v>
          </cell>
          <cell r="AT238">
            <v>28</v>
          </cell>
          <cell r="AU238">
            <v>27</v>
          </cell>
          <cell r="AV238">
            <v>23</v>
          </cell>
          <cell r="AW238">
            <v>23</v>
          </cell>
          <cell r="AX238">
            <v>23</v>
          </cell>
          <cell r="AY238">
            <v>23</v>
          </cell>
          <cell r="AZ238">
            <v>23</v>
          </cell>
          <cell r="BA238">
            <v>19</v>
          </cell>
          <cell r="BB238">
            <v>19</v>
          </cell>
          <cell r="BC238">
            <v>18</v>
          </cell>
          <cell r="BD238">
            <v>18</v>
          </cell>
          <cell r="BE238">
            <v>18</v>
          </cell>
          <cell r="BF238">
            <v>18</v>
          </cell>
          <cell r="BG238">
            <v>18</v>
          </cell>
          <cell r="BH238">
            <v>18</v>
          </cell>
          <cell r="BI238">
            <v>10</v>
          </cell>
          <cell r="BJ238">
            <v>10</v>
          </cell>
          <cell r="BK238">
            <v>10</v>
          </cell>
          <cell r="BL238">
            <v>10</v>
          </cell>
          <cell r="BM238">
            <v>0</v>
          </cell>
          <cell r="BN238">
            <v>0</v>
          </cell>
          <cell r="BO238">
            <v>0</v>
          </cell>
          <cell r="BP238">
            <v>0</v>
          </cell>
          <cell r="BQ238">
            <v>0</v>
          </cell>
          <cell r="BR238">
            <v>0</v>
          </cell>
          <cell r="BS238">
            <v>0</v>
          </cell>
          <cell r="BT238">
            <v>0</v>
          </cell>
        </row>
        <row r="239">
          <cell r="L239"/>
          <cell r="M239"/>
          <cell r="N239"/>
          <cell r="O239">
            <v>2.8260804070000001</v>
          </cell>
          <cell r="P239">
            <v>2.6806098450000002</v>
          </cell>
          <cell r="Q239">
            <v>2.6103511749999999</v>
          </cell>
          <cell r="R239">
            <v>2.6103511749999999</v>
          </cell>
          <cell r="S239">
            <v>2.6103511749999999</v>
          </cell>
          <cell r="T239">
            <v>2.6103511749999999</v>
          </cell>
          <cell r="U239">
            <v>2.6103511749999999</v>
          </cell>
          <cell r="V239">
            <v>2.2959795349999998</v>
          </cell>
          <cell r="W239">
            <v>2.2959795349999998</v>
          </cell>
          <cell r="X239">
            <v>2.0225348319999998</v>
          </cell>
          <cell r="Y239">
            <v>1.4737827569999999</v>
          </cell>
          <cell r="Z239">
            <v>1.473746435</v>
          </cell>
          <cell r="AA239">
            <v>1.473746435</v>
          </cell>
          <cell r="AB239">
            <v>1.4708332500000001</v>
          </cell>
          <cell r="AC239">
            <v>1.4708332500000001</v>
          </cell>
          <cell r="AD239">
            <v>1.4682952090000001</v>
          </cell>
          <cell r="AE239">
            <v>0.66165615700000002</v>
          </cell>
          <cell r="AF239">
            <v>0.66165615700000002</v>
          </cell>
          <cell r="AG239">
            <v>0.66165615700000002</v>
          </cell>
          <cell r="AH239">
            <v>0.66165615700000002</v>
          </cell>
          <cell r="AI239">
            <v>0</v>
          </cell>
          <cell r="AJ239">
            <v>0</v>
          </cell>
          <cell r="AK239">
            <v>0</v>
          </cell>
          <cell r="AL239">
            <v>0</v>
          </cell>
          <cell r="AM239">
            <v>0</v>
          </cell>
          <cell r="AN239">
            <v>0</v>
          </cell>
          <cell r="AO239">
            <v>0</v>
          </cell>
          <cell r="AP239"/>
          <cell r="AR239"/>
          <cell r="AS239"/>
          <cell r="AT239">
            <v>38562.658609999999</v>
          </cell>
          <cell r="AU239">
            <v>36245.410750000003</v>
          </cell>
          <cell r="AV239">
            <v>35126.237560000001</v>
          </cell>
          <cell r="AW239">
            <v>35126.237560000001</v>
          </cell>
          <cell r="AX239">
            <v>35126.237560000001</v>
          </cell>
          <cell r="AY239">
            <v>35126.237560000001</v>
          </cell>
          <cell r="AZ239">
            <v>35126.237560000001</v>
          </cell>
          <cell r="BA239">
            <v>30166.598880000001</v>
          </cell>
          <cell r="BB239">
            <v>30166.598880000001</v>
          </cell>
          <cell r="BC239">
            <v>25810.80933</v>
          </cell>
          <cell r="BD239">
            <v>23857.330900000001</v>
          </cell>
          <cell r="BE239">
            <v>23557.993119999999</v>
          </cell>
          <cell r="BF239">
            <v>23557.993119999999</v>
          </cell>
          <cell r="BG239">
            <v>23416.917219999999</v>
          </cell>
          <cell r="BH239">
            <v>23416.917219999999</v>
          </cell>
          <cell r="BI239">
            <v>23388.9516</v>
          </cell>
          <cell r="BJ239">
            <v>10539.73597</v>
          </cell>
          <cell r="BK239">
            <v>10539.73597</v>
          </cell>
          <cell r="BL239">
            <v>10539.73597</v>
          </cell>
          <cell r="BM239">
            <v>10539.73597</v>
          </cell>
          <cell r="BN239">
            <v>0</v>
          </cell>
          <cell r="BO239">
            <v>0</v>
          </cell>
          <cell r="BP239">
            <v>0</v>
          </cell>
          <cell r="BQ239">
            <v>0</v>
          </cell>
          <cell r="BR239">
            <v>0</v>
          </cell>
          <cell r="BS239">
            <v>0</v>
          </cell>
          <cell r="BT239">
            <v>0</v>
          </cell>
        </row>
        <row r="240">
          <cell r="L240"/>
          <cell r="M240"/>
          <cell r="N240"/>
          <cell r="O240">
            <v>3.333296083</v>
          </cell>
          <cell r="P240">
            <v>3.332733224</v>
          </cell>
          <cell r="Q240">
            <v>3.2539213519999999</v>
          </cell>
          <cell r="R240">
            <v>3.216766845</v>
          </cell>
          <cell r="S240">
            <v>3.1796123449999998</v>
          </cell>
          <cell r="T240">
            <v>3.1796123449999998</v>
          </cell>
          <cell r="U240">
            <v>3.1485423319999999</v>
          </cell>
          <cell r="V240">
            <v>3.1485423319999999</v>
          </cell>
          <cell r="W240">
            <v>2.8596791760000002</v>
          </cell>
          <cell r="X240">
            <v>2.8596791760000002</v>
          </cell>
          <cell r="Y240">
            <v>2.803588907</v>
          </cell>
          <cell r="Z240">
            <v>2.803588907</v>
          </cell>
          <cell r="AA240">
            <v>2.6078510829999999</v>
          </cell>
          <cell r="AB240">
            <v>2.6078510829999999</v>
          </cell>
          <cell r="AC240">
            <v>2.5257510870000002</v>
          </cell>
          <cell r="AD240">
            <v>2.4947010870000002</v>
          </cell>
          <cell r="AE240">
            <v>2.4947010870000002</v>
          </cell>
          <cell r="AF240">
            <v>2.4947010870000002</v>
          </cell>
          <cell r="AG240">
            <v>2.4947010870000002</v>
          </cell>
          <cell r="AH240">
            <v>2.4947010870000002</v>
          </cell>
          <cell r="AI240">
            <v>0</v>
          </cell>
          <cell r="AJ240">
            <v>0</v>
          </cell>
          <cell r="AK240">
            <v>0</v>
          </cell>
          <cell r="AL240">
            <v>0</v>
          </cell>
          <cell r="AM240">
            <v>0</v>
          </cell>
          <cell r="AN240">
            <v>0</v>
          </cell>
          <cell r="AO240">
            <v>0</v>
          </cell>
          <cell r="AP240"/>
          <cell r="AR240"/>
          <cell r="AS240"/>
          <cell r="AT240">
            <v>17651.8694</v>
          </cell>
          <cell r="AU240">
            <v>17640.908459999999</v>
          </cell>
          <cell r="AV240">
            <v>16128.96516</v>
          </cell>
          <cell r="AW240">
            <v>15416.8372</v>
          </cell>
          <cell r="AX240">
            <v>14704.70917</v>
          </cell>
          <cell r="AY240">
            <v>14704.70917</v>
          </cell>
          <cell r="AZ240">
            <v>14108.67217</v>
          </cell>
          <cell r="BA240">
            <v>13900.12969</v>
          </cell>
          <cell r="BB240">
            <v>8358.2014390000004</v>
          </cell>
          <cell r="BC240">
            <v>8358.2014390000004</v>
          </cell>
          <cell r="BD240">
            <v>7895.6518550000001</v>
          </cell>
          <cell r="BE240">
            <v>7895.6518550000001</v>
          </cell>
          <cell r="BF240">
            <v>7244.5</v>
          </cell>
          <cell r="BG240">
            <v>7244.5</v>
          </cell>
          <cell r="BH240">
            <v>6569.5</v>
          </cell>
          <cell r="BI240">
            <v>6313</v>
          </cell>
          <cell r="BJ240">
            <v>6313</v>
          </cell>
          <cell r="BK240">
            <v>6313</v>
          </cell>
          <cell r="BL240">
            <v>6313</v>
          </cell>
          <cell r="BM240">
            <v>6313</v>
          </cell>
          <cell r="BN240">
            <v>0</v>
          </cell>
          <cell r="BO240">
            <v>0</v>
          </cell>
          <cell r="BP240">
            <v>0</v>
          </cell>
          <cell r="BQ240">
            <v>0</v>
          </cell>
          <cell r="BR240">
            <v>0</v>
          </cell>
          <cell r="BS240">
            <v>0</v>
          </cell>
          <cell r="BT240">
            <v>0</v>
          </cell>
        </row>
        <row r="241">
          <cell r="L241"/>
          <cell r="M241"/>
          <cell r="N241">
            <v>0.39527869399999999</v>
          </cell>
          <cell r="O241">
            <v>0.39527869399999999</v>
          </cell>
          <cell r="P241">
            <v>0.39527869399999999</v>
          </cell>
          <cell r="Q241">
            <v>0.39527869399999999</v>
          </cell>
          <cell r="R241">
            <v>0.39527869399999999</v>
          </cell>
          <cell r="S241">
            <v>0.39527869399999999</v>
          </cell>
          <cell r="T241">
            <v>0.39527869399999999</v>
          </cell>
          <cell r="U241">
            <v>0.39527869399999999</v>
          </cell>
          <cell r="V241">
            <v>0.39527869399999999</v>
          </cell>
          <cell r="W241">
            <v>0.39527869399999999</v>
          </cell>
          <cell r="X241">
            <v>0.39527869399999999</v>
          </cell>
          <cell r="Y241">
            <v>0.39527869399999999</v>
          </cell>
          <cell r="Z241">
            <v>0.39527869399999999</v>
          </cell>
          <cell r="AA241">
            <v>0.39527869399999999</v>
          </cell>
          <cell r="AB241">
            <v>0.39527869399999999</v>
          </cell>
          <cell r="AC241">
            <v>0.39527869399999999</v>
          </cell>
          <cell r="AD241">
            <v>0.39527869399999999</v>
          </cell>
          <cell r="AE241">
            <v>0.39527869399999999</v>
          </cell>
          <cell r="AF241">
            <v>0.26293697799999999</v>
          </cell>
          <cell r="AG241">
            <v>0</v>
          </cell>
          <cell r="AH241">
            <v>0</v>
          </cell>
          <cell r="AI241">
            <v>0</v>
          </cell>
          <cell r="AJ241">
            <v>0</v>
          </cell>
          <cell r="AK241">
            <v>0</v>
          </cell>
          <cell r="AL241">
            <v>0</v>
          </cell>
          <cell r="AM241">
            <v>0</v>
          </cell>
          <cell r="AN241">
            <v>0</v>
          </cell>
          <cell r="AO241">
            <v>0</v>
          </cell>
          <cell r="AP241"/>
          <cell r="AR241"/>
          <cell r="AS241">
            <v>628.89948619999996</v>
          </cell>
          <cell r="AT241">
            <v>628.89948619999996</v>
          </cell>
          <cell r="AU241">
            <v>628.89948619999996</v>
          </cell>
          <cell r="AV241">
            <v>628.89948619999996</v>
          </cell>
          <cell r="AW241">
            <v>628.89948619999996</v>
          </cell>
          <cell r="AX241">
            <v>628.89948619999996</v>
          </cell>
          <cell r="AY241">
            <v>628.89948619999996</v>
          </cell>
          <cell r="AZ241">
            <v>628.89948619999996</v>
          </cell>
          <cell r="BA241">
            <v>628.89948619999996</v>
          </cell>
          <cell r="BB241">
            <v>628.89948619999996</v>
          </cell>
          <cell r="BC241">
            <v>628.89948619999996</v>
          </cell>
          <cell r="BD241">
            <v>628.89948619999996</v>
          </cell>
          <cell r="BE241">
            <v>628.89948619999996</v>
          </cell>
          <cell r="BF241">
            <v>628.89948619999996</v>
          </cell>
          <cell r="BG241">
            <v>628.89948619999996</v>
          </cell>
          <cell r="BH241">
            <v>628.89948619999996</v>
          </cell>
          <cell r="BI241">
            <v>628.89948619999996</v>
          </cell>
          <cell r="BJ241">
            <v>628.89948619999996</v>
          </cell>
          <cell r="BK241">
            <v>510.55232179999996</v>
          </cell>
          <cell r="BL241">
            <v>0</v>
          </cell>
          <cell r="BM241">
            <v>0</v>
          </cell>
          <cell r="BN241">
            <v>0</v>
          </cell>
          <cell r="BO241">
            <v>0</v>
          </cell>
          <cell r="BP241">
            <v>0</v>
          </cell>
          <cell r="BQ241">
            <v>0</v>
          </cell>
          <cell r="BR241">
            <v>0</v>
          </cell>
          <cell r="BS241">
            <v>0</v>
          </cell>
          <cell r="BT241">
            <v>0</v>
          </cell>
        </row>
        <row r="242">
          <cell r="L242"/>
          <cell r="M242"/>
          <cell r="N242"/>
          <cell r="O242">
            <v>22.872256203999999</v>
          </cell>
          <cell r="P242">
            <v>22.872256203999999</v>
          </cell>
          <cell r="Q242">
            <v>22.872256203999999</v>
          </cell>
          <cell r="R242">
            <v>22.872256203999999</v>
          </cell>
          <cell r="S242">
            <v>22.872256203999999</v>
          </cell>
          <cell r="T242">
            <v>22.872256203999999</v>
          </cell>
          <cell r="U242">
            <v>22.872256203999999</v>
          </cell>
          <cell r="V242">
            <v>22.872256203999999</v>
          </cell>
          <cell r="W242">
            <v>22.872256203999999</v>
          </cell>
          <cell r="X242">
            <v>22.872256203999999</v>
          </cell>
          <cell r="Y242">
            <v>22.872256203999999</v>
          </cell>
          <cell r="Z242">
            <v>22.872256203999999</v>
          </cell>
          <cell r="AA242">
            <v>22.872256203999999</v>
          </cell>
          <cell r="AB242">
            <v>22.872256203999999</v>
          </cell>
          <cell r="AC242">
            <v>22.872256203999999</v>
          </cell>
          <cell r="AD242">
            <v>22.872256203999999</v>
          </cell>
          <cell r="AE242">
            <v>22.872256203999999</v>
          </cell>
          <cell r="AF242">
            <v>22.872256203999999</v>
          </cell>
          <cell r="AG242">
            <v>21.712568659999999</v>
          </cell>
          <cell r="AH242">
            <v>0</v>
          </cell>
          <cell r="AI242">
            <v>0</v>
          </cell>
          <cell r="AJ242">
            <v>0</v>
          </cell>
          <cell r="AK242">
            <v>0</v>
          </cell>
          <cell r="AL242">
            <v>0</v>
          </cell>
          <cell r="AM242">
            <v>0</v>
          </cell>
          <cell r="AN242">
            <v>0</v>
          </cell>
          <cell r="AO242">
            <v>0</v>
          </cell>
          <cell r="AP242"/>
          <cell r="AR242"/>
          <cell r="AS242"/>
          <cell r="AT242">
            <v>43485.945112000001</v>
          </cell>
          <cell r="AU242">
            <v>43485.945112000001</v>
          </cell>
          <cell r="AV242">
            <v>43485.945112000001</v>
          </cell>
          <cell r="AW242">
            <v>43485.945112000001</v>
          </cell>
          <cell r="AX242">
            <v>43485.945112000001</v>
          </cell>
          <cell r="AY242">
            <v>43485.945112000001</v>
          </cell>
          <cell r="AZ242">
            <v>43485.945112000001</v>
          </cell>
          <cell r="BA242">
            <v>43485.945112000001</v>
          </cell>
          <cell r="BB242">
            <v>43485.945112000001</v>
          </cell>
          <cell r="BC242">
            <v>43485.945112000001</v>
          </cell>
          <cell r="BD242">
            <v>43485.945112000001</v>
          </cell>
          <cell r="BE242">
            <v>43485.945112000001</v>
          </cell>
          <cell r="BF242">
            <v>43485.945112000001</v>
          </cell>
          <cell r="BG242">
            <v>43485.945112000001</v>
          </cell>
          <cell r="BH242">
            <v>43485.945112000001</v>
          </cell>
          <cell r="BI242">
            <v>43485.945112000001</v>
          </cell>
          <cell r="BJ242">
            <v>43485.945112000001</v>
          </cell>
          <cell r="BK242">
            <v>43485.945112000001</v>
          </cell>
          <cell r="BL242">
            <v>42448.8894</v>
          </cell>
          <cell r="BM242">
            <v>0</v>
          </cell>
          <cell r="BN242">
            <v>0</v>
          </cell>
          <cell r="BO242">
            <v>0</v>
          </cell>
          <cell r="BP242">
            <v>0</v>
          </cell>
          <cell r="BQ242">
            <v>0</v>
          </cell>
          <cell r="BR242">
            <v>0</v>
          </cell>
          <cell r="BS242">
            <v>0</v>
          </cell>
          <cell r="BT242">
            <v>0</v>
          </cell>
        </row>
        <row r="243">
          <cell r="L243"/>
          <cell r="M243"/>
          <cell r="N243"/>
          <cell r="O243">
            <v>98.463990379999998</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cell r="AR243"/>
          <cell r="AS243"/>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row>
        <row r="244">
          <cell r="L244"/>
          <cell r="M244"/>
          <cell r="N244"/>
          <cell r="O244">
            <v>54.003920000000001</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cell r="AR244"/>
          <cell r="AS244"/>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row>
        <row r="245">
          <cell r="L245"/>
          <cell r="M245"/>
          <cell r="N245"/>
          <cell r="O245">
            <v>808.06590000000006</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cell r="AR245"/>
          <cell r="AS245"/>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96" t="s">
        <v>174</v>
      </c>
      <c r="C3" s="896"/>
    </row>
    <row r="4" spans="1:3" ht="11.25" customHeight="1"/>
    <row r="5" spans="1:3" s="22" customFormat="1" ht="25.5" customHeight="1">
      <c r="B5" s="49" t="s">
        <v>419</v>
      </c>
      <c r="C5" s="49" t="s">
        <v>173</v>
      </c>
    </row>
    <row r="6" spans="1:3" s="146" customFormat="1" ht="48" customHeight="1">
      <c r="A6" s="208"/>
      <c r="B6" s="536" t="s">
        <v>170</v>
      </c>
      <c r="C6" s="581" t="s">
        <v>953</v>
      </c>
    </row>
    <row r="7" spans="1:3" s="146" customFormat="1" ht="21" customHeight="1">
      <c r="A7" s="208"/>
      <c r="B7" s="532" t="s">
        <v>549</v>
      </c>
      <c r="C7" s="582" t="s">
        <v>598</v>
      </c>
    </row>
    <row r="8" spans="1:3" s="146" customFormat="1" ht="32.25" customHeight="1">
      <c r="B8" s="532" t="s">
        <v>366</v>
      </c>
      <c r="C8" s="583" t="s">
        <v>588</v>
      </c>
    </row>
    <row r="9" spans="1:3" s="146" customFormat="1" ht="27.75" customHeight="1">
      <c r="B9" s="532" t="s">
        <v>169</v>
      </c>
      <c r="C9" s="583" t="s">
        <v>589</v>
      </c>
    </row>
    <row r="10" spans="1:3" s="146" customFormat="1" ht="26.25" customHeight="1">
      <c r="B10" s="544" t="s">
        <v>367</v>
      </c>
      <c r="C10" s="585" t="s">
        <v>590</v>
      </c>
    </row>
    <row r="11" spans="1:3" s="146" customFormat="1" ht="39.75" customHeight="1">
      <c r="B11" s="532" t="s">
        <v>832</v>
      </c>
      <c r="C11" s="583" t="s">
        <v>833</v>
      </c>
    </row>
    <row r="12" spans="1:3" s="146" customFormat="1" ht="18" customHeight="1">
      <c r="B12" s="532" t="s">
        <v>369</v>
      </c>
      <c r="C12" s="583" t="s">
        <v>591</v>
      </c>
    </row>
    <row r="13" spans="1:3" s="146" customFormat="1" ht="13.5" customHeight="1">
      <c r="B13" s="532"/>
      <c r="C13" s="584"/>
    </row>
    <row r="14" spans="1:3" s="146" customFormat="1" ht="18" customHeight="1">
      <c r="B14" s="532" t="s">
        <v>644</v>
      </c>
      <c r="C14" s="582" t="s">
        <v>642</v>
      </c>
    </row>
    <row r="15" spans="1:3" s="146" customFormat="1" ht="8.25" customHeight="1">
      <c r="B15" s="532"/>
      <c r="C15" s="584"/>
    </row>
    <row r="16" spans="1:3" s="146" customFormat="1" ht="33" customHeight="1">
      <c r="B16" s="586" t="s">
        <v>587</v>
      </c>
      <c r="C16" s="587" t="s">
        <v>643</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49" activePane="bottomLeft" state="frozen"/>
      <selection pane="bottomLeft" activeCell="B18" sqref="B18"/>
    </sheetView>
  </sheetViews>
  <sheetFormatPr defaultColWidth="9" defaultRowHeight="15"/>
  <cols>
    <col min="1" max="1" width="9" style="1"/>
    <col min="2" max="2" width="37" style="610"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611" t="s">
        <v>558</v>
      </c>
      <c r="C16" s="909" t="s">
        <v>502</v>
      </c>
      <c r="D16" s="910"/>
      <c r="E16" s="910"/>
      <c r="F16" s="910"/>
      <c r="G16" s="910"/>
      <c r="H16" s="910"/>
      <c r="I16" s="910"/>
      <c r="J16" s="910"/>
      <c r="K16" s="910"/>
      <c r="L16" s="910"/>
      <c r="M16" s="910"/>
      <c r="N16" s="910"/>
      <c r="O16" s="910"/>
      <c r="P16" s="910"/>
      <c r="Q16" s="910"/>
      <c r="R16" s="910"/>
      <c r="S16" s="910"/>
      <c r="T16" s="910"/>
      <c r="U16" s="910"/>
    </row>
    <row r="17" spans="2:21" ht="6.95" customHeight="1">
      <c r="B17" s="764"/>
      <c r="C17" s="765"/>
      <c r="D17" s="765"/>
      <c r="E17" s="765"/>
      <c r="F17" s="765"/>
      <c r="G17" s="765"/>
      <c r="H17" s="765"/>
      <c r="I17" s="765"/>
      <c r="J17" s="765"/>
      <c r="K17" s="765"/>
      <c r="L17" s="765"/>
      <c r="M17" s="765"/>
      <c r="N17" s="765"/>
      <c r="O17" s="765"/>
      <c r="P17" s="765"/>
      <c r="Q17" s="765"/>
      <c r="R17" s="765"/>
      <c r="S17" s="765"/>
      <c r="T17" s="765"/>
      <c r="U17" s="765"/>
    </row>
    <row r="18" spans="2:21" ht="26.25" customHeight="1">
      <c r="B18" s="766" t="s">
        <v>975</v>
      </c>
      <c r="C18" s="898" t="s">
        <v>996</v>
      </c>
      <c r="D18" s="898"/>
      <c r="E18" s="898"/>
      <c r="F18" s="898"/>
      <c r="G18" s="898"/>
      <c r="H18" s="898"/>
      <c r="I18" s="898"/>
      <c r="J18" s="898"/>
      <c r="K18" s="898"/>
      <c r="L18" s="898"/>
      <c r="M18" s="898"/>
      <c r="N18" s="898"/>
      <c r="O18" s="898"/>
      <c r="P18" s="898"/>
      <c r="Q18" s="898"/>
      <c r="R18" s="898"/>
      <c r="S18" s="898"/>
      <c r="T18" s="898"/>
      <c r="U18" s="899"/>
    </row>
    <row r="19" spans="2:21" ht="15.75">
      <c r="B19" s="762" t="s">
        <v>543</v>
      </c>
      <c r="C19" s="900" t="s">
        <v>976</v>
      </c>
      <c r="D19" s="900"/>
      <c r="E19" s="900"/>
      <c r="F19" s="900"/>
      <c r="G19" s="900"/>
      <c r="H19" s="901" t="s">
        <v>977</v>
      </c>
      <c r="I19" s="901"/>
      <c r="J19" s="901"/>
      <c r="K19" s="901"/>
      <c r="L19" s="901"/>
      <c r="M19" s="901"/>
      <c r="N19" s="901"/>
      <c r="O19" s="901" t="s">
        <v>978</v>
      </c>
      <c r="P19" s="901"/>
      <c r="Q19" s="901"/>
      <c r="R19" s="901"/>
      <c r="S19" s="901"/>
      <c r="T19" s="901"/>
      <c r="U19" s="901"/>
    </row>
    <row r="20" spans="2:21" ht="15.75">
      <c r="B20" s="763">
        <v>1</v>
      </c>
      <c r="C20" s="897" t="s">
        <v>979</v>
      </c>
      <c r="D20" s="897"/>
      <c r="E20" s="897"/>
      <c r="F20" s="897"/>
      <c r="G20" s="897"/>
      <c r="H20" s="897" t="s">
        <v>994</v>
      </c>
      <c r="I20" s="897"/>
      <c r="J20" s="897"/>
      <c r="K20" s="897"/>
      <c r="L20" s="897"/>
      <c r="M20" s="897"/>
      <c r="N20" s="897"/>
      <c r="O20" s="897" t="s">
        <v>995</v>
      </c>
      <c r="P20" s="897"/>
      <c r="Q20" s="897"/>
      <c r="R20" s="897"/>
      <c r="S20" s="897"/>
      <c r="T20" s="897"/>
      <c r="U20" s="897"/>
    </row>
    <row r="21" spans="2:21" ht="15.75">
      <c r="B21" s="763">
        <v>2</v>
      </c>
      <c r="C21" s="897" t="s">
        <v>980</v>
      </c>
      <c r="D21" s="897"/>
      <c r="E21" s="897"/>
      <c r="F21" s="897"/>
      <c r="G21" s="897"/>
      <c r="H21" s="897" t="s">
        <v>981</v>
      </c>
      <c r="I21" s="897"/>
      <c r="J21" s="897"/>
      <c r="K21" s="897"/>
      <c r="L21" s="897"/>
      <c r="M21" s="897"/>
      <c r="N21" s="897"/>
      <c r="O21" s="897" t="s">
        <v>982</v>
      </c>
      <c r="P21" s="897"/>
      <c r="Q21" s="897"/>
      <c r="R21" s="897"/>
      <c r="S21" s="897"/>
      <c r="T21" s="897"/>
      <c r="U21" s="897"/>
    </row>
    <row r="22" spans="2:21" ht="15.75">
      <c r="B22" s="763">
        <v>3</v>
      </c>
      <c r="C22" s="897" t="s">
        <v>999</v>
      </c>
      <c r="D22" s="897"/>
      <c r="E22" s="897"/>
      <c r="F22" s="897"/>
      <c r="G22" s="897"/>
      <c r="H22" s="897" t="s">
        <v>983</v>
      </c>
      <c r="I22" s="897"/>
      <c r="J22" s="897"/>
      <c r="K22" s="897"/>
      <c r="L22" s="897"/>
      <c r="M22" s="897"/>
      <c r="N22" s="897"/>
      <c r="O22" s="897" t="s">
        <v>984</v>
      </c>
      <c r="P22" s="897"/>
      <c r="Q22" s="897"/>
      <c r="R22" s="897"/>
      <c r="S22" s="897"/>
      <c r="T22" s="897"/>
      <c r="U22" s="897"/>
    </row>
    <row r="23" spans="2:21" ht="15.75">
      <c r="B23" s="763">
        <v>4</v>
      </c>
      <c r="C23" s="897" t="s">
        <v>1000</v>
      </c>
      <c r="D23" s="897"/>
      <c r="E23" s="897"/>
      <c r="F23" s="897"/>
      <c r="G23" s="897"/>
      <c r="H23" s="897" t="s">
        <v>985</v>
      </c>
      <c r="I23" s="897"/>
      <c r="J23" s="897"/>
      <c r="K23" s="897"/>
      <c r="L23" s="897"/>
      <c r="M23" s="897"/>
      <c r="N23" s="897"/>
      <c r="O23" s="897" t="s">
        <v>986</v>
      </c>
      <c r="P23" s="897"/>
      <c r="Q23" s="897"/>
      <c r="R23" s="897"/>
      <c r="S23" s="897"/>
      <c r="T23" s="897"/>
      <c r="U23" s="897"/>
    </row>
    <row r="24" spans="2:21" ht="15.75">
      <c r="B24" s="763">
        <v>5</v>
      </c>
      <c r="C24" s="897" t="s">
        <v>1001</v>
      </c>
      <c r="D24" s="897"/>
      <c r="E24" s="897"/>
      <c r="F24" s="897"/>
      <c r="G24" s="897"/>
      <c r="H24" s="897" t="s">
        <v>987</v>
      </c>
      <c r="I24" s="897"/>
      <c r="J24" s="897"/>
      <c r="K24" s="897"/>
      <c r="L24" s="897"/>
      <c r="M24" s="897"/>
      <c r="N24" s="897"/>
      <c r="O24" s="897" t="s">
        <v>988</v>
      </c>
      <c r="P24" s="897"/>
      <c r="Q24" s="897"/>
      <c r="R24" s="897"/>
      <c r="S24" s="897"/>
      <c r="T24" s="897"/>
      <c r="U24" s="897"/>
    </row>
    <row r="25" spans="2:21" ht="15.75">
      <c r="B25" s="763">
        <v>6</v>
      </c>
      <c r="C25" s="897" t="s">
        <v>1002</v>
      </c>
      <c r="D25" s="897"/>
      <c r="E25" s="897"/>
      <c r="F25" s="897"/>
      <c r="G25" s="897"/>
      <c r="H25" s="897" t="s">
        <v>989</v>
      </c>
      <c r="I25" s="897"/>
      <c r="J25" s="897"/>
      <c r="K25" s="897"/>
      <c r="L25" s="897"/>
      <c r="M25" s="897"/>
      <c r="N25" s="897"/>
      <c r="O25" s="897" t="s">
        <v>990</v>
      </c>
      <c r="P25" s="897"/>
      <c r="Q25" s="897"/>
      <c r="R25" s="897"/>
      <c r="S25" s="897"/>
      <c r="T25" s="897"/>
      <c r="U25" s="897"/>
    </row>
    <row r="26" spans="2:21" ht="15.75">
      <c r="B26" s="763">
        <v>7</v>
      </c>
      <c r="C26" s="897" t="s">
        <v>991</v>
      </c>
      <c r="D26" s="897"/>
      <c r="E26" s="897"/>
      <c r="F26" s="897"/>
      <c r="G26" s="897"/>
      <c r="H26" s="897" t="s">
        <v>992</v>
      </c>
      <c r="I26" s="897"/>
      <c r="J26" s="897"/>
      <c r="K26" s="897"/>
      <c r="L26" s="897"/>
      <c r="M26" s="897"/>
      <c r="N26" s="897"/>
      <c r="O26" s="897" t="s">
        <v>993</v>
      </c>
      <c r="P26" s="897"/>
      <c r="Q26" s="897"/>
      <c r="R26" s="897"/>
      <c r="S26" s="897"/>
      <c r="T26" s="897"/>
      <c r="U26" s="897"/>
    </row>
    <row r="27" spans="2:21" ht="15.75">
      <c r="B27" s="767"/>
      <c r="C27" s="768"/>
      <c r="D27" s="768"/>
      <c r="E27" s="768"/>
      <c r="F27" s="768"/>
      <c r="G27" s="768"/>
      <c r="H27" s="768"/>
      <c r="I27" s="768"/>
      <c r="J27" s="768"/>
      <c r="K27" s="768"/>
      <c r="L27" s="768"/>
      <c r="M27" s="768"/>
      <c r="N27" s="768"/>
      <c r="O27" s="768"/>
      <c r="P27" s="768"/>
      <c r="Q27" s="768"/>
      <c r="R27" s="768"/>
      <c r="S27" s="768"/>
      <c r="T27" s="768"/>
      <c r="U27" s="769"/>
    </row>
    <row r="28" spans="2:21" ht="26.25" customHeight="1">
      <c r="B28" s="766" t="s">
        <v>975</v>
      </c>
      <c r="C28" s="898" t="s">
        <v>997</v>
      </c>
      <c r="D28" s="898"/>
      <c r="E28" s="898"/>
      <c r="F28" s="898"/>
      <c r="G28" s="898"/>
      <c r="H28" s="898"/>
      <c r="I28" s="898"/>
      <c r="J28" s="898"/>
      <c r="K28" s="898"/>
      <c r="L28" s="898"/>
      <c r="M28" s="898"/>
      <c r="N28" s="898"/>
      <c r="O28" s="898"/>
      <c r="P28" s="898"/>
      <c r="Q28" s="898"/>
      <c r="R28" s="898"/>
      <c r="S28" s="898"/>
      <c r="T28" s="898"/>
      <c r="U28" s="899"/>
    </row>
    <row r="29" spans="2:21" ht="15.75">
      <c r="B29" s="762" t="s">
        <v>543</v>
      </c>
      <c r="C29" s="900" t="s">
        <v>976</v>
      </c>
      <c r="D29" s="900"/>
      <c r="E29" s="900"/>
      <c r="F29" s="900"/>
      <c r="G29" s="900"/>
      <c r="H29" s="901" t="s">
        <v>1010</v>
      </c>
      <c r="I29" s="901"/>
      <c r="J29" s="901"/>
      <c r="K29" s="901"/>
      <c r="L29" s="901"/>
      <c r="M29" s="901"/>
      <c r="N29" s="901"/>
      <c r="O29" s="901" t="s">
        <v>1011</v>
      </c>
      <c r="P29" s="901"/>
      <c r="Q29" s="901"/>
      <c r="R29" s="901"/>
      <c r="S29" s="901"/>
      <c r="T29" s="901"/>
      <c r="U29" s="901"/>
    </row>
    <row r="30" spans="2:21" ht="15.75">
      <c r="B30" s="763">
        <v>1</v>
      </c>
      <c r="C30" s="897" t="s">
        <v>998</v>
      </c>
      <c r="D30" s="897"/>
      <c r="E30" s="897"/>
      <c r="F30" s="897"/>
      <c r="G30" s="897"/>
      <c r="H30" s="897" t="s">
        <v>989</v>
      </c>
      <c r="I30" s="897"/>
      <c r="J30" s="897"/>
      <c r="K30" s="897"/>
      <c r="L30" s="897"/>
      <c r="M30" s="897"/>
      <c r="N30" s="897"/>
      <c r="O30" s="897" t="s">
        <v>1007</v>
      </c>
      <c r="P30" s="897"/>
      <c r="Q30" s="897"/>
      <c r="R30" s="897"/>
      <c r="S30" s="897"/>
      <c r="T30" s="897"/>
      <c r="U30" s="897"/>
    </row>
    <row r="31" spans="2:21" ht="15.75">
      <c r="B31" s="763">
        <v>2</v>
      </c>
      <c r="C31" s="897" t="s">
        <v>1003</v>
      </c>
      <c r="D31" s="897"/>
      <c r="E31" s="897"/>
      <c r="F31" s="897"/>
      <c r="G31" s="897"/>
      <c r="H31" s="897" t="s">
        <v>1005</v>
      </c>
      <c r="I31" s="897"/>
      <c r="J31" s="897"/>
      <c r="K31" s="897"/>
      <c r="L31" s="897"/>
      <c r="M31" s="897"/>
      <c r="N31" s="897"/>
      <c r="O31" s="897" t="s">
        <v>1008</v>
      </c>
      <c r="P31" s="897"/>
      <c r="Q31" s="897"/>
      <c r="R31" s="897"/>
      <c r="S31" s="897"/>
      <c r="T31" s="897"/>
      <c r="U31" s="897"/>
    </row>
    <row r="32" spans="2:21" ht="15.75">
      <c r="B32" s="763">
        <v>3</v>
      </c>
      <c r="C32" s="897" t="s">
        <v>1004</v>
      </c>
      <c r="D32" s="897"/>
      <c r="E32" s="897"/>
      <c r="F32" s="897"/>
      <c r="G32" s="897"/>
      <c r="H32" s="897" t="s">
        <v>1006</v>
      </c>
      <c r="I32" s="897"/>
      <c r="J32" s="897"/>
      <c r="K32" s="897"/>
      <c r="L32" s="897"/>
      <c r="M32" s="897"/>
      <c r="N32" s="897"/>
      <c r="O32" s="897" t="s">
        <v>1009</v>
      </c>
      <c r="P32" s="897"/>
      <c r="Q32" s="897"/>
      <c r="R32" s="897"/>
      <c r="S32" s="897"/>
      <c r="T32" s="897"/>
      <c r="U32" s="897"/>
    </row>
    <row r="33" spans="2:21" ht="55.5" customHeight="1">
      <c r="B33" s="623" t="s">
        <v>617</v>
      </c>
      <c r="C33" s="904" t="s">
        <v>707</v>
      </c>
      <c r="D33" s="904"/>
      <c r="E33" s="904"/>
      <c r="F33" s="904"/>
      <c r="G33" s="904"/>
      <c r="H33" s="904"/>
      <c r="I33" s="904"/>
      <c r="J33" s="904"/>
      <c r="K33" s="904"/>
      <c r="L33" s="904"/>
      <c r="M33" s="904"/>
      <c r="N33" s="904"/>
      <c r="O33" s="904"/>
      <c r="P33" s="904"/>
      <c r="Q33" s="904"/>
      <c r="R33" s="904"/>
      <c r="S33" s="904"/>
      <c r="T33" s="904"/>
      <c r="U33" s="911"/>
    </row>
    <row r="34" spans="2:21" ht="15.75">
      <c r="B34" s="613"/>
      <c r="C34" s="474"/>
      <c r="U34" s="614"/>
    </row>
    <row r="35" spans="2:21" ht="15.75">
      <c r="B35" s="613"/>
      <c r="C35" s="474" t="s">
        <v>621</v>
      </c>
      <c r="U35" s="614"/>
    </row>
    <row r="36" spans="2:21" ht="15.75">
      <c r="B36" s="613"/>
      <c r="C36" s="474"/>
      <c r="U36" s="614"/>
    </row>
    <row r="37" spans="2:21" ht="15.75">
      <c r="B37" s="613"/>
      <c r="C37" s="474" t="s">
        <v>618</v>
      </c>
      <c r="U37" s="614"/>
    </row>
    <row r="38" spans="2:21" ht="15.75">
      <c r="B38" s="613"/>
      <c r="C38" s="474"/>
      <c r="U38" s="614"/>
    </row>
    <row r="39" spans="2:21" ht="30" customHeight="1">
      <c r="B39" s="613"/>
      <c r="C39" s="904" t="s">
        <v>619</v>
      </c>
      <c r="D39" s="904"/>
      <c r="E39" s="904"/>
      <c r="F39" s="904"/>
      <c r="G39" s="904"/>
      <c r="H39" s="904"/>
      <c r="I39" s="904"/>
      <c r="J39" s="904"/>
      <c r="K39" s="904"/>
      <c r="L39" s="904"/>
      <c r="M39" s="904"/>
      <c r="N39" s="904"/>
      <c r="O39" s="904"/>
      <c r="P39" s="904"/>
      <c r="Q39" s="904"/>
      <c r="R39" s="904"/>
      <c r="S39" s="904"/>
      <c r="U39" s="614"/>
    </row>
    <row r="40" spans="2:21" ht="15.75">
      <c r="B40" s="613"/>
      <c r="C40" s="474"/>
      <c r="U40" s="614"/>
    </row>
    <row r="41" spans="2:21" ht="15.75">
      <c r="B41" s="613"/>
      <c r="C41" s="474" t="s">
        <v>622</v>
      </c>
      <c r="U41" s="614"/>
    </row>
    <row r="42" spans="2:21" ht="15.75">
      <c r="B42" s="613"/>
      <c r="C42" s="474"/>
      <c r="U42" s="614"/>
    </row>
    <row r="43" spans="2:21" ht="31.5" customHeight="1">
      <c r="B43" s="613"/>
      <c r="C43" s="904" t="s">
        <v>620</v>
      </c>
      <c r="D43" s="904"/>
      <c r="E43" s="904"/>
      <c r="F43" s="904"/>
      <c r="G43" s="904"/>
      <c r="H43" s="904"/>
      <c r="I43" s="904"/>
      <c r="J43" s="904"/>
      <c r="K43" s="904"/>
      <c r="L43" s="904"/>
      <c r="M43" s="904"/>
      <c r="N43" s="904"/>
      <c r="O43" s="904"/>
      <c r="P43" s="904"/>
      <c r="Q43" s="904"/>
      <c r="R43" s="904"/>
      <c r="S43" s="904"/>
      <c r="T43" s="904"/>
      <c r="U43" s="911"/>
    </row>
    <row r="44" spans="2:21" ht="15.75">
      <c r="B44" s="613"/>
      <c r="C44" s="474"/>
      <c r="U44" s="614"/>
    </row>
    <row r="45" spans="2:21" ht="31.5" customHeight="1">
      <c r="B45" s="613"/>
      <c r="C45" s="904" t="s">
        <v>623</v>
      </c>
      <c r="D45" s="904"/>
      <c r="E45" s="904"/>
      <c r="F45" s="904"/>
      <c r="G45" s="904"/>
      <c r="H45" s="904"/>
      <c r="I45" s="904"/>
      <c r="J45" s="904"/>
      <c r="K45" s="904"/>
      <c r="L45" s="904"/>
      <c r="M45" s="904"/>
      <c r="N45" s="904"/>
      <c r="O45" s="904"/>
      <c r="P45" s="904"/>
      <c r="Q45" s="904"/>
      <c r="R45" s="904"/>
      <c r="S45" s="904"/>
      <c r="T45" s="904"/>
      <c r="U45" s="911"/>
    </row>
    <row r="46" spans="2:21" ht="15.75">
      <c r="B46" s="613"/>
      <c r="C46" s="474"/>
      <c r="U46" s="614"/>
    </row>
    <row r="47" spans="2:21" ht="15.75">
      <c r="B47" s="613"/>
      <c r="C47" s="474" t="s">
        <v>624</v>
      </c>
      <c r="U47" s="614"/>
    </row>
    <row r="48" spans="2:21" ht="15.75">
      <c r="B48" s="615"/>
      <c r="C48" s="616"/>
      <c r="D48" s="617"/>
      <c r="E48" s="617"/>
      <c r="F48" s="617"/>
      <c r="G48" s="617"/>
      <c r="H48" s="617"/>
      <c r="I48" s="617"/>
      <c r="J48" s="617"/>
      <c r="K48" s="617"/>
      <c r="L48" s="617"/>
      <c r="M48" s="617"/>
      <c r="N48" s="617"/>
      <c r="O48" s="617"/>
      <c r="P48" s="617"/>
      <c r="Q48" s="617"/>
      <c r="R48" s="617"/>
      <c r="S48" s="617"/>
      <c r="T48" s="617"/>
      <c r="U48" s="618"/>
    </row>
    <row r="49" spans="2:21" ht="51" customHeight="1">
      <c r="B49" s="619" t="s">
        <v>625</v>
      </c>
      <c r="C49" s="912" t="s">
        <v>950</v>
      </c>
      <c r="D49" s="912"/>
      <c r="E49" s="912"/>
      <c r="F49" s="912"/>
      <c r="G49" s="912"/>
      <c r="H49" s="912"/>
      <c r="I49" s="912"/>
      <c r="J49" s="912"/>
      <c r="K49" s="912"/>
      <c r="L49" s="912"/>
      <c r="M49" s="912"/>
      <c r="N49" s="912"/>
      <c r="O49" s="912"/>
      <c r="P49" s="912"/>
      <c r="Q49" s="912"/>
      <c r="R49" s="912"/>
      <c r="S49" s="912"/>
      <c r="T49" s="912"/>
      <c r="U49" s="913"/>
    </row>
    <row r="50" spans="2:21">
      <c r="B50" s="620"/>
      <c r="C50" s="621"/>
      <c r="D50" s="621"/>
      <c r="E50" s="621"/>
      <c r="F50" s="621"/>
      <c r="G50" s="621"/>
      <c r="H50" s="621"/>
      <c r="I50" s="621"/>
      <c r="J50" s="621"/>
      <c r="K50" s="621"/>
      <c r="L50" s="621"/>
      <c r="M50" s="621"/>
      <c r="N50" s="621"/>
      <c r="O50" s="621"/>
      <c r="P50" s="621"/>
      <c r="Q50" s="621"/>
      <c r="R50" s="621"/>
      <c r="S50" s="621"/>
      <c r="T50" s="621"/>
      <c r="U50" s="622"/>
    </row>
    <row r="51" spans="2:21" ht="15.75">
      <c r="B51" s="623" t="s">
        <v>626</v>
      </c>
      <c r="C51" s="30" t="s">
        <v>627</v>
      </c>
      <c r="U51" s="614"/>
    </row>
    <row r="52" spans="2:21">
      <c r="B52" s="624"/>
      <c r="C52" s="617"/>
      <c r="D52" s="617"/>
      <c r="E52" s="617"/>
      <c r="F52" s="617"/>
      <c r="G52" s="617"/>
      <c r="H52" s="617"/>
      <c r="I52" s="617"/>
      <c r="J52" s="617"/>
      <c r="K52" s="617"/>
      <c r="L52" s="617"/>
      <c r="M52" s="617"/>
      <c r="N52" s="617"/>
      <c r="O52" s="617"/>
      <c r="P52" s="617"/>
      <c r="Q52" s="617"/>
      <c r="R52" s="617"/>
      <c r="S52" s="617"/>
      <c r="T52" s="617"/>
      <c r="U52" s="618"/>
    </row>
    <row r="53" spans="2:21" ht="34.5" customHeight="1">
      <c r="B53" s="612" t="s">
        <v>628</v>
      </c>
      <c r="C53" s="905" t="s">
        <v>629</v>
      </c>
      <c r="D53" s="905"/>
      <c r="E53" s="905"/>
      <c r="F53" s="905"/>
      <c r="G53" s="905"/>
      <c r="H53" s="905"/>
      <c r="I53" s="905"/>
      <c r="J53" s="905"/>
      <c r="K53" s="905"/>
      <c r="L53" s="905"/>
      <c r="M53" s="905"/>
      <c r="N53" s="905"/>
      <c r="O53" s="905"/>
      <c r="P53" s="905"/>
      <c r="Q53" s="905"/>
      <c r="R53" s="905"/>
      <c r="S53" s="905"/>
      <c r="T53" s="905"/>
      <c r="U53" s="906"/>
    </row>
    <row r="54" spans="2:21">
      <c r="B54" s="624"/>
      <c r="C54" s="617"/>
      <c r="D54" s="617"/>
      <c r="E54" s="617"/>
      <c r="F54" s="617"/>
      <c r="G54" s="617"/>
      <c r="H54" s="617"/>
      <c r="I54" s="617"/>
      <c r="J54" s="617"/>
      <c r="K54" s="617"/>
      <c r="L54" s="617"/>
      <c r="M54" s="617"/>
      <c r="N54" s="617"/>
      <c r="O54" s="617"/>
      <c r="P54" s="617"/>
      <c r="Q54" s="617"/>
      <c r="R54" s="617"/>
      <c r="S54" s="617"/>
      <c r="T54" s="617"/>
      <c r="U54" s="618"/>
    </row>
    <row r="55" spans="2:21" ht="15.75">
      <c r="B55" s="612" t="s">
        <v>630</v>
      </c>
      <c r="C55" s="625" t="s">
        <v>631</v>
      </c>
      <c r="D55" s="621"/>
      <c r="E55" s="621"/>
      <c r="F55" s="621"/>
      <c r="G55" s="621"/>
      <c r="H55" s="621"/>
      <c r="I55" s="621"/>
      <c r="J55" s="621"/>
      <c r="K55" s="621"/>
      <c r="L55" s="621"/>
      <c r="M55" s="621"/>
      <c r="N55" s="621"/>
      <c r="O55" s="621"/>
      <c r="P55" s="621"/>
      <c r="Q55" s="621"/>
      <c r="R55" s="621"/>
      <c r="S55" s="621"/>
      <c r="T55" s="621"/>
      <c r="U55" s="622"/>
    </row>
    <row r="56" spans="2:21">
      <c r="B56" s="624"/>
      <c r="C56" s="617"/>
      <c r="D56" s="617"/>
      <c r="E56" s="617"/>
      <c r="F56" s="617"/>
      <c r="G56" s="617"/>
      <c r="H56" s="617"/>
      <c r="I56" s="617"/>
      <c r="J56" s="617"/>
      <c r="K56" s="617"/>
      <c r="L56" s="617"/>
      <c r="M56" s="617"/>
      <c r="N56" s="617"/>
      <c r="O56" s="617"/>
      <c r="P56" s="617"/>
      <c r="Q56" s="617"/>
      <c r="R56" s="617"/>
      <c r="S56" s="617"/>
      <c r="T56" s="617"/>
      <c r="U56" s="618"/>
    </row>
    <row r="57" spans="2:21">
      <c r="B57" s="626"/>
      <c r="C57" s="621"/>
      <c r="D57" s="621"/>
      <c r="E57" s="621"/>
      <c r="F57" s="621"/>
      <c r="G57" s="621"/>
      <c r="H57" s="621"/>
      <c r="I57" s="621"/>
      <c r="J57" s="621"/>
      <c r="K57" s="621"/>
      <c r="L57" s="621"/>
      <c r="M57" s="621"/>
      <c r="N57" s="621"/>
      <c r="O57" s="621"/>
      <c r="P57" s="621"/>
      <c r="Q57" s="621"/>
      <c r="R57" s="621"/>
      <c r="S57" s="621"/>
      <c r="T57" s="621"/>
      <c r="U57" s="622"/>
    </row>
    <row r="58" spans="2:21" ht="37.5" customHeight="1">
      <c r="B58" s="623" t="s">
        <v>709</v>
      </c>
      <c r="C58" s="907" t="s">
        <v>951</v>
      </c>
      <c r="D58" s="907"/>
      <c r="E58" s="907"/>
      <c r="F58" s="907"/>
      <c r="G58" s="907"/>
      <c r="H58" s="907"/>
      <c r="I58" s="907"/>
      <c r="J58" s="907"/>
      <c r="K58" s="907"/>
      <c r="L58" s="907"/>
      <c r="M58" s="907"/>
      <c r="N58" s="907"/>
      <c r="O58" s="907"/>
      <c r="P58" s="907"/>
      <c r="Q58" s="907"/>
      <c r="R58" s="907"/>
      <c r="S58" s="907"/>
      <c r="T58" s="907"/>
      <c r="U58" s="908"/>
    </row>
    <row r="59" spans="2:21">
      <c r="B59" s="627"/>
      <c r="C59" s="1"/>
      <c r="U59" s="614"/>
    </row>
    <row r="60" spans="2:21" ht="36" customHeight="1">
      <c r="B60" s="627"/>
      <c r="C60" s="902" t="s">
        <v>646</v>
      </c>
      <c r="D60" s="902"/>
      <c r="E60" s="902"/>
      <c r="F60" s="902"/>
      <c r="G60" s="902"/>
      <c r="H60" s="902"/>
      <c r="I60" s="902"/>
      <c r="J60" s="902"/>
      <c r="K60" s="902"/>
      <c r="L60" s="902"/>
      <c r="M60" s="902"/>
      <c r="N60" s="902"/>
      <c r="O60" s="902"/>
      <c r="P60" s="902"/>
      <c r="Q60" s="902"/>
      <c r="R60" s="902"/>
      <c r="S60" s="902"/>
      <c r="T60" s="902"/>
      <c r="U60" s="903"/>
    </row>
    <row r="61" spans="2:21">
      <c r="B61" s="627"/>
      <c r="C61" s="5"/>
      <c r="U61" s="614"/>
    </row>
    <row r="62" spans="2:21" ht="35.25" customHeight="1">
      <c r="B62" s="627"/>
      <c r="C62" s="902" t="s">
        <v>632</v>
      </c>
      <c r="D62" s="902"/>
      <c r="E62" s="902"/>
      <c r="F62" s="902"/>
      <c r="G62" s="902"/>
      <c r="H62" s="902"/>
      <c r="I62" s="902"/>
      <c r="J62" s="902"/>
      <c r="K62" s="902"/>
      <c r="L62" s="902"/>
      <c r="M62" s="902"/>
      <c r="N62" s="902"/>
      <c r="O62" s="902"/>
      <c r="P62" s="902"/>
      <c r="Q62" s="902"/>
      <c r="R62" s="902"/>
      <c r="S62" s="902"/>
      <c r="T62" s="902"/>
      <c r="U62" s="903"/>
    </row>
    <row r="63" spans="2:21">
      <c r="B63" s="627"/>
      <c r="C63" s="5"/>
      <c r="U63" s="614"/>
    </row>
    <row r="64" spans="2:21" ht="40.5" customHeight="1">
      <c r="B64" s="627"/>
      <c r="C64" s="902" t="s">
        <v>633</v>
      </c>
      <c r="D64" s="902"/>
      <c r="E64" s="902"/>
      <c r="F64" s="902"/>
      <c r="G64" s="902"/>
      <c r="H64" s="902"/>
      <c r="I64" s="902"/>
      <c r="J64" s="902"/>
      <c r="K64" s="902"/>
      <c r="L64" s="902"/>
      <c r="M64" s="902"/>
      <c r="N64" s="902"/>
      <c r="O64" s="902"/>
      <c r="P64" s="902"/>
      <c r="Q64" s="902"/>
      <c r="R64" s="902"/>
      <c r="S64" s="902"/>
      <c r="T64" s="902"/>
      <c r="U64" s="903"/>
    </row>
    <row r="65" spans="2:21">
      <c r="B65" s="627"/>
      <c r="C65" s="5"/>
      <c r="U65" s="614"/>
    </row>
    <row r="66" spans="2:21" ht="30" customHeight="1">
      <c r="B66" s="627"/>
      <c r="C66" s="902" t="s">
        <v>634</v>
      </c>
      <c r="D66" s="902"/>
      <c r="E66" s="902"/>
      <c r="F66" s="902"/>
      <c r="G66" s="902"/>
      <c r="H66" s="902"/>
      <c r="I66" s="902"/>
      <c r="J66" s="902"/>
      <c r="K66" s="902"/>
      <c r="L66" s="902"/>
      <c r="M66" s="902"/>
      <c r="N66" s="902"/>
      <c r="O66" s="902"/>
      <c r="P66" s="902"/>
      <c r="Q66" s="902"/>
      <c r="R66" s="902"/>
      <c r="S66" s="902"/>
      <c r="T66" s="902"/>
      <c r="U66" s="903"/>
    </row>
    <row r="67" spans="2:21" ht="15.75">
      <c r="B67" s="627"/>
      <c r="C67" s="474"/>
      <c r="U67" s="614"/>
    </row>
    <row r="68" spans="2:21" ht="31.5" customHeight="1">
      <c r="B68" s="627"/>
      <c r="C68" s="904" t="s">
        <v>645</v>
      </c>
      <c r="D68" s="904"/>
      <c r="E68" s="904"/>
      <c r="F68" s="904"/>
      <c r="G68" s="904"/>
      <c r="H68" s="904"/>
      <c r="I68" s="904"/>
      <c r="J68" s="904"/>
      <c r="K68" s="904"/>
      <c r="L68" s="904"/>
      <c r="M68" s="904"/>
      <c r="N68" s="904"/>
      <c r="O68" s="904"/>
      <c r="P68" s="904"/>
      <c r="Q68" s="904"/>
      <c r="R68" s="904"/>
      <c r="S68" s="904"/>
      <c r="T68" s="904"/>
      <c r="U68" s="911"/>
    </row>
    <row r="69" spans="2:21">
      <c r="B69" s="624"/>
      <c r="C69" s="617"/>
      <c r="D69" s="617"/>
      <c r="E69" s="617"/>
      <c r="F69" s="617"/>
      <c r="G69" s="617"/>
      <c r="H69" s="617"/>
      <c r="I69" s="617"/>
      <c r="J69" s="617"/>
      <c r="K69" s="617"/>
      <c r="L69" s="617"/>
      <c r="M69" s="617"/>
      <c r="N69" s="617"/>
      <c r="O69" s="617"/>
      <c r="P69" s="617"/>
      <c r="Q69" s="617"/>
      <c r="R69" s="617"/>
      <c r="S69" s="617"/>
      <c r="T69" s="617"/>
      <c r="U69" s="618"/>
    </row>
    <row r="70" spans="2:21" ht="66.599999999999994" customHeight="1">
      <c r="B70" s="726" t="s">
        <v>635</v>
      </c>
      <c r="C70" s="905" t="s">
        <v>952</v>
      </c>
      <c r="D70" s="905"/>
      <c r="E70" s="905"/>
      <c r="F70" s="905"/>
      <c r="G70" s="905"/>
      <c r="H70" s="905"/>
      <c r="I70" s="905"/>
      <c r="J70" s="905"/>
      <c r="K70" s="905"/>
      <c r="L70" s="905"/>
      <c r="M70" s="905"/>
      <c r="N70" s="905"/>
      <c r="O70" s="905"/>
      <c r="P70" s="905"/>
      <c r="Q70" s="905"/>
      <c r="R70" s="905"/>
      <c r="S70" s="905"/>
      <c r="T70" s="905"/>
      <c r="U70" s="906"/>
    </row>
    <row r="71" spans="2:21">
      <c r="B71" s="624"/>
      <c r="C71" s="617"/>
      <c r="D71" s="617"/>
      <c r="E71" s="617"/>
      <c r="F71" s="617"/>
      <c r="G71" s="617"/>
      <c r="H71" s="617"/>
      <c r="I71" s="617"/>
      <c r="J71" s="617"/>
      <c r="K71" s="617"/>
      <c r="L71" s="617"/>
      <c r="M71" s="617"/>
      <c r="N71" s="617"/>
      <c r="O71" s="617"/>
      <c r="P71" s="617"/>
      <c r="Q71" s="617"/>
      <c r="R71" s="617"/>
      <c r="S71" s="617"/>
      <c r="T71" s="617"/>
      <c r="U71" s="618"/>
    </row>
    <row r="72" spans="2:21" ht="34.5" customHeight="1">
      <c r="B72" s="612" t="s">
        <v>636</v>
      </c>
      <c r="C72" s="905" t="s">
        <v>637</v>
      </c>
      <c r="D72" s="905"/>
      <c r="E72" s="905"/>
      <c r="F72" s="905"/>
      <c r="G72" s="905"/>
      <c r="H72" s="905"/>
      <c r="I72" s="905"/>
      <c r="J72" s="905"/>
      <c r="K72" s="905"/>
      <c r="L72" s="905"/>
      <c r="M72" s="905"/>
      <c r="N72" s="905"/>
      <c r="O72" s="905"/>
      <c r="P72" s="905"/>
      <c r="Q72" s="905"/>
      <c r="R72" s="905"/>
      <c r="S72" s="905"/>
      <c r="T72" s="905"/>
      <c r="U72" s="906"/>
    </row>
    <row r="73" spans="2:21">
      <c r="B73" s="628"/>
      <c r="C73" s="617"/>
      <c r="D73" s="617"/>
      <c r="E73" s="617"/>
      <c r="F73" s="617"/>
      <c r="G73" s="617"/>
      <c r="H73" s="617"/>
      <c r="I73" s="617"/>
      <c r="J73" s="617"/>
      <c r="K73" s="617"/>
      <c r="L73" s="617"/>
      <c r="M73" s="617"/>
      <c r="N73" s="617"/>
      <c r="O73" s="617"/>
      <c r="P73" s="617"/>
      <c r="Q73" s="617"/>
      <c r="R73" s="617"/>
      <c r="S73" s="617"/>
      <c r="T73" s="617"/>
      <c r="U73" s="618"/>
    </row>
    <row r="74" spans="2:21" ht="30.75" customHeight="1">
      <c r="B74" s="619" t="s">
        <v>638</v>
      </c>
      <c r="C74" s="629" t="s">
        <v>639</v>
      </c>
      <c r="D74" s="630"/>
      <c r="E74" s="630"/>
      <c r="F74" s="630"/>
      <c r="G74" s="630"/>
      <c r="H74" s="630"/>
      <c r="I74" s="630"/>
      <c r="J74" s="630"/>
      <c r="K74" s="630"/>
      <c r="L74" s="630"/>
      <c r="M74" s="630"/>
      <c r="N74" s="630"/>
      <c r="O74" s="630"/>
      <c r="P74" s="630"/>
      <c r="Q74" s="630"/>
      <c r="R74" s="630"/>
      <c r="S74" s="630"/>
      <c r="T74" s="630"/>
      <c r="U74" s="631"/>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C12" sqref="C12"/>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915" t="s">
        <v>948</v>
      </c>
      <c r="C3" s="916"/>
      <c r="D3" s="916"/>
      <c r="E3" s="916"/>
      <c r="F3" s="917"/>
      <c r="G3" s="96"/>
    </row>
    <row r="4" spans="2:20" ht="16.5" customHeight="1">
      <c r="B4" s="918"/>
      <c r="C4" s="919"/>
      <c r="D4" s="919"/>
      <c r="E4" s="919"/>
      <c r="F4" s="920"/>
      <c r="G4" s="96"/>
    </row>
    <row r="5" spans="2:20" ht="71.25" customHeight="1">
      <c r="B5" s="918"/>
      <c r="C5" s="919"/>
      <c r="D5" s="919"/>
      <c r="E5" s="919"/>
      <c r="F5" s="920"/>
      <c r="G5" s="96"/>
    </row>
    <row r="6" spans="2:20" ht="21.75" customHeight="1">
      <c r="B6" s="921"/>
      <c r="C6" s="922"/>
      <c r="D6" s="922"/>
      <c r="E6" s="922"/>
      <c r="F6" s="923"/>
      <c r="G6" s="96"/>
    </row>
    <row r="8" spans="2:20" ht="21">
      <c r="B8" s="914" t="s">
        <v>478</v>
      </c>
      <c r="C8" s="914"/>
      <c r="D8" s="914"/>
      <c r="E8" s="914"/>
      <c r="F8" s="914"/>
      <c r="G8" s="91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580</v>
      </c>
      <c r="L12" s="25"/>
      <c r="M12" s="25"/>
      <c r="N12" s="25"/>
      <c r="O12" s="25"/>
      <c r="P12" s="25"/>
      <c r="Q12" s="56"/>
      <c r="S12" s="8"/>
      <c r="T12" s="8"/>
    </row>
    <row r="13" spans="2:20" ht="26.25" customHeight="1" thickBot="1">
      <c r="B13" s="81"/>
      <c r="C13" s="97" t="s">
        <v>613</v>
      </c>
      <c r="G13" s="86"/>
      <c r="L13" s="25"/>
      <c r="M13" s="25"/>
      <c r="N13" s="25"/>
      <c r="O13" s="25"/>
      <c r="P13" s="25"/>
      <c r="Q13" s="56"/>
      <c r="S13" s="8"/>
      <c r="T13" s="8"/>
    </row>
    <row r="14" spans="2:20" ht="26.25" customHeight="1" thickBot="1">
      <c r="B14" s="81"/>
      <c r="C14" s="142" t="s">
        <v>608</v>
      </c>
      <c r="L14" s="25"/>
      <c r="M14" s="25"/>
      <c r="N14" s="25"/>
      <c r="O14" s="25"/>
      <c r="P14" s="25"/>
      <c r="Q14" s="56"/>
      <c r="S14" s="8"/>
      <c r="T14" s="8"/>
    </row>
    <row r="15" spans="2:20" ht="26.25" customHeight="1" thickBot="1">
      <c r="B15" s="81"/>
      <c r="C15" s="142" t="s">
        <v>609</v>
      </c>
      <c r="L15" s="25"/>
      <c r="M15" s="25"/>
      <c r="N15" s="25"/>
      <c r="O15" s="25"/>
      <c r="P15" s="25"/>
      <c r="Q15" s="56"/>
      <c r="S15" s="8"/>
      <c r="T15" s="8"/>
    </row>
    <row r="16" spans="2:20" ht="26.25" customHeight="1" thickBot="1">
      <c r="B16" s="81"/>
      <c r="C16" s="142" t="s">
        <v>610</v>
      </c>
      <c r="L16" s="25"/>
      <c r="M16" s="25"/>
      <c r="N16" s="25"/>
      <c r="O16" s="25"/>
      <c r="P16" s="25"/>
      <c r="Q16" s="56"/>
      <c r="S16" s="8"/>
      <c r="T16" s="8"/>
    </row>
    <row r="17" spans="2:20" ht="26.25" customHeight="1" thickBot="1">
      <c r="B17" s="81"/>
      <c r="C17" s="97" t="s">
        <v>611</v>
      </c>
      <c r="G17" s="86"/>
      <c r="L17" s="25"/>
      <c r="M17" s="25"/>
      <c r="N17" s="25"/>
      <c r="O17" s="25"/>
      <c r="P17" s="25"/>
      <c r="Q17" s="56"/>
      <c r="S17" s="8"/>
      <c r="T17" s="8"/>
    </row>
    <row r="18" spans="2:20" ht="26.25" customHeight="1" thickBot="1">
      <c r="B18" s="81"/>
      <c r="C18" s="97" t="s">
        <v>612</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45" customHeight="1">
      <c r="B21" s="560" t="s">
        <v>540</v>
      </c>
      <c r="C21" s="566" t="s">
        <v>949</v>
      </c>
      <c r="D21" s="569" t="s">
        <v>440</v>
      </c>
      <c r="E21" s="573" t="s">
        <v>579</v>
      </c>
      <c r="F21" s="569" t="s">
        <v>445</v>
      </c>
      <c r="G21" s="144"/>
      <c r="M21" s="559"/>
      <c r="T21" s="559"/>
    </row>
    <row r="22" spans="2:20" s="82" customFormat="1" ht="47.45" customHeight="1">
      <c r="B22" s="561" t="s">
        <v>455</v>
      </c>
      <c r="C22" s="567" t="s">
        <v>960</v>
      </c>
      <c r="D22" s="570" t="s">
        <v>441</v>
      </c>
      <c r="E22" s="574" t="s">
        <v>579</v>
      </c>
      <c r="F22" s="570" t="s">
        <v>445</v>
      </c>
      <c r="G22" s="144"/>
      <c r="M22" s="559"/>
      <c r="T22" s="559"/>
    </row>
    <row r="23" spans="2:20" s="82" customFormat="1" ht="45.6" customHeight="1">
      <c r="B23" s="561" t="s">
        <v>452</v>
      </c>
      <c r="C23" s="567" t="s">
        <v>960</v>
      </c>
      <c r="D23" s="570" t="s">
        <v>442</v>
      </c>
      <c r="E23" s="574" t="s">
        <v>579</v>
      </c>
      <c r="F23" s="570" t="s">
        <v>445</v>
      </c>
      <c r="G23" s="144"/>
      <c r="M23" s="559"/>
      <c r="T23" s="559"/>
    </row>
    <row r="24" spans="2:20" s="82" customFormat="1" ht="32.25" customHeight="1">
      <c r="B24" s="562" t="s">
        <v>453</v>
      </c>
      <c r="C24" s="567" t="s">
        <v>949</v>
      </c>
      <c r="D24" s="570" t="s">
        <v>443</v>
      </c>
      <c r="E24" s="575" t="s">
        <v>593</v>
      </c>
      <c r="F24" s="578"/>
      <c r="G24" s="144"/>
      <c r="M24" s="559"/>
      <c r="T24" s="559"/>
    </row>
    <row r="25" spans="2:20" s="82" customFormat="1" ht="30.75" customHeight="1">
      <c r="B25" s="563" t="s">
        <v>538</v>
      </c>
      <c r="C25" s="567" t="s">
        <v>949</v>
      </c>
      <c r="D25" s="570"/>
      <c r="E25" s="575"/>
      <c r="F25" s="578"/>
      <c r="G25" s="144"/>
      <c r="M25" s="559"/>
      <c r="T25" s="559"/>
    </row>
    <row r="26" spans="2:20" s="82" customFormat="1" ht="32.25" customHeight="1">
      <c r="B26" s="564" t="s">
        <v>539</v>
      </c>
      <c r="C26" s="567" t="s">
        <v>949</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949</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562</v>
      </c>
      <c r="H1" s="94" t="s">
        <v>573</v>
      </c>
    </row>
    <row r="2" spans="1:8">
      <c r="A2" s="1" t="s">
        <v>29</v>
      </c>
      <c r="B2" s="1" t="s">
        <v>27</v>
      </c>
      <c r="C2" s="9">
        <v>2006</v>
      </c>
      <c r="D2" s="1" t="s">
        <v>415</v>
      </c>
      <c r="E2" s="9">
        <f>'2. LRAMVA Threshold'!D9</f>
        <v>2013</v>
      </c>
      <c r="F2" s="9" t="s">
        <v>170</v>
      </c>
      <c r="G2" s="1" t="s">
        <v>563</v>
      </c>
      <c r="H2" s="1" t="s">
        <v>581</v>
      </c>
    </row>
    <row r="3" spans="1:8">
      <c r="A3" s="1" t="s">
        <v>370</v>
      </c>
      <c r="B3" s="1" t="s">
        <v>27</v>
      </c>
      <c r="C3" s="9">
        <v>2007</v>
      </c>
      <c r="D3" s="1" t="s">
        <v>416</v>
      </c>
      <c r="E3" s="9">
        <f>'2. LRAMVA Threshold'!D24</f>
        <v>0</v>
      </c>
      <c r="F3" s="1" t="s">
        <v>547</v>
      </c>
      <c r="G3" s="1" t="s">
        <v>564</v>
      </c>
      <c r="H3" s="1" t="s">
        <v>574</v>
      </c>
    </row>
    <row r="4" spans="1:8">
      <c r="A4" s="1" t="s">
        <v>371</v>
      </c>
      <c r="B4" s="1" t="s">
        <v>28</v>
      </c>
      <c r="C4" s="9">
        <v>2008</v>
      </c>
      <c r="D4" s="1" t="s">
        <v>417</v>
      </c>
      <c r="F4" s="1" t="s">
        <v>169</v>
      </c>
      <c r="G4" s="1" t="s">
        <v>565</v>
      </c>
    </row>
    <row r="5" spans="1:8">
      <c r="A5" s="1" t="s">
        <v>372</v>
      </c>
      <c r="B5" s="1" t="s">
        <v>28</v>
      </c>
      <c r="C5" s="9">
        <v>2009</v>
      </c>
      <c r="F5" s="1" t="s">
        <v>367</v>
      </c>
      <c r="G5" s="1" t="s">
        <v>566</v>
      </c>
    </row>
    <row r="6" spans="1:8">
      <c r="A6" s="1" t="s">
        <v>373</v>
      </c>
      <c r="B6" s="1" t="s">
        <v>28</v>
      </c>
      <c r="C6" s="9">
        <v>2010</v>
      </c>
      <c r="F6" s="1" t="s">
        <v>368</v>
      </c>
      <c r="G6" s="1" t="s">
        <v>567</v>
      </c>
    </row>
    <row r="7" spans="1:8">
      <c r="A7" s="1" t="s">
        <v>374</v>
      </c>
      <c r="B7" s="1" t="s">
        <v>28</v>
      </c>
      <c r="C7" s="9">
        <v>2011</v>
      </c>
      <c r="F7" s="1" t="s">
        <v>369</v>
      </c>
      <c r="G7" s="1" t="s">
        <v>568</v>
      </c>
    </row>
    <row r="8" spans="1:8">
      <c r="A8" s="1" t="s">
        <v>375</v>
      </c>
      <c r="B8" s="1" t="s">
        <v>28</v>
      </c>
      <c r="C8" s="9">
        <v>2012</v>
      </c>
      <c r="F8" s="1" t="s">
        <v>555</v>
      </c>
      <c r="G8" s="1" t="s">
        <v>569</v>
      </c>
    </row>
    <row r="9" spans="1:8">
      <c r="A9" s="1" t="s">
        <v>376</v>
      </c>
      <c r="B9" s="1" t="s">
        <v>28</v>
      </c>
      <c r="C9" s="9">
        <v>2013</v>
      </c>
      <c r="G9" s="1" t="s">
        <v>570</v>
      </c>
    </row>
    <row r="10" spans="1:8">
      <c r="A10" s="1" t="s">
        <v>377</v>
      </c>
      <c r="B10" s="1" t="s">
        <v>28</v>
      </c>
      <c r="C10" s="9">
        <v>2014</v>
      </c>
      <c r="G10" s="1" t="s">
        <v>571</v>
      </c>
    </row>
    <row r="11" spans="1:8">
      <c r="A11" s="1" t="s">
        <v>378</v>
      </c>
      <c r="B11" s="1" t="s">
        <v>28</v>
      </c>
      <c r="C11" s="9">
        <v>2015</v>
      </c>
      <c r="G11" s="1" t="s">
        <v>572</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abSelected="1" topLeftCell="A77" zoomScale="90" zoomScaleNormal="90" workbookViewId="0">
      <selection activeCell="A91" sqref="A91"/>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1012</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1013</v>
      </c>
      <c r="E14" s="103"/>
      <c r="F14" s="97" t="s">
        <v>545</v>
      </c>
      <c r="H14" s="472" t="s">
        <v>1015</v>
      </c>
      <c r="J14" s="97" t="s">
        <v>512</v>
      </c>
      <c r="L14" s="105"/>
      <c r="N14" s="82"/>
      <c r="Q14" s="79"/>
      <c r="R14" s="76"/>
    </row>
    <row r="15" spans="2:22" ht="26.25" customHeight="1" thickBot="1">
      <c r="B15" s="97" t="s">
        <v>423</v>
      </c>
      <c r="C15" s="13"/>
      <c r="D15" s="472" t="s">
        <v>1014</v>
      </c>
      <c r="F15" s="97" t="s">
        <v>413</v>
      </c>
      <c r="G15" s="100"/>
      <c r="H15" s="472" t="s">
        <v>1016</v>
      </c>
      <c r="I15" s="13"/>
      <c r="J15" s="97" t="s">
        <v>513</v>
      </c>
      <c r="L15" s="105"/>
      <c r="M15" s="82"/>
      <c r="Q15" s="79"/>
      <c r="R15" s="76"/>
    </row>
    <row r="16" spans="2:22" ht="28.5" customHeight="1" thickBot="1">
      <c r="B16" s="97" t="s">
        <v>451</v>
      </c>
      <c r="C16" s="13"/>
      <c r="D16" s="473">
        <v>2020</v>
      </c>
      <c r="E16" s="82"/>
      <c r="F16" s="97" t="s">
        <v>433</v>
      </c>
      <c r="G16" s="98"/>
      <c r="H16" s="473">
        <v>2021</v>
      </c>
      <c r="I16" s="82"/>
      <c r="K16" s="79"/>
      <c r="L16" s="79"/>
      <c r="M16" s="79"/>
      <c r="N16" s="79"/>
      <c r="Q16" s="79"/>
      <c r="R16" s="76"/>
    </row>
    <row r="17" spans="2:21" ht="29.25" customHeight="1">
      <c r="B17" s="97" t="s">
        <v>420</v>
      </c>
      <c r="C17" s="13"/>
      <c r="D17" s="635">
        <v>45968</v>
      </c>
      <c r="E17" s="95"/>
      <c r="F17" s="638" t="s">
        <v>649</v>
      </c>
      <c r="G17" s="79"/>
      <c r="H17" s="636">
        <v>1</v>
      </c>
      <c r="I17" s="13"/>
      <c r="M17" s="79"/>
      <c r="N17" s="79"/>
      <c r="P17" s="79"/>
      <c r="Q17" s="79"/>
      <c r="R17" s="76"/>
    </row>
    <row r="18" spans="2:21" ht="29.25" customHeight="1">
      <c r="B18" s="97"/>
      <c r="C18" s="13"/>
      <c r="D18" s="634"/>
      <c r="E18" s="95"/>
      <c r="F18" s="633"/>
      <c r="G18" s="79"/>
      <c r="H18" s="637"/>
      <c r="I18" s="13"/>
      <c r="M18" s="79"/>
      <c r="N18" s="79"/>
      <c r="P18" s="79"/>
      <c r="Q18" s="79"/>
      <c r="R18" s="76"/>
    </row>
    <row r="19" spans="2:21" ht="27.75" customHeight="1" thickBot="1">
      <c r="E19" s="1"/>
      <c r="F19" s="97" t="s">
        <v>434</v>
      </c>
      <c r="G19" s="31" t="s">
        <v>362</v>
      </c>
      <c r="H19" s="209">
        <f>SUM(R55,R58,R61,R64,R67,R70,R73,R76,R79,R82, R85, R88)</f>
        <v>186075.71412507776</v>
      </c>
      <c r="I19" s="13"/>
      <c r="J19" s="79"/>
      <c r="K19" s="79"/>
      <c r="L19" s="79"/>
      <c r="M19" s="79"/>
      <c r="N19" s="79"/>
      <c r="P19" s="79"/>
      <c r="Q19" s="79"/>
      <c r="R19" s="76"/>
    </row>
    <row r="20" spans="2:21" ht="27.75" customHeight="1" thickBot="1">
      <c r="E20" s="1"/>
      <c r="F20" s="97" t="s">
        <v>435</v>
      </c>
      <c r="G20" s="31" t="s">
        <v>363</v>
      </c>
      <c r="H20" s="104">
        <f>-SUM(R56,R59,R62,R65,R68,R71,R74,R77,R80,R83,R86,R89)</f>
        <v>95600.673999999999</v>
      </c>
      <c r="I20" s="13"/>
      <c r="J20" s="79"/>
      <c r="P20" s="79"/>
      <c r="Q20" s="79"/>
      <c r="R20" s="76"/>
    </row>
    <row r="21" spans="2:21" ht="27.75" customHeight="1" thickBot="1">
      <c r="C21" s="24"/>
      <c r="D21" s="24"/>
      <c r="E21" s="24"/>
      <c r="F21" s="97" t="s">
        <v>407</v>
      </c>
      <c r="G21" s="31" t="s">
        <v>364</v>
      </c>
      <c r="H21" s="157">
        <f>R91</f>
        <v>2374.661027965054</v>
      </c>
      <c r="I21" s="82"/>
      <c r="P21" s="79"/>
      <c r="Q21" s="79"/>
      <c r="R21" s="76"/>
    </row>
    <row r="22" spans="2:21" ht="27.75" customHeight="1">
      <c r="C22" s="24"/>
      <c r="D22" s="24"/>
      <c r="E22" s="24"/>
      <c r="F22" s="718" t="s">
        <v>507</v>
      </c>
      <c r="G22" s="719" t="s">
        <v>446</v>
      </c>
      <c r="H22" s="720">
        <f>H19-H20+H21</f>
        <v>92849.701153042814</v>
      </c>
      <c r="I22" s="82"/>
      <c r="P22" s="79"/>
      <c r="Q22" s="79"/>
      <c r="R22" s="76"/>
    </row>
    <row r="23" spans="2:21" ht="35.450000000000003" customHeight="1">
      <c r="C23" s="24"/>
      <c r="D23" s="24"/>
      <c r="E23" s="24"/>
      <c r="F23" s="98" t="s">
        <v>972</v>
      </c>
      <c r="G23" s="759" t="s">
        <v>973</v>
      </c>
      <c r="H23" s="721">
        <f>R121</f>
        <v>101202.32193063715</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928" t="s">
        <v>655</v>
      </c>
      <c r="C27" s="928"/>
      <c r="D27" s="928"/>
      <c r="E27" s="928"/>
      <c r="F27" s="928"/>
      <c r="G27" s="928"/>
    </row>
    <row r="28" spans="2:21" ht="14.25" customHeight="1">
      <c r="B28" s="476"/>
      <c r="C28" s="476"/>
      <c r="D28" s="471"/>
      <c r="E28" s="471"/>
      <c r="F28" s="471"/>
      <c r="G28" s="476"/>
    </row>
    <row r="29" spans="2:21" s="13" customFormat="1" ht="27" customHeight="1">
      <c r="B29" s="931" t="s">
        <v>504</v>
      </c>
      <c r="C29" s="932"/>
      <c r="D29" s="106" t="s">
        <v>41</v>
      </c>
      <c r="E29" s="107" t="s">
        <v>647</v>
      </c>
      <c r="F29" s="107" t="s">
        <v>407</v>
      </c>
      <c r="G29" s="108" t="s">
        <v>408</v>
      </c>
      <c r="T29" s="109"/>
      <c r="U29" s="109"/>
    </row>
    <row r="30" spans="2:21" ht="20.25" customHeight="1">
      <c r="B30" s="926" t="s">
        <v>29</v>
      </c>
      <c r="C30" s="927"/>
      <c r="D30" s="553" t="s">
        <v>27</v>
      </c>
      <c r="E30" s="111">
        <f>SUM(D55:D90)</f>
        <v>0</v>
      </c>
      <c r="F30" s="682">
        <f>D91</f>
        <v>0</v>
      </c>
      <c r="G30" s="111">
        <f>E30+F30</f>
        <v>0</v>
      </c>
    </row>
    <row r="31" spans="2:21" ht="20.25" customHeight="1">
      <c r="B31" s="926" t="s">
        <v>370</v>
      </c>
      <c r="C31" s="927"/>
      <c r="D31" s="553" t="s">
        <v>27</v>
      </c>
      <c r="E31" s="112">
        <f>SUM(E55:E90)</f>
        <v>-37876.761127035425</v>
      </c>
      <c r="F31" s="680">
        <f>E91</f>
        <v>-957.78059914471328</v>
      </c>
      <c r="G31" s="112">
        <f>E31+F31</f>
        <v>-38834.541726180141</v>
      </c>
    </row>
    <row r="32" spans="2:21" ht="20.25" customHeight="1">
      <c r="B32" s="926" t="s">
        <v>1017</v>
      </c>
      <c r="C32" s="927"/>
      <c r="D32" s="553" t="s">
        <v>28</v>
      </c>
      <c r="E32" s="112">
        <f>SUM(F55:F90)</f>
        <v>128351.80125211317</v>
      </c>
      <c r="F32" s="680">
        <f>F91</f>
        <v>3332.4416271097671</v>
      </c>
      <c r="G32" s="112">
        <f>E32+F32</f>
        <v>131684.24287922293</v>
      </c>
    </row>
    <row r="33" spans="2:22" ht="20.25" customHeight="1">
      <c r="B33" s="926" t="s">
        <v>1018</v>
      </c>
      <c r="C33" s="927"/>
      <c r="D33" s="553" t="s">
        <v>28</v>
      </c>
      <c r="E33" s="112">
        <f>SUM(G55:G90)</f>
        <v>0</v>
      </c>
      <c r="F33" s="680">
        <f>G91</f>
        <v>0</v>
      </c>
      <c r="G33" s="112">
        <f>E33+F33</f>
        <v>0</v>
      </c>
    </row>
    <row r="34" spans="2:22" ht="20.25" customHeight="1">
      <c r="B34" s="926"/>
      <c r="C34" s="927"/>
      <c r="D34" s="553"/>
      <c r="E34" s="112">
        <f>SUM(H55:H90)</f>
        <v>0</v>
      </c>
      <c r="F34" s="681">
        <f>H91</f>
        <v>0</v>
      </c>
      <c r="G34" s="112">
        <f>E34+F34</f>
        <v>0</v>
      </c>
    </row>
    <row r="35" spans="2:22" ht="20.25" customHeight="1">
      <c r="B35" s="926"/>
      <c r="C35" s="927"/>
      <c r="D35" s="553"/>
      <c r="E35" s="112">
        <f>SUM(I55:I90)</f>
        <v>0</v>
      </c>
      <c r="F35" s="113">
        <f>I91</f>
        <v>0</v>
      </c>
      <c r="G35" s="112">
        <f t="shared" ref="G35" si="0">E35+F35</f>
        <v>0</v>
      </c>
    </row>
    <row r="36" spans="2:22" ht="20.25" customHeight="1">
      <c r="B36" s="926"/>
      <c r="C36" s="927"/>
      <c r="D36" s="553"/>
      <c r="E36" s="112">
        <f>SUM(J55:J90)</f>
        <v>0</v>
      </c>
      <c r="F36" s="113">
        <f>J91</f>
        <v>0</v>
      </c>
      <c r="G36" s="112">
        <f>E36+F36</f>
        <v>0</v>
      </c>
    </row>
    <row r="37" spans="2:22" ht="20.25" customHeight="1">
      <c r="B37" s="926"/>
      <c r="C37" s="927"/>
      <c r="D37" s="553"/>
      <c r="E37" s="112">
        <f>SUM(K55:K90)</f>
        <v>0</v>
      </c>
      <c r="F37" s="113">
        <f>K91</f>
        <v>0</v>
      </c>
      <c r="G37" s="112">
        <f t="shared" ref="G37:G40" si="1">E37+F37</f>
        <v>0</v>
      </c>
    </row>
    <row r="38" spans="2:22" ht="20.25" customHeight="1">
      <c r="B38" s="926"/>
      <c r="C38" s="927"/>
      <c r="D38" s="553"/>
      <c r="E38" s="112">
        <f>SUM(L55:L90)</f>
        <v>0</v>
      </c>
      <c r="F38" s="113">
        <f>L91</f>
        <v>0</v>
      </c>
      <c r="G38" s="112">
        <f t="shared" si="1"/>
        <v>0</v>
      </c>
    </row>
    <row r="39" spans="2:22" ht="20.25" customHeight="1">
      <c r="B39" s="926"/>
      <c r="C39" s="927"/>
      <c r="D39" s="553"/>
      <c r="E39" s="112">
        <f>SUM(M55:M90)</f>
        <v>0</v>
      </c>
      <c r="F39" s="113">
        <f>M91</f>
        <v>0</v>
      </c>
      <c r="G39" s="112">
        <f t="shared" si="1"/>
        <v>0</v>
      </c>
    </row>
    <row r="40" spans="2:22" ht="20.25" customHeight="1">
      <c r="B40" s="926"/>
      <c r="C40" s="927"/>
      <c r="D40" s="553"/>
      <c r="E40" s="112">
        <f>SUM(N55:N90)</f>
        <v>0</v>
      </c>
      <c r="F40" s="113">
        <f>N91</f>
        <v>0</v>
      </c>
      <c r="G40" s="112">
        <f t="shared" si="1"/>
        <v>0</v>
      </c>
    </row>
    <row r="41" spans="2:22" ht="20.25" customHeight="1">
      <c r="B41" s="926"/>
      <c r="C41" s="927"/>
      <c r="D41" s="553"/>
      <c r="E41" s="112">
        <f>SUM(O55:O90)</f>
        <v>0</v>
      </c>
      <c r="F41" s="113">
        <f>O91</f>
        <v>0</v>
      </c>
      <c r="G41" s="112">
        <f>E41+F41</f>
        <v>0</v>
      </c>
    </row>
    <row r="42" spans="2:22" ht="20.25" customHeight="1">
      <c r="B42" s="926"/>
      <c r="C42" s="927"/>
      <c r="D42" s="553"/>
      <c r="E42" s="112">
        <f>SUM(P55:P90)</f>
        <v>0</v>
      </c>
      <c r="F42" s="113">
        <f>P91</f>
        <v>0</v>
      </c>
      <c r="G42" s="112">
        <f>E42+F42</f>
        <v>0</v>
      </c>
    </row>
    <row r="43" spans="2:22" ht="20.25" customHeight="1">
      <c r="B43" s="926"/>
      <c r="C43" s="927"/>
      <c r="D43" s="554"/>
      <c r="E43" s="114">
        <f>SUM(Q55:Q90)</f>
        <v>0</v>
      </c>
      <c r="F43" s="115">
        <f>Q91</f>
        <v>0</v>
      </c>
      <c r="G43" s="114">
        <f>E43+F43</f>
        <v>0</v>
      </c>
    </row>
    <row r="44" spans="2:22" s="8" customFormat="1" ht="21" customHeight="1">
      <c r="B44" s="929" t="s">
        <v>26</v>
      </c>
      <c r="C44" s="930"/>
      <c r="D44" s="110"/>
      <c r="E44" s="116">
        <f>SUM(E30:E43)</f>
        <v>90475.04012507775</v>
      </c>
      <c r="F44" s="116">
        <f>SUM(F30:F43)</f>
        <v>2374.661027965054</v>
      </c>
      <c r="G44" s="116">
        <f>SUM(G30:G43)</f>
        <v>92849.701153042784</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928" t="s">
        <v>596</v>
      </c>
      <c r="C49" s="928"/>
      <c r="D49" s="928"/>
      <c r="E49" s="928"/>
      <c r="F49" s="928"/>
      <c r="G49" s="928"/>
      <c r="H49" s="928"/>
      <c r="I49" s="928"/>
      <c r="J49" s="928"/>
      <c r="K49" s="928"/>
      <c r="L49" s="928"/>
      <c r="M49" s="535"/>
      <c r="N49" s="84"/>
      <c r="O49" s="84"/>
      <c r="P49" s="84"/>
      <c r="Q49" s="84"/>
      <c r="R49" s="84"/>
      <c r="U49" s="14"/>
      <c r="V49" s="11"/>
    </row>
    <row r="50" spans="2:22" ht="41.1" customHeight="1">
      <c r="B50" s="928" t="s">
        <v>559</v>
      </c>
      <c r="C50" s="928"/>
      <c r="D50" s="928"/>
      <c r="E50" s="928"/>
      <c r="F50" s="928"/>
      <c r="G50" s="928"/>
      <c r="H50" s="928"/>
      <c r="I50" s="928"/>
      <c r="J50" s="928"/>
      <c r="K50" s="928"/>
      <c r="L50" s="928"/>
      <c r="M50" s="535"/>
      <c r="N50" s="84"/>
      <c r="O50" s="84"/>
      <c r="P50" s="84"/>
      <c r="Q50" s="84"/>
      <c r="R50" s="84"/>
      <c r="U50" s="14"/>
      <c r="V50" s="11"/>
    </row>
    <row r="51" spans="2:22" ht="18" customHeight="1">
      <c r="B51" s="928" t="s">
        <v>956</v>
      </c>
      <c r="C51" s="928"/>
      <c r="D51" s="928"/>
      <c r="E51" s="928"/>
      <c r="F51" s="928"/>
      <c r="G51" s="928"/>
      <c r="H51" s="928"/>
      <c r="I51" s="928"/>
      <c r="J51" s="928"/>
      <c r="K51" s="928"/>
      <c r="L51" s="928"/>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GS&gt;50 KW</v>
      </c>
      <c r="G53" s="108" t="str">
        <f>IF($B$33&lt;&gt;"",$B$33,"")</f>
        <v>Street Lights</v>
      </c>
      <c r="H53" s="108" t="str">
        <f>IF($B$34&lt;&gt;"",$B$34,"")</f>
        <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v>
      </c>
      <c r="H54" s="499">
        <f>D34</f>
        <v>0</v>
      </c>
      <c r="I54" s="499">
        <f>D35</f>
        <v>0</v>
      </c>
      <c r="J54" s="499">
        <f>D36</f>
        <v>0</v>
      </c>
      <c r="K54" s="499">
        <f>D37</f>
        <v>0</v>
      </c>
      <c r="L54" s="499">
        <f>D38</f>
        <v>0</v>
      </c>
      <c r="M54" s="499">
        <f>D39</f>
        <v>0</v>
      </c>
      <c r="N54" s="499">
        <f>D40</f>
        <v>0</v>
      </c>
      <c r="O54" s="499">
        <f>D41</f>
        <v>0</v>
      </c>
      <c r="P54" s="499">
        <f>D42</f>
        <v>0</v>
      </c>
      <c r="Q54" s="499">
        <f>D43</f>
        <v>0</v>
      </c>
      <c r="R54" s="500"/>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f>'5.  2015-2027 LRAM'!AE1169</f>
        <v>0</v>
      </c>
      <c r="E82" s="128">
        <f>'5.  2015-2027 LRAM'!AF1169</f>
        <v>0</v>
      </c>
      <c r="F82" s="128">
        <f>'5.  2015-2027 LRAM'!AG1169</f>
        <v>0</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0</v>
      </c>
      <c r="U82" s="124"/>
      <c r="V82" s="125"/>
    </row>
    <row r="83" spans="2:22" s="13" customFormat="1">
      <c r="B83" s="126" t="s">
        <v>232</v>
      </c>
      <c r="C83" s="127"/>
      <c r="D83" s="128">
        <f>-'5.  2015-2027 LRAM'!AE1170</f>
        <v>0</v>
      </c>
      <c r="E83" s="128">
        <f>-'5.  2015-2027 LRAM'!AF1170</f>
        <v>0</v>
      </c>
      <c r="F83" s="128">
        <f>-'5.  2015-2027 LRAM'!AG1170</f>
        <v>0</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0</v>
      </c>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710</v>
      </c>
      <c r="C85" s="469"/>
      <c r="D85" s="128">
        <f>'5.  2015-2027 LRAM'!AE1365</f>
        <v>0</v>
      </c>
      <c r="E85" s="128">
        <f>'5.  2015-2027 LRAM'!AF1365</f>
        <v>27043.209333337472</v>
      </c>
      <c r="F85" s="128">
        <f>'5.  2015-2027 LRAM'!AG1365</f>
        <v>66784.579679444651</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93827.78901278213</v>
      </c>
      <c r="U85" s="124"/>
      <c r="V85" s="125"/>
    </row>
    <row r="86" spans="2:22" s="13" customFormat="1">
      <c r="B86" s="126" t="s">
        <v>711</v>
      </c>
      <c r="C86" s="127"/>
      <c r="D86" s="128">
        <f>-'5.  2015-2027 LRAM'!AE1366</f>
        <v>0</v>
      </c>
      <c r="E86" s="128">
        <f>-'5.  2015-2027 LRAM'!AF1366</f>
        <v>-45034.570000000007</v>
      </c>
      <c r="F86" s="128">
        <f>-'5.  2015-2027 LRAM'!AG1366</f>
        <v>-2093.7599999999998</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-47128.330000000009</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712</v>
      </c>
      <c r="C88" s="469"/>
      <c r="D88" s="128">
        <f>'5.  2015-2027 LRAM'!AE1560</f>
        <v>0</v>
      </c>
      <c r="E88" s="128">
        <f>'5.  2015-2027 LRAM'!AF1560</f>
        <v>26435.871539627111</v>
      </c>
      <c r="F88" s="128">
        <f>'5.  2015-2027 LRAM'!AG1560</f>
        <v>65812.053572668534</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92247.925112295648</v>
      </c>
      <c r="U88" s="124"/>
      <c r="V88" s="125"/>
    </row>
    <row r="89" spans="2:22" s="13" customFormat="1">
      <c r="B89" s="126" t="s">
        <v>713</v>
      </c>
      <c r="C89" s="127"/>
      <c r="D89" s="128">
        <f>-'5.  2015-2027 LRAM'!AE1561</f>
        <v>0</v>
      </c>
      <c r="E89" s="128">
        <f>-'5.  2015-2027 LRAM'!AF1561</f>
        <v>-46321.271999999997</v>
      </c>
      <c r="F89" s="128">
        <f>-'5.  2015-2027 LRAM'!AG1561</f>
        <v>-2151.0720000000001</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-48472.343999999997</v>
      </c>
      <c r="S89" s="130"/>
      <c r="U89" s="124"/>
      <c r="V89" s="125"/>
    </row>
    <row r="90" spans="2:22" s="109" customFormat="1">
      <c r="B90" s="672"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Charges'!I192</f>
        <v>0</v>
      </c>
      <c r="E91" s="589">
        <f>'6.  Carrying Charges'!J207</f>
        <v>-957.78059914471328</v>
      </c>
      <c r="F91" s="589">
        <f>'6.  Carrying Charges'!K207</f>
        <v>3332.4416271097671</v>
      </c>
      <c r="G91" s="589">
        <f>'6.  Carrying Charges'!L207</f>
        <v>0</v>
      </c>
      <c r="H91" s="589">
        <f>'6.  Carrying Charges'!M207</f>
        <v>0</v>
      </c>
      <c r="I91" s="589">
        <f>'6.  Carrying Charges'!N207</f>
        <v>0</v>
      </c>
      <c r="J91" s="589">
        <f>'6.  Carrying Charges'!O207</f>
        <v>0</v>
      </c>
      <c r="K91" s="589">
        <f>'6.  Carrying Charges'!P207</f>
        <v>0</v>
      </c>
      <c r="L91" s="589">
        <f>'6.  Carrying Charges'!Q207</f>
        <v>0</v>
      </c>
      <c r="M91" s="589">
        <f>'6.  Carrying Charges'!R207</f>
        <v>0</v>
      </c>
      <c r="N91" s="589">
        <f>'6.  Carrying Charges'!S207</f>
        <v>0</v>
      </c>
      <c r="O91" s="589">
        <f>'6.  Carrying Charges'!T207</f>
        <v>0</v>
      </c>
      <c r="P91" s="589">
        <f>'6.  Carrying Charges'!U207</f>
        <v>0</v>
      </c>
      <c r="Q91" s="589">
        <f>'6.  Carrying Charges'!V207</f>
        <v>0</v>
      </c>
      <c r="R91" s="590">
        <f>SUM(D91:Q91)</f>
        <v>2374.661027965054</v>
      </c>
      <c r="U91" s="124"/>
      <c r="V91" s="125"/>
    </row>
    <row r="92" spans="2:22" s="13" customFormat="1" ht="36.6" customHeight="1">
      <c r="B92" s="679" t="s">
        <v>947</v>
      </c>
      <c r="C92" s="541"/>
      <c r="D92" s="711">
        <f>SUM(D55:D89)+D91</f>
        <v>0</v>
      </c>
      <c r="E92" s="711">
        <f t="shared" ref="E92:R92" si="2">SUM(E55:E89)+E91</f>
        <v>-38834.541726180141</v>
      </c>
      <c r="F92" s="711">
        <f t="shared" si="2"/>
        <v>131684.24287922293</v>
      </c>
      <c r="G92" s="711">
        <f t="shared" si="2"/>
        <v>0</v>
      </c>
      <c r="H92" s="711">
        <f t="shared" si="2"/>
        <v>0</v>
      </c>
      <c r="I92" s="711">
        <f t="shared" si="2"/>
        <v>0</v>
      </c>
      <c r="J92" s="711">
        <f t="shared" si="2"/>
        <v>0</v>
      </c>
      <c r="K92" s="711">
        <f t="shared" si="2"/>
        <v>0</v>
      </c>
      <c r="L92" s="711">
        <f t="shared" si="2"/>
        <v>0</v>
      </c>
      <c r="M92" s="711">
        <f t="shared" si="2"/>
        <v>0</v>
      </c>
      <c r="N92" s="711">
        <f t="shared" si="2"/>
        <v>0</v>
      </c>
      <c r="O92" s="711">
        <f t="shared" si="2"/>
        <v>0</v>
      </c>
      <c r="P92" s="711">
        <f t="shared" si="2"/>
        <v>0</v>
      </c>
      <c r="Q92" s="711">
        <f t="shared" si="2"/>
        <v>0</v>
      </c>
      <c r="R92" s="711">
        <f t="shared" si="2"/>
        <v>92849.701153042828</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22" t="s">
        <v>912</v>
      </c>
      <c r="C95" s="723"/>
      <c r="D95" s="723"/>
      <c r="E95" s="724"/>
      <c r="F95" s="724"/>
      <c r="G95" s="724"/>
      <c r="H95" s="724"/>
      <c r="I95" s="724"/>
      <c r="J95" s="724"/>
      <c r="K95" s="724"/>
      <c r="L95" s="725"/>
      <c r="M95" s="128"/>
      <c r="N95" s="128"/>
      <c r="O95" s="128"/>
      <c r="P95" s="128"/>
      <c r="Q95" s="128"/>
      <c r="R95" s="128"/>
      <c r="U95" s="131"/>
      <c r="V95" s="125"/>
    </row>
    <row r="96" spans="2:22" s="109" customFormat="1" ht="59.1" customHeight="1">
      <c r="B96" s="924" t="s">
        <v>957</v>
      </c>
      <c r="C96" s="924"/>
      <c r="D96" s="924"/>
      <c r="E96" s="924"/>
      <c r="F96" s="924"/>
      <c r="G96" s="924"/>
      <c r="H96" s="924"/>
      <c r="I96" s="924"/>
      <c r="J96" s="924"/>
      <c r="K96" s="924"/>
      <c r="L96" s="924"/>
      <c r="M96" s="731"/>
      <c r="N96" s="731"/>
      <c r="O96" s="731"/>
      <c r="P96" s="731"/>
      <c r="Q96" s="731"/>
      <c r="R96" s="731"/>
      <c r="U96" s="131"/>
      <c r="V96" s="125"/>
    </row>
    <row r="97" spans="2:22" s="109" customFormat="1" ht="27.6" customHeight="1">
      <c r="B97" s="925" t="s">
        <v>958</v>
      </c>
      <c r="C97" s="925"/>
      <c r="D97" s="925"/>
      <c r="E97" s="925"/>
      <c r="F97" s="925"/>
      <c r="G97" s="925"/>
      <c r="H97" s="925"/>
      <c r="I97" s="925"/>
      <c r="J97" s="925"/>
      <c r="K97" s="925"/>
      <c r="L97" s="925"/>
      <c r="M97" s="731"/>
      <c r="N97" s="731"/>
      <c r="O97" s="731"/>
      <c r="P97" s="731"/>
      <c r="Q97" s="731"/>
      <c r="R97" s="731"/>
      <c r="U97" s="131"/>
      <c r="V97" s="125"/>
    </row>
    <row r="98" spans="2:22" s="109" customFormat="1" ht="33.6" customHeight="1">
      <c r="B98" s="925" t="s">
        <v>959</v>
      </c>
      <c r="C98" s="925"/>
      <c r="D98" s="925"/>
      <c r="E98" s="925"/>
      <c r="F98" s="925"/>
      <c r="G98" s="925"/>
      <c r="H98" s="925"/>
      <c r="I98" s="925"/>
      <c r="J98" s="925"/>
      <c r="K98" s="925"/>
      <c r="L98" s="925"/>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10" t="s">
        <v>34</v>
      </c>
      <c r="C100" s="710" t="s">
        <v>514</v>
      </c>
      <c r="D100" s="108" t="str">
        <f>IF($B$30&lt;&gt;"",$B$30,"")</f>
        <v>Residential</v>
      </c>
      <c r="E100" s="108" t="str">
        <f>IF($B$31&lt;&gt;"",$B$31,"")</f>
        <v>GS&lt;50 kW</v>
      </c>
      <c r="F100" s="108" t="str">
        <f>IF($B$32&lt;&gt;"",$B$32,"")</f>
        <v>GS&gt;50 KW</v>
      </c>
      <c r="G100" s="108" t="str">
        <f>IF($B$33&lt;&gt;"",$B$33,"")</f>
        <v>Street Lights</v>
      </c>
      <c r="H100" s="108" t="str">
        <f>IF($B$34&lt;&gt;"",$B$34,"")</f>
        <v/>
      </c>
      <c r="I100" s="108" t="str">
        <f>IF($B$35&lt;&gt;"",$B$35,"")</f>
        <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935</v>
      </c>
      <c r="C101" s="469"/>
      <c r="D101" s="128">
        <f>'5.  2015-2027 LRAM'!AE1594</f>
        <v>0</v>
      </c>
      <c r="E101" s="128">
        <f>'5.  2015-2027 LRAM'!AF1594</f>
        <v>25449.116191187113</v>
      </c>
      <c r="F101" s="128">
        <f>'5.  2015-2027 LRAM'!AG1594</f>
        <v>65642.70110587102</v>
      </c>
      <c r="G101" s="128">
        <f>'5.  2015-2027 LRAM'!AH1594</f>
        <v>0</v>
      </c>
      <c r="H101" s="128">
        <f>'5.  2015-2027 LRAM'!AI1594</f>
        <v>0</v>
      </c>
      <c r="I101" s="128">
        <f>'5.  2015-2027 LRAM'!AJ1594</f>
        <v>0</v>
      </c>
      <c r="J101" s="128">
        <f>'5.  2015-2027 LRAM'!AK1594</f>
        <v>0</v>
      </c>
      <c r="K101" s="128">
        <f>'5.  2015-2027 LRAM'!AL1594</f>
        <v>0</v>
      </c>
      <c r="L101" s="128">
        <f>'5.  2015-2027 LRAM'!AM1594</f>
        <v>0</v>
      </c>
      <c r="M101" s="128">
        <f>'5.  2015-2027 LRAM'!AN1594</f>
        <v>0</v>
      </c>
      <c r="N101" s="128">
        <f>'5.  2015-2027 LRAM'!AO1594</f>
        <v>0</v>
      </c>
      <c r="O101" s="128">
        <f>'5.  2015-2027 LRAM'!AP1594</f>
        <v>0</v>
      </c>
      <c r="P101" s="128">
        <f>'5.  2015-2027 LRAM'!AQ1594</f>
        <v>0</v>
      </c>
      <c r="Q101" s="128">
        <f>'5.  2015-2027 LRAM'!AR1594</f>
        <v>0</v>
      </c>
      <c r="R101" s="129">
        <f>SUM(D101:Q101)</f>
        <v>91091.817297058136</v>
      </c>
      <c r="U101" s="124"/>
      <c r="V101" s="125"/>
    </row>
    <row r="102" spans="2:22" s="13" customFormat="1">
      <c r="B102" s="126" t="s">
        <v>936</v>
      </c>
      <c r="C102" s="127"/>
      <c r="D102" s="128">
        <f>-'5.  2015-2027 LRAM'!AE1595</f>
        <v>0</v>
      </c>
      <c r="E102" s="128">
        <f>-'5.  2015-2027 LRAM'!AF1595</f>
        <v>-46321.271999999997</v>
      </c>
      <c r="F102" s="128">
        <f>-'5.  2015-2027 LRAM'!AG1595</f>
        <v>-2151.0720000000001</v>
      </c>
      <c r="G102" s="128">
        <f>-'5.  2015-2027 LRAM'!AH1595</f>
        <v>0</v>
      </c>
      <c r="H102" s="128">
        <f>-'5.  2015-2027 LRAM'!AI1595</f>
        <v>0</v>
      </c>
      <c r="I102" s="128">
        <f>-'5.  2015-2027 LRAM'!AJ1595</f>
        <v>0</v>
      </c>
      <c r="J102" s="128">
        <f>-'5.  2015-2027 LRAM'!AK1595</f>
        <v>0</v>
      </c>
      <c r="K102" s="128">
        <f>-'5.  2015-2027 LRAM'!AL1595</f>
        <v>0</v>
      </c>
      <c r="L102" s="128">
        <f>-'5.  2015-2027 LRAM'!AM1595</f>
        <v>0</v>
      </c>
      <c r="M102" s="128">
        <f>-'5.  2015-2027 LRAM'!AN1595</f>
        <v>0</v>
      </c>
      <c r="N102" s="128">
        <f>-'5.  2015-2027 LRAM'!AO1595</f>
        <v>0</v>
      </c>
      <c r="O102" s="128">
        <f>-'5.  2015-2027 LRAM'!AP1595</f>
        <v>0</v>
      </c>
      <c r="P102" s="128">
        <f>-'5.  2015-2027 LRAM'!AQ1595</f>
        <v>0</v>
      </c>
      <c r="Q102" s="128">
        <f>-'5.  2015-2027 LRAM'!AR1595</f>
        <v>0</v>
      </c>
      <c r="R102" s="129">
        <f>SUM(D102:Q102)</f>
        <v>-48472.343999999997</v>
      </c>
      <c r="S102" s="130"/>
      <c r="U102" s="124"/>
      <c r="V102" s="125"/>
    </row>
    <row r="103" spans="2:22" s="13" customFormat="1">
      <c r="B103" s="755" t="s">
        <v>966</v>
      </c>
      <c r="C103" s="756"/>
      <c r="D103" s="757">
        <f>SUM(D101:D102)</f>
        <v>0</v>
      </c>
      <c r="E103" s="757">
        <f t="shared" ref="E103:Q103" si="3">SUM(E101:E102)</f>
        <v>-20872.155808812884</v>
      </c>
      <c r="F103" s="757">
        <f t="shared" si="3"/>
        <v>63491.629105871019</v>
      </c>
      <c r="G103" s="757">
        <f t="shared" si="3"/>
        <v>0</v>
      </c>
      <c r="H103" s="757">
        <f t="shared" si="3"/>
        <v>0</v>
      </c>
      <c r="I103" s="757">
        <f t="shared" si="3"/>
        <v>0</v>
      </c>
      <c r="J103" s="757">
        <f t="shared" si="3"/>
        <v>0</v>
      </c>
      <c r="K103" s="757">
        <f t="shared" si="3"/>
        <v>0</v>
      </c>
      <c r="L103" s="757">
        <f t="shared" si="3"/>
        <v>0</v>
      </c>
      <c r="M103" s="757">
        <f t="shared" si="3"/>
        <v>0</v>
      </c>
      <c r="N103" s="757">
        <f t="shared" si="3"/>
        <v>0</v>
      </c>
      <c r="O103" s="757">
        <f t="shared" si="3"/>
        <v>0</v>
      </c>
      <c r="P103" s="757">
        <f t="shared" si="3"/>
        <v>0</v>
      </c>
      <c r="Q103" s="757">
        <f t="shared" si="3"/>
        <v>0</v>
      </c>
      <c r="R103" s="758">
        <f>SUM(R101:R102)</f>
        <v>42619.473297058139</v>
      </c>
      <c r="S103" s="130"/>
      <c r="U103" s="124"/>
      <c r="V103" s="125"/>
    </row>
    <row r="104" spans="2:22" s="109" customFormat="1">
      <c r="B104" s="748" t="s">
        <v>67</v>
      </c>
      <c r="C104" s="589"/>
      <c r="D104" s="749"/>
      <c r="E104" s="749"/>
      <c r="F104" s="749"/>
      <c r="G104" s="749"/>
      <c r="H104" s="749"/>
      <c r="I104" s="749"/>
      <c r="J104" s="749"/>
      <c r="K104" s="750"/>
      <c r="L104" s="750"/>
      <c r="M104" s="750"/>
      <c r="N104" s="750"/>
      <c r="O104" s="750"/>
      <c r="P104" s="750"/>
      <c r="Q104" s="750"/>
      <c r="R104" s="753"/>
      <c r="U104" s="131"/>
      <c r="V104" s="125"/>
    </row>
    <row r="105" spans="2:22" s="13" customFormat="1">
      <c r="B105" s="126" t="s">
        <v>937</v>
      </c>
      <c r="C105" s="127"/>
      <c r="D105" s="128">
        <f>'5.  2015-2027 LRAM'!AE1620</f>
        <v>0</v>
      </c>
      <c r="E105" s="128">
        <f>'5.  2015-2027 LRAM'!AF1620</f>
        <v>24122.039994887113</v>
      </c>
      <c r="F105" s="128">
        <f>'5.  2015-2027 LRAM'!AG1620</f>
        <v>63815.886815699843</v>
      </c>
      <c r="G105" s="128">
        <f>'5.  2015-2027 LRAM'!AH1620</f>
        <v>0</v>
      </c>
      <c r="H105" s="128">
        <f>'5.  2015-2027 LRAM'!AI1620</f>
        <v>0</v>
      </c>
      <c r="I105" s="128">
        <f>'5.  2015-2027 LRAM'!AJ1620</f>
        <v>0</v>
      </c>
      <c r="J105" s="128">
        <f>'5.  2015-2027 LRAM'!AK1620</f>
        <v>0</v>
      </c>
      <c r="K105" s="128">
        <f>'5.  2015-2027 LRAM'!AL1620</f>
        <v>0</v>
      </c>
      <c r="L105" s="128">
        <f>'5.  2015-2027 LRAM'!AM1620</f>
        <v>0</v>
      </c>
      <c r="M105" s="128">
        <f>'5.  2015-2027 LRAM'!AN1620</f>
        <v>0</v>
      </c>
      <c r="N105" s="128">
        <f>'5.  2015-2027 LRAM'!AO1620</f>
        <v>0</v>
      </c>
      <c r="O105" s="128">
        <f>'5.  2015-2027 LRAM'!AP1620</f>
        <v>0</v>
      </c>
      <c r="P105" s="128">
        <f>'5.  2015-2027 LRAM'!AQ1620</f>
        <v>0</v>
      </c>
      <c r="Q105" s="128">
        <f>'5.  2015-2027 LRAM'!AR1620</f>
        <v>0</v>
      </c>
      <c r="R105" s="129">
        <f>SUM(D105:Q105)</f>
        <v>87937.926810586956</v>
      </c>
      <c r="U105" s="124"/>
      <c r="V105" s="125"/>
    </row>
    <row r="106" spans="2:22" s="13" customFormat="1">
      <c r="B106" s="126" t="s">
        <v>938</v>
      </c>
      <c r="C106" s="127"/>
      <c r="D106" s="128">
        <f>-'5.  2015-2027 LRAM'!AE1621</f>
        <v>0</v>
      </c>
      <c r="E106" s="128">
        <f>-'5.  2015-2027 LRAM'!AF1621</f>
        <v>-46321.271999999997</v>
      </c>
      <c r="F106" s="128">
        <f>-'5.  2015-2027 LRAM'!AG1621</f>
        <v>-2151.0720000000001</v>
      </c>
      <c r="G106" s="128">
        <f>-'5.  2015-2027 LRAM'!AH1621</f>
        <v>0</v>
      </c>
      <c r="H106" s="128">
        <f>-'5.  2015-2027 LRAM'!AI1621</f>
        <v>0</v>
      </c>
      <c r="I106" s="128">
        <f>-'5.  2015-2027 LRAM'!AJ1621</f>
        <v>0</v>
      </c>
      <c r="J106" s="128">
        <f>-'5.  2015-2027 LRAM'!AK1621</f>
        <v>0</v>
      </c>
      <c r="K106" s="128">
        <f>-'5.  2015-2027 LRAM'!AL1621</f>
        <v>0</v>
      </c>
      <c r="L106" s="128">
        <f>-'5.  2015-2027 LRAM'!AM1621</f>
        <v>0</v>
      </c>
      <c r="M106" s="128">
        <f>-'5.  2015-2027 LRAM'!AN1621</f>
        <v>0</v>
      </c>
      <c r="N106" s="128">
        <f>-'5.  2015-2027 LRAM'!AO1621</f>
        <v>0</v>
      </c>
      <c r="O106" s="128">
        <f>-'5.  2015-2027 LRAM'!AP1621</f>
        <v>0</v>
      </c>
      <c r="P106" s="128">
        <f>-'5.  2015-2027 LRAM'!AQ1621</f>
        <v>0</v>
      </c>
      <c r="Q106" s="128">
        <f>-'5.  2015-2027 LRAM'!AR1621</f>
        <v>0</v>
      </c>
      <c r="R106" s="129">
        <f>SUM(D106:Q106)</f>
        <v>-48472.343999999997</v>
      </c>
      <c r="S106" s="130"/>
      <c r="U106" s="124"/>
      <c r="V106" s="125"/>
    </row>
    <row r="107" spans="2:22" s="13" customFormat="1">
      <c r="B107" s="755" t="s">
        <v>967</v>
      </c>
      <c r="C107" s="756"/>
      <c r="D107" s="757">
        <f>SUM(D105:D106)</f>
        <v>0</v>
      </c>
      <c r="E107" s="757">
        <f t="shared" ref="E107:Q107" si="4">SUM(E105:E106)</f>
        <v>-22199.232005112885</v>
      </c>
      <c r="F107" s="757">
        <f t="shared" si="4"/>
        <v>61664.814815699843</v>
      </c>
      <c r="G107" s="757">
        <f t="shared" si="4"/>
        <v>0</v>
      </c>
      <c r="H107" s="757">
        <f t="shared" si="4"/>
        <v>0</v>
      </c>
      <c r="I107" s="757">
        <f t="shared" si="4"/>
        <v>0</v>
      </c>
      <c r="J107" s="757">
        <f t="shared" si="4"/>
        <v>0</v>
      </c>
      <c r="K107" s="757">
        <f t="shared" si="4"/>
        <v>0</v>
      </c>
      <c r="L107" s="757">
        <f t="shared" si="4"/>
        <v>0</v>
      </c>
      <c r="M107" s="757">
        <f t="shared" si="4"/>
        <v>0</v>
      </c>
      <c r="N107" s="757">
        <f t="shared" si="4"/>
        <v>0</v>
      </c>
      <c r="O107" s="757">
        <f t="shared" si="4"/>
        <v>0</v>
      </c>
      <c r="P107" s="757">
        <f t="shared" si="4"/>
        <v>0</v>
      </c>
      <c r="Q107" s="757">
        <f t="shared" si="4"/>
        <v>0</v>
      </c>
      <c r="R107" s="758">
        <f>SUM(R105:R106)</f>
        <v>39465.582810586959</v>
      </c>
      <c r="S107" s="130"/>
      <c r="U107" s="124"/>
      <c r="V107" s="125"/>
    </row>
    <row r="108" spans="2:22" s="109" customFormat="1">
      <c r="B108" s="748" t="s">
        <v>67</v>
      </c>
      <c r="C108" s="589"/>
      <c r="D108" s="749"/>
      <c r="E108" s="749"/>
      <c r="F108" s="749"/>
      <c r="G108" s="749"/>
      <c r="H108" s="749"/>
      <c r="I108" s="749"/>
      <c r="J108" s="749"/>
      <c r="K108" s="750"/>
      <c r="L108" s="750"/>
      <c r="M108" s="750"/>
      <c r="N108" s="750"/>
      <c r="O108" s="750"/>
      <c r="P108" s="750"/>
      <c r="Q108" s="750"/>
      <c r="R108" s="753"/>
      <c r="U108" s="131"/>
      <c r="V108" s="125"/>
    </row>
    <row r="109" spans="2:22" s="13" customFormat="1">
      <c r="B109" s="126" t="s">
        <v>939</v>
      </c>
      <c r="C109" s="127"/>
      <c r="D109" s="128">
        <f>'5.  2015-2027 LRAM'!AE1647</f>
        <v>0</v>
      </c>
      <c r="E109" s="128">
        <f>'5.  2015-2027 LRAM'!AF1647</f>
        <v>15451.52527206</v>
      </c>
      <c r="F109" s="128">
        <f>'5.  2015-2027 LRAM'!AG1647</f>
        <v>46287.092973319974</v>
      </c>
      <c r="G109" s="128">
        <f>'5.  2015-2027 LRAM'!AH1647</f>
        <v>0</v>
      </c>
      <c r="H109" s="128">
        <f>'5.  2015-2027 LRAM'!AI1647</f>
        <v>0</v>
      </c>
      <c r="I109" s="128">
        <f>'5.  2015-2027 LRAM'!AJ1647</f>
        <v>0</v>
      </c>
      <c r="J109" s="128">
        <f>'5.  2015-2027 LRAM'!AK1647</f>
        <v>0</v>
      </c>
      <c r="K109" s="128">
        <f>'5.  2015-2027 LRAM'!AL1647</f>
        <v>0</v>
      </c>
      <c r="L109" s="128">
        <f>'5.  2015-2027 LRAM'!AM1647</f>
        <v>0</v>
      </c>
      <c r="M109" s="128">
        <f>'5.  2015-2027 LRAM'!AN1647</f>
        <v>0</v>
      </c>
      <c r="N109" s="128">
        <f>'5.  2015-2027 LRAM'!AO1647</f>
        <v>0</v>
      </c>
      <c r="O109" s="128">
        <f>'5.  2015-2027 LRAM'!AP1647</f>
        <v>0</v>
      </c>
      <c r="P109" s="128">
        <f>'5.  2015-2027 LRAM'!AQ1647</f>
        <v>0</v>
      </c>
      <c r="Q109" s="128">
        <f>'5.  2015-2027 LRAM'!AR1647</f>
        <v>0</v>
      </c>
      <c r="R109" s="129">
        <f>SUM(D109:Q109)</f>
        <v>61738.61824537997</v>
      </c>
      <c r="U109" s="124"/>
      <c r="V109" s="125"/>
    </row>
    <row r="110" spans="2:22" s="13" customFormat="1">
      <c r="B110" s="126" t="s">
        <v>940</v>
      </c>
      <c r="C110" s="127"/>
      <c r="D110" s="128">
        <f>-'5.  2015-2027 LRAM'!AE1648</f>
        <v>0</v>
      </c>
      <c r="E110" s="128">
        <f>-'5.  2015-2027 LRAM'!AF1648</f>
        <v>-46321.271999999997</v>
      </c>
      <c r="F110" s="128">
        <f>-'5.  2015-2027 LRAM'!AG1648</f>
        <v>-2151.0720000000001</v>
      </c>
      <c r="G110" s="128">
        <f>-'5.  2015-2027 LRAM'!AH1648</f>
        <v>0</v>
      </c>
      <c r="H110" s="128">
        <f>-'5.  2015-2027 LRAM'!AI1648</f>
        <v>0</v>
      </c>
      <c r="I110" s="128">
        <f>-'5.  2015-2027 LRAM'!AJ1648</f>
        <v>0</v>
      </c>
      <c r="J110" s="128">
        <f>-'5.  2015-2027 LRAM'!AK1648</f>
        <v>0</v>
      </c>
      <c r="K110" s="128">
        <f>-'5.  2015-2027 LRAM'!AL1648</f>
        <v>0</v>
      </c>
      <c r="L110" s="128">
        <f>-'5.  2015-2027 LRAM'!AM1648</f>
        <v>0</v>
      </c>
      <c r="M110" s="128">
        <f>-'5.  2015-2027 LRAM'!AN1648</f>
        <v>0</v>
      </c>
      <c r="N110" s="128">
        <f>-'5.  2015-2027 LRAM'!AO1648</f>
        <v>0</v>
      </c>
      <c r="O110" s="128">
        <f>-'5.  2015-2027 LRAM'!AP1648</f>
        <v>0</v>
      </c>
      <c r="P110" s="128">
        <f>-'5.  2015-2027 LRAM'!AQ1648</f>
        <v>0</v>
      </c>
      <c r="Q110" s="128">
        <f>-'5.  2015-2027 LRAM'!AR1648</f>
        <v>0</v>
      </c>
      <c r="R110" s="129">
        <f>SUM(D110:Q110)</f>
        <v>-48472.343999999997</v>
      </c>
      <c r="S110" s="130"/>
      <c r="U110" s="124"/>
      <c r="V110" s="125"/>
    </row>
    <row r="111" spans="2:22" s="13" customFormat="1">
      <c r="B111" s="755" t="s">
        <v>968</v>
      </c>
      <c r="C111" s="756"/>
      <c r="D111" s="757">
        <f>SUM(D109:D110)</f>
        <v>0</v>
      </c>
      <c r="E111" s="757">
        <f t="shared" ref="E111:Q111" si="5">SUM(E109:E110)</f>
        <v>-30869.746727939997</v>
      </c>
      <c r="F111" s="757">
        <f t="shared" si="5"/>
        <v>44136.020973319974</v>
      </c>
      <c r="G111" s="757">
        <f t="shared" si="5"/>
        <v>0</v>
      </c>
      <c r="H111" s="757">
        <f t="shared" si="5"/>
        <v>0</v>
      </c>
      <c r="I111" s="757">
        <f t="shared" si="5"/>
        <v>0</v>
      </c>
      <c r="J111" s="757">
        <f t="shared" si="5"/>
        <v>0</v>
      </c>
      <c r="K111" s="757">
        <f t="shared" si="5"/>
        <v>0</v>
      </c>
      <c r="L111" s="757">
        <f t="shared" si="5"/>
        <v>0</v>
      </c>
      <c r="M111" s="757">
        <f t="shared" si="5"/>
        <v>0</v>
      </c>
      <c r="N111" s="757">
        <f t="shared" si="5"/>
        <v>0</v>
      </c>
      <c r="O111" s="757">
        <f t="shared" si="5"/>
        <v>0</v>
      </c>
      <c r="P111" s="757">
        <f t="shared" si="5"/>
        <v>0</v>
      </c>
      <c r="Q111" s="757">
        <f t="shared" si="5"/>
        <v>0</v>
      </c>
      <c r="R111" s="758">
        <f>SUM(R109:R110)</f>
        <v>13266.274245379973</v>
      </c>
      <c r="S111" s="130"/>
      <c r="U111" s="124"/>
      <c r="V111" s="125"/>
    </row>
    <row r="112" spans="2:22" s="109" customFormat="1">
      <c r="B112" s="748" t="s">
        <v>67</v>
      </c>
      <c r="C112" s="589"/>
      <c r="D112" s="749"/>
      <c r="E112" s="749"/>
      <c r="F112" s="749"/>
      <c r="G112" s="749"/>
      <c r="H112" s="749"/>
      <c r="I112" s="749"/>
      <c r="J112" s="749"/>
      <c r="K112" s="750"/>
      <c r="L112" s="750"/>
      <c r="M112" s="750"/>
      <c r="N112" s="750"/>
      <c r="O112" s="750"/>
      <c r="P112" s="750"/>
      <c r="Q112" s="750"/>
      <c r="R112" s="753"/>
      <c r="U112" s="131"/>
      <c r="V112" s="125"/>
    </row>
    <row r="113" spans="2:22" s="13" customFormat="1">
      <c r="B113" s="126" t="s">
        <v>941</v>
      </c>
      <c r="C113" s="127"/>
      <c r="D113" s="128">
        <f>'5.  2015-2027 LRAM'!AE1674</f>
        <v>0</v>
      </c>
      <c r="E113" s="128">
        <f>'5.  2015-2027 LRAM'!AF1674</f>
        <v>13117.446825515999</v>
      </c>
      <c r="F113" s="128">
        <f>'5.  2015-2027 LRAM'!AG1674</f>
        <v>42223.857863290032</v>
      </c>
      <c r="G113" s="128">
        <f>'5.  2015-2027 LRAM'!AH1674</f>
        <v>0</v>
      </c>
      <c r="H113" s="128">
        <f>'5.  2015-2027 LRAM'!AI1674</f>
        <v>0</v>
      </c>
      <c r="I113" s="128">
        <f>'5.  2015-2027 LRAM'!AJ1674</f>
        <v>0</v>
      </c>
      <c r="J113" s="128">
        <f>'5.  2015-2027 LRAM'!AK1674</f>
        <v>0</v>
      </c>
      <c r="K113" s="128">
        <f>'5.  2015-2027 LRAM'!AL1674</f>
        <v>0</v>
      </c>
      <c r="L113" s="128">
        <f>'5.  2015-2027 LRAM'!AM1674</f>
        <v>0</v>
      </c>
      <c r="M113" s="128">
        <f>'5.  2015-2027 LRAM'!AN1674</f>
        <v>0</v>
      </c>
      <c r="N113" s="128">
        <f>'5.  2015-2027 LRAM'!AO1674</f>
        <v>0</v>
      </c>
      <c r="O113" s="128">
        <f>'5.  2015-2027 LRAM'!AP1674</f>
        <v>0</v>
      </c>
      <c r="P113" s="128">
        <f>'5.  2015-2027 LRAM'!AQ1674</f>
        <v>0</v>
      </c>
      <c r="Q113" s="128">
        <f>'5.  2015-2027 LRAM'!AR1674</f>
        <v>0</v>
      </c>
      <c r="R113" s="129">
        <f>SUM(D113:Q113)</f>
        <v>55341.304688806034</v>
      </c>
      <c r="U113" s="124"/>
      <c r="V113" s="125"/>
    </row>
    <row r="114" spans="2:22" s="13" customFormat="1">
      <c r="B114" s="126" t="s">
        <v>942</v>
      </c>
      <c r="C114" s="127"/>
      <c r="D114" s="128">
        <f>-'5.  2015-2027 LRAM'!AE1675</f>
        <v>0</v>
      </c>
      <c r="E114" s="128">
        <f>-'5.  2015-2027 LRAM'!AF1675</f>
        <v>-46321.271999999997</v>
      </c>
      <c r="F114" s="128">
        <f>-'5.  2015-2027 LRAM'!AG1675</f>
        <v>-2151.0720000000001</v>
      </c>
      <c r="G114" s="128">
        <f>-'5.  2015-2027 LRAM'!AH1675</f>
        <v>0</v>
      </c>
      <c r="H114" s="128">
        <f>-'5.  2015-2027 LRAM'!AI1675</f>
        <v>0</v>
      </c>
      <c r="I114" s="128">
        <f>-'5.  2015-2027 LRAM'!AJ1675</f>
        <v>0</v>
      </c>
      <c r="J114" s="128">
        <f>-'5.  2015-2027 LRAM'!AK1675</f>
        <v>0</v>
      </c>
      <c r="K114" s="128">
        <f>-'5.  2015-2027 LRAM'!AL1675</f>
        <v>0</v>
      </c>
      <c r="L114" s="128">
        <f>-'5.  2015-2027 LRAM'!AM1675</f>
        <v>0</v>
      </c>
      <c r="M114" s="128">
        <f>-'5.  2015-2027 LRAM'!AN1675</f>
        <v>0</v>
      </c>
      <c r="N114" s="128">
        <f>-'5.  2015-2027 LRAM'!AO1675</f>
        <v>0</v>
      </c>
      <c r="O114" s="128">
        <f>-'5.  2015-2027 LRAM'!AP1675</f>
        <v>0</v>
      </c>
      <c r="P114" s="128">
        <f>-'5.  2015-2027 LRAM'!AQ1675</f>
        <v>0</v>
      </c>
      <c r="Q114" s="128">
        <f>-'5.  2015-2027 LRAM'!AR1675</f>
        <v>0</v>
      </c>
      <c r="R114" s="129">
        <f>SUM(D114:Q114)</f>
        <v>-48472.343999999997</v>
      </c>
      <c r="S114" s="130"/>
      <c r="U114" s="124"/>
      <c r="V114" s="125"/>
    </row>
    <row r="115" spans="2:22" s="13" customFormat="1">
      <c r="B115" s="755" t="s">
        <v>969</v>
      </c>
      <c r="C115" s="756"/>
      <c r="D115" s="757">
        <f>SUM(D113:D114)</f>
        <v>0</v>
      </c>
      <c r="E115" s="757">
        <f t="shared" ref="E115:Q115" si="6">SUM(E113:E114)</f>
        <v>-33203.825174483994</v>
      </c>
      <c r="F115" s="757">
        <f t="shared" si="6"/>
        <v>40072.785863290032</v>
      </c>
      <c r="G115" s="757">
        <f t="shared" si="6"/>
        <v>0</v>
      </c>
      <c r="H115" s="757">
        <f t="shared" si="6"/>
        <v>0</v>
      </c>
      <c r="I115" s="757">
        <f t="shared" si="6"/>
        <v>0</v>
      </c>
      <c r="J115" s="757">
        <f t="shared" si="6"/>
        <v>0</v>
      </c>
      <c r="K115" s="757">
        <f t="shared" si="6"/>
        <v>0</v>
      </c>
      <c r="L115" s="757">
        <f t="shared" si="6"/>
        <v>0</v>
      </c>
      <c r="M115" s="757">
        <f t="shared" si="6"/>
        <v>0</v>
      </c>
      <c r="N115" s="757">
        <f t="shared" si="6"/>
        <v>0</v>
      </c>
      <c r="O115" s="757">
        <f t="shared" si="6"/>
        <v>0</v>
      </c>
      <c r="P115" s="757">
        <f t="shared" si="6"/>
        <v>0</v>
      </c>
      <c r="Q115" s="757">
        <f t="shared" si="6"/>
        <v>0</v>
      </c>
      <c r="R115" s="758">
        <f>SUM(R113:R114)</f>
        <v>6868.9606888060371</v>
      </c>
      <c r="S115" s="130"/>
      <c r="U115" s="124"/>
      <c r="V115" s="125"/>
    </row>
    <row r="116" spans="2:22" s="109" customFormat="1">
      <c r="B116" s="748" t="s">
        <v>67</v>
      </c>
      <c r="C116" s="589"/>
      <c r="D116" s="749"/>
      <c r="E116" s="749"/>
      <c r="F116" s="749"/>
      <c r="G116" s="749"/>
      <c r="H116" s="749"/>
      <c r="I116" s="749"/>
      <c r="J116" s="749"/>
      <c r="K116" s="750"/>
      <c r="L116" s="750"/>
      <c r="M116" s="750"/>
      <c r="N116" s="750"/>
      <c r="O116" s="750"/>
      <c r="P116" s="750"/>
      <c r="Q116" s="750"/>
      <c r="R116" s="753"/>
      <c r="U116" s="131"/>
      <c r="V116" s="125"/>
    </row>
    <row r="117" spans="2:22" s="13" customFormat="1">
      <c r="B117" s="126" t="s">
        <v>943</v>
      </c>
      <c r="C117" s="127"/>
      <c r="D117" s="128">
        <f>'5.  2015-2027 LRAM'!AE1701</f>
        <v>0</v>
      </c>
      <c r="E117" s="128">
        <f>'5.  2015-2027 LRAM'!AF1701</f>
        <v>10733.676225515999</v>
      </c>
      <c r="F117" s="128">
        <f>'5.  2015-2027 LRAM'!AG1701</f>
        <v>36720.69866329003</v>
      </c>
      <c r="G117" s="128">
        <f>'5.  2015-2027 LRAM'!AH1701</f>
        <v>0</v>
      </c>
      <c r="H117" s="128">
        <f>'5.  2015-2027 LRAM'!AI1701</f>
        <v>0</v>
      </c>
      <c r="I117" s="128">
        <f>'5.  2015-2027 LRAM'!AJ1701</f>
        <v>0</v>
      </c>
      <c r="J117" s="128">
        <f>'5.  2015-2027 LRAM'!AK1701</f>
        <v>0</v>
      </c>
      <c r="K117" s="128">
        <f>'5.  2015-2027 LRAM'!AL1701</f>
        <v>0</v>
      </c>
      <c r="L117" s="128">
        <f>'5.  2015-2027 LRAM'!AM1701</f>
        <v>0</v>
      </c>
      <c r="M117" s="128">
        <f>'5.  2015-2027 LRAM'!AN1701</f>
        <v>0</v>
      </c>
      <c r="N117" s="128">
        <f>'5.  2015-2027 LRAM'!AO1701</f>
        <v>0</v>
      </c>
      <c r="O117" s="128">
        <f>'5.  2015-2027 LRAM'!AP1701</f>
        <v>0</v>
      </c>
      <c r="P117" s="128">
        <f>'5.  2015-2027 LRAM'!AQ1701</f>
        <v>0</v>
      </c>
      <c r="Q117" s="128">
        <f>'5.  2015-2027 LRAM'!AR1701</f>
        <v>0</v>
      </c>
      <c r="R117" s="129">
        <f>SUM(D117:Q117)</f>
        <v>47454.374888806029</v>
      </c>
      <c r="U117" s="124"/>
      <c r="V117" s="125"/>
    </row>
    <row r="118" spans="2:22" s="13" customFormat="1">
      <c r="B118" s="126" t="s">
        <v>944</v>
      </c>
      <c r="C118" s="127"/>
      <c r="D118" s="128">
        <f>-'5.  2015-2027 LRAM'!AE1702</f>
        <v>0</v>
      </c>
      <c r="E118" s="128">
        <f>-'5.  2015-2027 LRAM'!AF1702</f>
        <v>-46321.271999999997</v>
      </c>
      <c r="F118" s="128">
        <f>-'5.  2015-2027 LRAM'!AG1702</f>
        <v>-2151.0720000000001</v>
      </c>
      <c r="G118" s="128">
        <f>-'5.  2015-2027 LRAM'!AH1702</f>
        <v>0</v>
      </c>
      <c r="H118" s="128">
        <f>-'5.  2015-2027 LRAM'!AI1702</f>
        <v>0</v>
      </c>
      <c r="I118" s="128">
        <f>-'5.  2015-2027 LRAM'!AJ1702</f>
        <v>0</v>
      </c>
      <c r="J118" s="128">
        <f>-'5.  2015-2027 LRAM'!AK1702</f>
        <v>0</v>
      </c>
      <c r="K118" s="128">
        <f>-'5.  2015-2027 LRAM'!AL1702</f>
        <v>0</v>
      </c>
      <c r="L118" s="128">
        <f>-'5.  2015-2027 LRAM'!AM1702</f>
        <v>0</v>
      </c>
      <c r="M118" s="128">
        <f>-'5.  2015-2027 LRAM'!AN1702</f>
        <v>0</v>
      </c>
      <c r="N118" s="128">
        <f>-'5.  2015-2027 LRAM'!AO1702</f>
        <v>0</v>
      </c>
      <c r="O118" s="128">
        <f>-'5.  2015-2027 LRAM'!AP1702</f>
        <v>0</v>
      </c>
      <c r="P118" s="128">
        <f>-'5.  2015-2027 LRAM'!AQ1702</f>
        <v>0</v>
      </c>
      <c r="Q118" s="128">
        <f>-'5.  2015-2027 LRAM'!AR1702</f>
        <v>0</v>
      </c>
      <c r="R118" s="129">
        <f>SUM(D118:Q118)</f>
        <v>-48472.343999999997</v>
      </c>
      <c r="S118" s="130"/>
      <c r="U118" s="124"/>
      <c r="V118" s="125"/>
    </row>
    <row r="119" spans="2:22" s="13" customFormat="1">
      <c r="B119" s="755" t="s">
        <v>971</v>
      </c>
      <c r="C119" s="756"/>
      <c r="D119" s="757">
        <f>SUM(D117:D118)</f>
        <v>0</v>
      </c>
      <c r="E119" s="757">
        <f t="shared" ref="E119:Q119" si="7">SUM(E117:E118)</f>
        <v>-35587.595774483998</v>
      </c>
      <c r="F119" s="757">
        <f t="shared" si="7"/>
        <v>34569.62666329003</v>
      </c>
      <c r="G119" s="757">
        <f t="shared" si="7"/>
        <v>0</v>
      </c>
      <c r="H119" s="757">
        <f t="shared" si="7"/>
        <v>0</v>
      </c>
      <c r="I119" s="757">
        <f t="shared" si="7"/>
        <v>0</v>
      </c>
      <c r="J119" s="757">
        <f t="shared" si="7"/>
        <v>0</v>
      </c>
      <c r="K119" s="757">
        <f t="shared" si="7"/>
        <v>0</v>
      </c>
      <c r="L119" s="757">
        <f t="shared" si="7"/>
        <v>0</v>
      </c>
      <c r="M119" s="757">
        <f t="shared" si="7"/>
        <v>0</v>
      </c>
      <c r="N119" s="757">
        <f t="shared" si="7"/>
        <v>0</v>
      </c>
      <c r="O119" s="757">
        <f t="shared" si="7"/>
        <v>0</v>
      </c>
      <c r="P119" s="757">
        <f t="shared" si="7"/>
        <v>0</v>
      </c>
      <c r="Q119" s="757">
        <f t="shared" si="7"/>
        <v>0</v>
      </c>
      <c r="R119" s="758">
        <f>SUM(R117:R118)</f>
        <v>-1017.9691111939683</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4"/>
      <c r="U120" s="131"/>
      <c r="V120" s="125"/>
    </row>
    <row r="121" spans="2:22" s="13" customFormat="1" ht="32.25" customHeight="1">
      <c r="B121" s="679" t="s">
        <v>945</v>
      </c>
      <c r="C121" s="541"/>
      <c r="D121" s="540">
        <f>SUM(D103,D104,D107,D108,D111,D112,D115,D116,D119,D120)</f>
        <v>0</v>
      </c>
      <c r="E121" s="540">
        <f t="shared" ref="E121:R121" si="8">SUM(E103,E104,E107,E108,E111,E112,E115,E116,E119,E120)</f>
        <v>-142732.55549083377</v>
      </c>
      <c r="F121" s="540">
        <f t="shared" si="8"/>
        <v>243934.87742147088</v>
      </c>
      <c r="G121" s="540">
        <f t="shared" si="8"/>
        <v>0</v>
      </c>
      <c r="H121" s="540">
        <f t="shared" si="8"/>
        <v>0</v>
      </c>
      <c r="I121" s="540">
        <f t="shared" si="8"/>
        <v>0</v>
      </c>
      <c r="J121" s="540">
        <f t="shared" si="8"/>
        <v>0</v>
      </c>
      <c r="K121" s="540">
        <f t="shared" si="8"/>
        <v>0</v>
      </c>
      <c r="L121" s="540">
        <f t="shared" si="8"/>
        <v>0</v>
      </c>
      <c r="M121" s="540">
        <f t="shared" si="8"/>
        <v>0</v>
      </c>
      <c r="N121" s="540">
        <f t="shared" si="8"/>
        <v>0</v>
      </c>
      <c r="O121" s="540">
        <f t="shared" si="8"/>
        <v>0</v>
      </c>
      <c r="P121" s="540">
        <f t="shared" si="8"/>
        <v>0</v>
      </c>
      <c r="Q121" s="540">
        <f t="shared" si="8"/>
        <v>0</v>
      </c>
      <c r="R121" s="540">
        <f t="shared" si="8"/>
        <v>101202.32193063715</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1" t="s">
        <v>970</v>
      </c>
      <c r="C123" s="752"/>
      <c r="D123" s="526"/>
      <c r="E123" s="526"/>
      <c r="F123" s="526"/>
      <c r="G123" s="526"/>
      <c r="H123" s="526"/>
      <c r="I123" s="526"/>
      <c r="J123" s="526"/>
      <c r="K123" s="526"/>
      <c r="L123" s="526"/>
      <c r="M123" s="526"/>
      <c r="N123" s="526"/>
      <c r="O123" s="526"/>
      <c r="P123" s="526"/>
      <c r="Q123" s="526"/>
      <c r="R123" s="526"/>
      <c r="V123" s="11"/>
    </row>
    <row r="124" spans="2:22" ht="1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LRAM'!AE579:AR579)</f>
        <v>0</v>
      </c>
      <c r="J129" s="481">
        <f>SUM('5.  2015-2027 LRAM'!AE769:AR769)</f>
        <v>0</v>
      </c>
      <c r="K129" s="481">
        <f>SUM('5.  2015-2027 LRAM'!AE964:AR964)</f>
        <v>0</v>
      </c>
      <c r="L129" s="481">
        <f>SUM('5.  2015-2027 LRAM'!AE1159:AR1159)</f>
        <v>0</v>
      </c>
      <c r="M129" s="481">
        <f>SUM(C129:L129)</f>
        <v>0</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LRAM'!AE580:AR580)</f>
        <v>0</v>
      </c>
      <c r="J130" s="481">
        <f>SUM('5.  2015-2027 LRAM'!AE770:AR770)</f>
        <v>0</v>
      </c>
      <c r="K130" s="481">
        <f>SUM('5.  2015-2027 LRAM'!AE965:AR965)</f>
        <v>0</v>
      </c>
      <c r="L130" s="481">
        <f>SUM('5.  2015-2027 LRAM'!AE1160:AR1160)</f>
        <v>0</v>
      </c>
      <c r="M130" s="481">
        <f>SUM(D130:L130)</f>
        <v>0</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LRAM'!AE581:AR581)</f>
        <v>0</v>
      </c>
      <c r="J131" s="481">
        <f>SUM('5.  2015-2027 LRAM'!AE771:AR771)</f>
        <v>0</v>
      </c>
      <c r="K131" s="481">
        <f>SUM('5.  2015-2027 LRAM'!AE966:AR966)</f>
        <v>0</v>
      </c>
      <c r="L131" s="481">
        <f>SUM('5.  2015-2027 LRAM'!AE1161:AR1161)</f>
        <v>0</v>
      </c>
      <c r="M131" s="481">
        <f>SUM(C131:L131)</f>
        <v>0</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LRAM'!AE582:AR582)</f>
        <v>0</v>
      </c>
      <c r="J132" s="481">
        <f>SUM('5.  2015-2027 LRAM'!AE772:AR772)</f>
        <v>0</v>
      </c>
      <c r="K132" s="481">
        <f>SUM('5.  2015-2027 LRAM'!AE967:AR967)</f>
        <v>0</v>
      </c>
      <c r="L132" s="481">
        <f>SUM('5.  2015-2027 LRAM'!AE1162:AR1162)</f>
        <v>0</v>
      </c>
      <c r="M132" s="481">
        <f>SUM(F132:L132)</f>
        <v>0</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LRAM'!AE583:AR583)</f>
        <v>0</v>
      </c>
      <c r="J133" s="481">
        <f>SUM('5.  2015-2027 LRAM'!AE773:AR773)</f>
        <v>0</v>
      </c>
      <c r="K133" s="481">
        <f>SUM('5.  2015-2027 LRAM'!AE968:AR968)</f>
        <v>0</v>
      </c>
      <c r="L133" s="481">
        <f>SUM('5.  2015-2027 LRAM'!AE1163:AR1163)</f>
        <v>0</v>
      </c>
      <c r="M133" s="481">
        <f>SUM(G133:L133)</f>
        <v>0</v>
      </c>
      <c r="T133" s="150"/>
      <c r="U133" s="150"/>
    </row>
    <row r="134" spans="2:21" s="30" customFormat="1" ht="23.25" hidden="1" customHeight="1">
      <c r="B134" s="165">
        <v>2016</v>
      </c>
      <c r="C134" s="484"/>
      <c r="D134" s="484"/>
      <c r="E134" s="484"/>
      <c r="F134" s="484"/>
      <c r="G134" s="484"/>
      <c r="H134" s="481">
        <f>SUM('5.  2015-2027 LRAM'!AE394:AR394)</f>
        <v>0</v>
      </c>
      <c r="I134" s="482">
        <f>SUM('5.  2015-2027 LRAM'!AE584:AR584)</f>
        <v>0</v>
      </c>
      <c r="J134" s="481">
        <f>SUM('5.  2015-2027 LRAM'!AE774:AR774)</f>
        <v>0</v>
      </c>
      <c r="K134" s="481">
        <f>SUM('5.  2015-2027 LRAM'!AE969:AR969)</f>
        <v>0</v>
      </c>
      <c r="L134" s="481">
        <f>SUM('5.  2015-2027 LRAM'!AE1164:AR1164)</f>
        <v>0</v>
      </c>
      <c r="M134" s="481">
        <f>SUM(H134:L134)</f>
        <v>0</v>
      </c>
      <c r="T134" s="150"/>
      <c r="U134" s="150"/>
    </row>
    <row r="135" spans="2:21" s="30" customFormat="1" ht="23.25" hidden="1" customHeight="1">
      <c r="B135" s="165">
        <v>2017</v>
      </c>
      <c r="C135" s="484"/>
      <c r="D135" s="484"/>
      <c r="E135" s="484"/>
      <c r="F135" s="484"/>
      <c r="G135" s="484"/>
      <c r="H135" s="484"/>
      <c r="I135" s="481">
        <f>SUM('5.  2015-2027 LRAM'!AE585:AR585)</f>
        <v>0</v>
      </c>
      <c r="J135" s="481">
        <f>SUM('5.  2015-2027 LRAM'!AE775:AR775)</f>
        <v>0</v>
      </c>
      <c r="K135" s="481">
        <f>SUM('5.  2015-2027 LRAM'!AE970:AR970)</f>
        <v>0</v>
      </c>
      <c r="L135" s="481">
        <f>SUM('5.  2015-2027 LRAM'!AE1165:AR1165)</f>
        <v>0</v>
      </c>
      <c r="M135" s="481">
        <f>SUM(I135:L135)</f>
        <v>0</v>
      </c>
      <c r="T135" s="150"/>
      <c r="U135" s="150"/>
    </row>
    <row r="136" spans="2:21" s="30" customFormat="1" ht="23.25" hidden="1" customHeight="1">
      <c r="B136" s="165">
        <v>2018</v>
      </c>
      <c r="C136" s="484"/>
      <c r="D136" s="484"/>
      <c r="E136" s="484"/>
      <c r="F136" s="484"/>
      <c r="G136" s="484"/>
      <c r="H136" s="484"/>
      <c r="I136" s="484"/>
      <c r="J136" s="481">
        <f>SUM('5.  2015-2027 LRAM'!AE776:AR776)</f>
        <v>0</v>
      </c>
      <c r="K136" s="481">
        <f>SUM('5.  2015-2027 LRAM'!AE971:AR971)</f>
        <v>0</v>
      </c>
      <c r="L136" s="481">
        <f>SUM('5.  2015-2027 LRAM'!AE1166:AR1166)</f>
        <v>0</v>
      </c>
      <c r="M136" s="481">
        <f>SUM(J136:L136)</f>
        <v>0</v>
      </c>
      <c r="T136" s="150"/>
      <c r="U136" s="150"/>
    </row>
    <row r="137" spans="2:21" s="30" customFormat="1" ht="23.25" hidden="1" customHeight="1">
      <c r="B137" s="165">
        <v>2019</v>
      </c>
      <c r="C137" s="484"/>
      <c r="D137" s="484"/>
      <c r="E137" s="484"/>
      <c r="F137" s="484"/>
      <c r="G137" s="484"/>
      <c r="H137" s="484"/>
      <c r="I137" s="484"/>
      <c r="J137" s="484"/>
      <c r="K137" s="481">
        <f>SUM('5.  2015-2027 LRAM'!AE972:AR972)</f>
        <v>0</v>
      </c>
      <c r="L137" s="481">
        <f>SUM('5.  2015-2027 LRAM'!AE1167:AR1167)</f>
        <v>0</v>
      </c>
      <c r="M137" s="481">
        <f>SUM(K137:L137)</f>
        <v>0</v>
      </c>
      <c r="T137" s="150"/>
      <c r="U137" s="150"/>
    </row>
    <row r="138" spans="2:21" s="30" customFormat="1" ht="23.25" hidden="1" customHeight="1">
      <c r="B138" s="165">
        <v>2020</v>
      </c>
      <c r="C138" s="484"/>
      <c r="D138" s="484"/>
      <c r="E138" s="484"/>
      <c r="F138" s="484"/>
      <c r="G138" s="484"/>
      <c r="H138" s="484"/>
      <c r="I138" s="484"/>
      <c r="J138" s="484"/>
      <c r="K138" s="484"/>
      <c r="L138" s="483">
        <f>SUM('5.  2015-2027 LRAM'!AE1168:AR1168)</f>
        <v>0</v>
      </c>
      <c r="M138" s="483">
        <f>L138</f>
        <v>0</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0</v>
      </c>
      <c r="L139" s="481">
        <f>SUM(L129:L138)</f>
        <v>0</v>
      </c>
      <c r="M139" s="481">
        <f>SUM(M129:M138)</f>
        <v>0</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LRAM'!AS587</f>
        <v>0</v>
      </c>
      <c r="J140" s="479">
        <f>'5.  2015-2027 LRAM'!AS778</f>
        <v>0</v>
      </c>
      <c r="K140" s="479">
        <f>'5.  2015-2027 LRAM'!AS974</f>
        <v>0</v>
      </c>
      <c r="L140" s="479">
        <f>'5.  2015-2027 LRAM'!AS1170</f>
        <v>0</v>
      </c>
      <c r="M140" s="481">
        <f>SUM(C140:L140)</f>
        <v>0</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9">D139-D140+D141</f>
        <v>0</v>
      </c>
      <c r="E142" s="479">
        <f t="shared" si="9"/>
        <v>0</v>
      </c>
      <c r="F142" s="479">
        <f t="shared" si="9"/>
        <v>0</v>
      </c>
      <c r="G142" s="479">
        <f t="shared" si="9"/>
        <v>0</v>
      </c>
      <c r="H142" s="479">
        <f t="shared" si="9"/>
        <v>0</v>
      </c>
      <c r="I142" s="479">
        <f t="shared" si="9"/>
        <v>0</v>
      </c>
      <c r="J142" s="479">
        <f t="shared" si="9"/>
        <v>0</v>
      </c>
      <c r="K142" s="479">
        <f>K139-K140+K141</f>
        <v>0</v>
      </c>
      <c r="L142" s="479">
        <f>L139-L140+L141</f>
        <v>0</v>
      </c>
      <c r="M142" s="479">
        <f>M139-M140+M141</f>
        <v>0</v>
      </c>
    </row>
    <row r="143" spans="2:21" ht="15.6" hidden="1" customHeight="1"/>
    <row r="144" spans="2:21">
      <c r="B144" s="512"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B14" sqref="B14"/>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2" t="s">
        <v>548</v>
      </c>
    </row>
    <row r="19" spans="2:8" ht="15.75">
      <c r="B19" s="67" t="s">
        <v>601</v>
      </c>
    </row>
    <row r="20" spans="2:8" ht="13.5" customHeight="1"/>
    <row r="21" spans="2:8" ht="41.1" customHeight="1">
      <c r="B21" s="928" t="s">
        <v>654</v>
      </c>
      <c r="C21" s="928"/>
      <c r="D21" s="928"/>
      <c r="E21" s="928"/>
      <c r="F21" s="928"/>
      <c r="G21" s="928"/>
      <c r="H21" s="928"/>
    </row>
    <row r="23" spans="2:8" s="529" customFormat="1" ht="15.75">
      <c r="B23" s="537" t="s">
        <v>543</v>
      </c>
      <c r="C23" s="537" t="s">
        <v>558</v>
      </c>
      <c r="D23" s="537" t="s">
        <v>542</v>
      </c>
      <c r="E23" s="935" t="s">
        <v>34</v>
      </c>
      <c r="F23" s="936"/>
      <c r="G23" s="935" t="s">
        <v>541</v>
      </c>
      <c r="H23" s="936"/>
    </row>
    <row r="24" spans="2:8">
      <c r="B24" s="528">
        <v>1</v>
      </c>
      <c r="C24" s="558"/>
      <c r="D24" s="527"/>
      <c r="E24" s="933"/>
      <c r="F24" s="934"/>
      <c r="G24" s="937"/>
      <c r="H24" s="938"/>
    </row>
    <row r="25" spans="2:8">
      <c r="B25" s="528">
        <v>2</v>
      </c>
      <c r="C25" s="558"/>
      <c r="D25" s="527"/>
      <c r="E25" s="933"/>
      <c r="F25" s="934"/>
      <c r="G25" s="937"/>
      <c r="H25" s="938"/>
    </row>
    <row r="26" spans="2:8">
      <c r="B26" s="528">
        <v>3</v>
      </c>
      <c r="C26" s="558"/>
      <c r="D26" s="527"/>
      <c r="E26" s="933"/>
      <c r="F26" s="934"/>
      <c r="G26" s="937"/>
      <c r="H26" s="938"/>
    </row>
    <row r="27" spans="2:8">
      <c r="B27" s="528">
        <v>4</v>
      </c>
      <c r="C27" s="558"/>
      <c r="D27" s="527"/>
      <c r="E27" s="933"/>
      <c r="F27" s="934"/>
      <c r="G27" s="937"/>
      <c r="H27" s="938"/>
    </row>
    <row r="28" spans="2:8">
      <c r="B28" s="528">
        <v>5</v>
      </c>
      <c r="C28" s="558"/>
      <c r="D28" s="527"/>
      <c r="E28" s="933"/>
      <c r="F28" s="934"/>
      <c r="G28" s="937"/>
      <c r="H28" s="938"/>
    </row>
    <row r="29" spans="2:8">
      <c r="B29" s="528">
        <v>6</v>
      </c>
      <c r="C29" s="558"/>
      <c r="D29" s="527"/>
      <c r="E29" s="933"/>
      <c r="F29" s="934"/>
      <c r="G29" s="937"/>
      <c r="H29" s="938"/>
    </row>
    <row r="30" spans="2:8">
      <c r="B30" s="528">
        <v>7</v>
      </c>
      <c r="C30" s="558"/>
      <c r="D30" s="527"/>
      <c r="E30" s="933"/>
      <c r="F30" s="934"/>
      <c r="G30" s="937"/>
      <c r="H30" s="938"/>
    </row>
    <row r="31" spans="2:8">
      <c r="B31" s="528">
        <v>8</v>
      </c>
      <c r="C31" s="558"/>
      <c r="D31" s="527"/>
      <c r="E31" s="933"/>
      <c r="F31" s="934"/>
      <c r="G31" s="937"/>
      <c r="H31" s="938"/>
    </row>
    <row r="32" spans="2:8">
      <c r="B32" s="528">
        <v>9</v>
      </c>
      <c r="C32" s="558"/>
      <c r="D32" s="527"/>
      <c r="E32" s="933"/>
      <c r="F32" s="934"/>
      <c r="G32" s="937"/>
      <c r="H32" s="938"/>
    </row>
    <row r="33" spans="2:8">
      <c r="B33" s="528">
        <v>10</v>
      </c>
      <c r="C33" s="558"/>
      <c r="D33" s="527"/>
      <c r="E33" s="933"/>
      <c r="F33" s="934"/>
      <c r="G33" s="937"/>
      <c r="H33" s="938"/>
    </row>
    <row r="34" spans="2:8">
      <c r="B34" s="528" t="s">
        <v>477</v>
      </c>
      <c r="C34" s="558"/>
      <c r="D34" s="527"/>
      <c r="E34" s="933"/>
      <c r="F34" s="934"/>
      <c r="G34" s="937"/>
      <c r="H34" s="938"/>
    </row>
    <row r="36" spans="2:8" ht="30.75" customHeight="1">
      <c r="B36" s="67" t="s">
        <v>597</v>
      </c>
    </row>
    <row r="37" spans="2:8" ht="23.25" customHeight="1">
      <c r="B37" s="491" t="s">
        <v>602</v>
      </c>
      <c r="C37" s="526"/>
      <c r="D37" s="526"/>
      <c r="E37" s="526"/>
      <c r="F37" s="526"/>
      <c r="G37" s="526"/>
      <c r="H37" s="526"/>
    </row>
    <row r="39" spans="2:8" s="30" customFormat="1" ht="15.75">
      <c r="B39" s="537" t="s">
        <v>543</v>
      </c>
      <c r="C39" s="537" t="s">
        <v>558</v>
      </c>
      <c r="D39" s="537" t="s">
        <v>542</v>
      </c>
      <c r="E39" s="935" t="s">
        <v>34</v>
      </c>
      <c r="F39" s="936"/>
      <c r="G39" s="935" t="s">
        <v>541</v>
      </c>
      <c r="H39" s="936"/>
    </row>
    <row r="40" spans="2:8">
      <c r="B40" s="528">
        <v>1</v>
      </c>
      <c r="C40" s="558"/>
      <c r="D40" s="527"/>
      <c r="E40" s="933"/>
      <c r="F40" s="934"/>
      <c r="G40" s="937"/>
      <c r="H40" s="938"/>
    </row>
    <row r="41" spans="2:8">
      <c r="B41" s="528">
        <v>2</v>
      </c>
      <c r="C41" s="558"/>
      <c r="D41" s="527"/>
      <c r="E41" s="933"/>
      <c r="F41" s="934"/>
      <c r="G41" s="937"/>
      <c r="H41" s="938"/>
    </row>
    <row r="42" spans="2:8">
      <c r="B42" s="528">
        <v>3</v>
      </c>
      <c r="C42" s="558"/>
      <c r="D42" s="527"/>
      <c r="E42" s="933"/>
      <c r="F42" s="934"/>
      <c r="G42" s="937"/>
      <c r="H42" s="938"/>
    </row>
    <row r="43" spans="2:8">
      <c r="B43" s="528">
        <v>4</v>
      </c>
      <c r="C43" s="558"/>
      <c r="D43" s="527"/>
      <c r="E43" s="933"/>
      <c r="F43" s="934"/>
      <c r="G43" s="937"/>
      <c r="H43" s="938"/>
    </row>
    <row r="44" spans="2:8">
      <c r="B44" s="528">
        <v>5</v>
      </c>
      <c r="C44" s="558"/>
      <c r="D44" s="527"/>
      <c r="E44" s="933"/>
      <c r="F44" s="934"/>
      <c r="G44" s="937"/>
      <c r="H44" s="938"/>
    </row>
    <row r="45" spans="2:8">
      <c r="B45" s="528">
        <v>6</v>
      </c>
      <c r="C45" s="558"/>
      <c r="D45" s="527"/>
      <c r="E45" s="933"/>
      <c r="F45" s="934"/>
      <c r="G45" s="937"/>
      <c r="H45" s="938"/>
    </row>
    <row r="46" spans="2:8">
      <c r="B46" s="528">
        <v>7</v>
      </c>
      <c r="C46" s="558"/>
      <c r="D46" s="527"/>
      <c r="E46" s="933"/>
      <c r="F46" s="934"/>
      <c r="G46" s="937"/>
      <c r="H46" s="938"/>
    </row>
    <row r="47" spans="2:8">
      <c r="B47" s="528">
        <v>8</v>
      </c>
      <c r="C47" s="558"/>
      <c r="D47" s="527"/>
      <c r="E47" s="933"/>
      <c r="F47" s="934"/>
      <c r="G47" s="937"/>
      <c r="H47" s="938"/>
    </row>
    <row r="48" spans="2:8">
      <c r="B48" s="528">
        <v>9</v>
      </c>
      <c r="C48" s="558"/>
      <c r="D48" s="527"/>
      <c r="E48" s="933"/>
      <c r="F48" s="934"/>
      <c r="G48" s="937"/>
      <c r="H48" s="938"/>
    </row>
    <row r="49" spans="2:8">
      <c r="B49" s="528">
        <v>10</v>
      </c>
      <c r="C49" s="558"/>
      <c r="D49" s="527"/>
      <c r="E49" s="933"/>
      <c r="F49" s="934"/>
      <c r="G49" s="937"/>
      <c r="H49" s="938"/>
    </row>
    <row r="50" spans="2:8">
      <c r="B50" s="528" t="s">
        <v>477</v>
      </c>
      <c r="C50" s="558"/>
      <c r="D50" s="527"/>
      <c r="E50" s="933"/>
      <c r="F50" s="934"/>
      <c r="G50" s="937"/>
      <c r="H50" s="93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B40" zoomScale="80" zoomScaleNormal="80" workbookViewId="0">
      <selection activeCell="C60" sqref="C60"/>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939" t="s">
        <v>895</v>
      </c>
      <c r="C11" s="939"/>
      <c r="D11" s="939"/>
      <c r="E11" s="939"/>
      <c r="F11" s="939"/>
      <c r="G11" s="939"/>
      <c r="H11" s="939"/>
      <c r="I11" s="939"/>
      <c r="J11" s="939"/>
      <c r="K11" s="939"/>
      <c r="L11" s="939"/>
      <c r="M11" s="939"/>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GS&gt;50 KW</v>
      </c>
      <c r="G13" s="210" t="str">
        <f>'1.  LRAMVA Summary'!G53</f>
        <v>Street Lights</v>
      </c>
      <c r="H13" s="210" t="str">
        <f>'1.  LRAMVA Summary'!H53</f>
        <v/>
      </c>
      <c r="I13" s="210" t="str">
        <f>'1.  LRAMVA Summary'!I53</f>
        <v/>
      </c>
      <c r="J13" s="210" t="str">
        <f>'1.  LRAMVA Summary'!J53</f>
        <v/>
      </c>
      <c r="K13" s="210" t="str">
        <f>'1.  LRAMVA Summary'!K53</f>
        <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v>
      </c>
      <c r="H14" s="502">
        <f>'1.  LRAMVA Summary'!H54</f>
        <v>0</v>
      </c>
      <c r="I14" s="502">
        <f>'1.  LRAMVA Summary'!I54</f>
        <v>0</v>
      </c>
      <c r="J14" s="502">
        <f>'1.  LRAMVA Summary'!J54</f>
        <v>0</v>
      </c>
      <c r="K14" s="502">
        <f>'1.  LRAMVA Summary'!K54</f>
        <v>0</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3299236</v>
      </c>
      <c r="D15" s="770">
        <v>494885</v>
      </c>
      <c r="E15" s="770">
        <v>2573404</v>
      </c>
      <c r="F15" s="770">
        <v>230947</v>
      </c>
      <c r="G15" s="404"/>
      <c r="H15" s="404"/>
      <c r="I15" s="404"/>
      <c r="J15" s="404"/>
      <c r="K15" s="404"/>
      <c r="L15" s="404"/>
      <c r="M15" s="404"/>
      <c r="N15" s="404"/>
      <c r="O15" s="404"/>
      <c r="P15" s="405"/>
      <c r="Q15" s="405"/>
    </row>
    <row r="16" spans="2:17" s="407" customFormat="1" ht="15.75" customHeight="1">
      <c r="B16" s="411" t="s">
        <v>28</v>
      </c>
      <c r="C16" s="543">
        <f>SUM(D16:Q16)</f>
        <v>576</v>
      </c>
      <c r="D16" s="405"/>
      <c r="E16" s="405"/>
      <c r="F16" s="405">
        <v>576</v>
      </c>
      <c r="G16" s="403"/>
      <c r="H16" s="403"/>
      <c r="I16" s="403"/>
      <c r="J16" s="403"/>
      <c r="K16" s="405"/>
      <c r="L16" s="405"/>
      <c r="M16" s="405"/>
      <c r="N16" s="405"/>
      <c r="O16" s="405"/>
      <c r="P16" s="405"/>
      <c r="Q16" s="405"/>
    </row>
    <row r="17" spans="2:17" s="13" customFormat="1" ht="15.75" customHeight="1"/>
    <row r="18" spans="2:17" s="19" customFormat="1" ht="15.75" customHeight="1">
      <c r="B18" s="160" t="s">
        <v>448</v>
      </c>
      <c r="C18" s="161"/>
      <c r="D18" s="161">
        <f t="shared" ref="D18:E18" si="0">IF(D14="kw",HLOOKUP(D14,D14:D16,3,FALSE),HLOOKUP(D14,D14:D16,2,FALSE))</f>
        <v>494885</v>
      </c>
      <c r="E18" s="161">
        <f t="shared" si="0"/>
        <v>2573404</v>
      </c>
      <c r="F18" s="161">
        <f>IF(F14="kw",HLOOKUP(F14,F14:F16,3,FALSE),HLOOKUP(F14,F14:F16,2,FALSE))</f>
        <v>576</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648</v>
      </c>
      <c r="C20" s="324" t="s">
        <v>1019</v>
      </c>
      <c r="D20" s="324"/>
    </row>
    <row r="21" spans="2:17" s="391" customFormat="1" ht="21" customHeight="1">
      <c r="B21" s="410" t="s">
        <v>365</v>
      </c>
      <c r="C21" s="324" t="s">
        <v>1020</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939" t="s">
        <v>708</v>
      </c>
      <c r="C26" s="939"/>
      <c r="D26" s="939"/>
      <c r="E26" s="939"/>
      <c r="F26" s="939"/>
      <c r="G26" s="939"/>
      <c r="H26" s="939"/>
      <c r="I26" s="939"/>
      <c r="J26" s="939"/>
      <c r="K26" s="939"/>
      <c r="L26" s="939"/>
      <c r="M26" s="939"/>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GS&gt;50 KW</v>
      </c>
      <c r="G28" s="210" t="str">
        <f>'1.  LRAMVA Summary'!G53</f>
        <v>Street Lights</v>
      </c>
      <c r="H28" s="210" t="str">
        <f>'1.  LRAMVA Summary'!H53</f>
        <v/>
      </c>
      <c r="I28" s="210" t="str">
        <f>'1.  LRAMVA Summary'!I53</f>
        <v/>
      </c>
      <c r="J28" s="210" t="str">
        <f>'1.  LRAMVA Summary'!J53</f>
        <v/>
      </c>
      <c r="K28" s="210" t="str">
        <f>'1.  LRAMVA Summary'!K53</f>
        <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v>
      </c>
      <c r="H29" s="502">
        <f>'1.  LRAMVA Summary'!H54</f>
        <v>0</v>
      </c>
      <c r="I29" s="502">
        <f>'1.  LRAMVA Summary'!I54</f>
        <v>0</v>
      </c>
      <c r="J29" s="502">
        <f>'1.  LRAMVA Summary'!J54</f>
        <v>0</v>
      </c>
      <c r="K29" s="502">
        <f>'1.  LRAMVA Summary'!K54</f>
        <v>0</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648</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939" t="s">
        <v>595</v>
      </c>
      <c r="C40" s="939"/>
      <c r="D40" s="939"/>
      <c r="E40" s="939"/>
      <c r="F40" s="939"/>
      <c r="G40" s="939"/>
      <c r="H40" s="939"/>
      <c r="I40" s="939"/>
      <c r="J40" s="939"/>
      <c r="K40" s="939"/>
      <c r="L40" s="939"/>
      <c r="M40" s="939"/>
      <c r="N40" s="533"/>
      <c r="O40" s="533"/>
      <c r="P40" s="533"/>
      <c r="Q40" s="533"/>
    </row>
    <row r="41" spans="2:18" s="2" customFormat="1" ht="16.5" customHeight="1">
      <c r="B41" s="9"/>
      <c r="C41" s="9"/>
      <c r="D41" s="16"/>
    </row>
    <row r="42" spans="2:18" s="13" customFormat="1" ht="56.25" customHeight="1">
      <c r="B42" s="210" t="s">
        <v>234</v>
      </c>
      <c r="C42" s="210" t="s">
        <v>592</v>
      </c>
      <c r="D42" s="210" t="str">
        <f>'1.  LRAMVA Summary'!D53</f>
        <v>Residential</v>
      </c>
      <c r="E42" s="210" t="str">
        <f>'1.  LRAMVA Summary'!E53</f>
        <v>GS&lt;50 kW</v>
      </c>
      <c r="F42" s="210" t="str">
        <f>'1.  LRAMVA Summary'!F53</f>
        <v>GS&gt;50 KW</v>
      </c>
      <c r="G42" s="210" t="str">
        <f>'1.  LRAMVA Summary'!G53</f>
        <v>Street Lights</v>
      </c>
      <c r="H42" s="210" t="str">
        <f>'1.  LRAMVA Summary'!H53</f>
        <v/>
      </c>
      <c r="I42" s="210" t="str">
        <f>'1.  LRAMVA Summary'!I53</f>
        <v/>
      </c>
      <c r="J42" s="210" t="str">
        <f>'1.  LRAMVA Summary'!J53</f>
        <v/>
      </c>
      <c r="K42" s="210" t="str">
        <f>'1.  LRAMVA Summary'!K53</f>
        <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v>
      </c>
      <c r="H43" s="506">
        <f>'1.  LRAMVA Summary'!H54</f>
        <v>0</v>
      </c>
      <c r="I43" s="506">
        <f>'1.  LRAMVA Summary'!I54</f>
        <v>0</v>
      </c>
      <c r="J43" s="506">
        <f>'1.  LRAMVA Summary'!J54</f>
        <v>0</v>
      </c>
      <c r="K43" s="506">
        <f>'1.  LRAMVA Summary'!K54</f>
        <v>0</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8"/>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8"/>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8"/>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8"/>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8"/>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8"/>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8"/>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8"/>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8"/>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8">
        <v>2013</v>
      </c>
      <c r="D54" s="159">
        <f>IF(ISBLANK($C$54),0,IF($C$54=$D$9,HLOOKUP(D43,D14:D18,5,FALSE),HLOOKUP(D43,D29:D33,5,FALSE)))</f>
        <v>494885</v>
      </c>
      <c r="E54" s="159">
        <f>IF(ISBLANK($C$54),0,IF($C$54=$D$9,HLOOKUP(E43,E14:E18,5,FALSE),HLOOKUP(E43,E29:E33,5,FALSE)))</f>
        <v>2573404</v>
      </c>
      <c r="F54" s="159">
        <f>IF(ISBLANK($C$54),0,IF($C$54=$D$9,HLOOKUP(F43,F14:F18,5,FALSE),HLOOKUP(F43,F29:F33,5,FALSE)))</f>
        <v>576</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8">
        <v>2013</v>
      </c>
      <c r="D55" s="159">
        <f>IF(ISBLANK($C$55),0,IF($C$55=$D$9,HLOOKUP(D43,D14:D18,5,FALSE),HLOOKUP(D43,D29:D33,5,FALSE)))</f>
        <v>494885</v>
      </c>
      <c r="E55" s="159">
        <f>IF(ISBLANK($C$55),0,IF($C$55=$D$9,HLOOKUP(E43,E14:E18,5,FALSE),HLOOKUP(E43,E29:E33,5,FALSE)))</f>
        <v>2573404</v>
      </c>
      <c r="F55" s="159">
        <f>IF(ISBLANK($C$55),0,IF($C$55=$D$9,HLOOKUP(F43,F14:F18,5,FALSE),HLOOKUP(F43,F29:F33,5,FALSE)))</f>
        <v>576</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8">
        <v>2013</v>
      </c>
      <c r="D56" s="159">
        <f>IF(ISBLANK($C$56),0,IF($C$56=$D$9,HLOOKUP(D43,D14:D18,5,FALSE),HLOOKUP(D43,D29:D33,5,FALSE)))</f>
        <v>494885</v>
      </c>
      <c r="E56" s="159">
        <f t="shared" ref="E56:Q56" si="16">IF(ISBLANK($C$56),0,IF($C$56=$D$9,HLOOKUP(E43,E14:E18,5,FALSE),HLOOKUP(E43,E29:E33,5,FALSE)))</f>
        <v>2573404</v>
      </c>
      <c r="F56" s="159">
        <f t="shared" si="16"/>
        <v>576</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8">
        <v>2013</v>
      </c>
      <c r="D57" s="159">
        <f>IF(ISBLANK($C$57),0,IF($C$57=$D$9,HLOOKUP(D43,D14:D18,5,FALSE),HLOOKUP(D43,D29:D33,5,FALSE)))</f>
        <v>494885</v>
      </c>
      <c r="E57" s="159">
        <f t="shared" ref="E57:Q57" si="17">IF(ISBLANK($C$57),0,IF($C$57=$D$9,HLOOKUP(E43,E14:E18,5,FALSE),HLOOKUP(E43,E29:E33,5,FALSE)))</f>
        <v>2573404</v>
      </c>
      <c r="F57" s="159">
        <f t="shared" si="17"/>
        <v>576</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8">
        <v>2013</v>
      </c>
      <c r="D58" s="159">
        <f>IF(ISBLANK($C$58),0,IF($C$58=$D$9,HLOOKUP(D43,D14:D18,5,FALSE),HLOOKUP(D43,D29:D33,5,FALSE)))</f>
        <v>494885</v>
      </c>
      <c r="E58" s="159">
        <f t="shared" ref="E58:Q58" si="18">IF(ISBLANK($C$58),0,IF($C$58=$D$9,HLOOKUP(E43,E14:E18,5,FALSE),HLOOKUP(E43,E29:E33,5,FALSE)))</f>
        <v>2573404</v>
      </c>
      <c r="F58" s="159">
        <f t="shared" si="18"/>
        <v>576</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8">
        <v>2013</v>
      </c>
      <c r="D59" s="159">
        <f>IF(ISBLANK($C$59),0,IF($C$59=$D$9,HLOOKUP(D43,D14:D18,5,FALSE),HLOOKUP(D43,D29:D33,5,FALSE)))</f>
        <v>494885</v>
      </c>
      <c r="E59" s="159">
        <f t="shared" ref="E59:Q59" si="19">IF(ISBLANK($C$59),0,IF($C$59=$D$9,HLOOKUP(E43,E14:E18,5,FALSE),HLOOKUP(E43,E29:E33,5,FALSE)))</f>
        <v>2573404</v>
      </c>
      <c r="F59" s="159">
        <f>IF(ISBLANK($C$59),0,IF($C$59=$D$9,HLOOKUP(F43,F14:F18,5,FALSE),HLOOKUP(F43,F29:F33,5,FALSE)))</f>
        <v>576</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8">
        <v>2013</v>
      </c>
      <c r="D60" s="159">
        <f>IF(ISBLANK($C$60),0,IF($C$60=$D$9,HLOOKUP(D43,D14:D18,5,FALSE),HLOOKUP(D43,D29:D33,5,FALSE)))</f>
        <v>494885</v>
      </c>
      <c r="E60" s="159">
        <f t="shared" ref="E60:Q60" si="20">IF(ISBLANK($C$60),0,IF($C$60=$D$9,HLOOKUP(E43,E14:E18,5,FALSE),HLOOKUP(E43,E29:E33,5,FALSE)))</f>
        <v>2573404</v>
      </c>
      <c r="F60" s="159">
        <f t="shared" si="20"/>
        <v>576</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2" zoomScale="90" zoomScaleNormal="90" workbookViewId="0">
      <pane xSplit="2" ySplit="3" topLeftCell="D15" activePane="bottomRight" state="frozen"/>
      <selection activeCell="B12" sqref="B12"/>
      <selection pane="topRight" activeCell="D12" sqref="D12"/>
      <selection pane="bottomLeft" activeCell="B15" sqref="B15"/>
      <selection pane="bottomRight" activeCell="P40" sqref="P40"/>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40" t="s">
        <v>171</v>
      </c>
      <c r="C4" s="68" t="s">
        <v>175</v>
      </c>
      <c r="D4" s="68"/>
      <c r="E4" s="38"/>
    </row>
    <row r="5" spans="1:25" ht="26.25" hidden="1" customHeight="1" outlineLevel="1" thickBot="1">
      <c r="B5" s="940"/>
      <c r="C5" s="69" t="s">
        <v>172</v>
      </c>
      <c r="D5" s="69"/>
      <c r="E5" s="38"/>
    </row>
    <row r="6" spans="1:25" ht="26.25" hidden="1" customHeight="1" outlineLevel="1" thickBot="1">
      <c r="B6" s="940"/>
      <c r="C6" s="946" t="s">
        <v>548</v>
      </c>
      <c r="D6" s="947"/>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948" t="s">
        <v>603</v>
      </c>
      <c r="C12" s="948"/>
      <c r="D12" s="948"/>
      <c r="E12" s="948"/>
      <c r="F12" s="948"/>
      <c r="G12" s="948"/>
      <c r="H12" s="948"/>
      <c r="I12" s="948"/>
      <c r="J12" s="948"/>
      <c r="K12" s="948"/>
      <c r="L12" s="948"/>
      <c r="M12" s="948"/>
      <c r="N12" s="948"/>
      <c r="O12" s="948"/>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1021</v>
      </c>
      <c r="E14" s="420" t="s">
        <v>1022</v>
      </c>
      <c r="F14" s="420" t="s">
        <v>1023</v>
      </c>
      <c r="G14" s="420" t="s">
        <v>1024</v>
      </c>
      <c r="H14" s="420" t="s">
        <v>1025</v>
      </c>
      <c r="I14" s="420" t="s">
        <v>1026</v>
      </c>
      <c r="J14" s="420" t="s">
        <v>1027</v>
      </c>
      <c r="K14" s="420" t="s">
        <v>1028</v>
      </c>
      <c r="L14" s="420" t="s">
        <v>1029</v>
      </c>
      <c r="M14" s="420" t="s">
        <v>1030</v>
      </c>
      <c r="N14" s="420" t="s">
        <v>1031</v>
      </c>
      <c r="O14" s="420" t="s">
        <v>1032</v>
      </c>
      <c r="P14" s="420" t="s">
        <v>1013</v>
      </c>
    </row>
    <row r="15" spans="1:25" s="7" customFormat="1" ht="18.75" customHeight="1">
      <c r="B15" s="421" t="s">
        <v>188</v>
      </c>
      <c r="C15" s="941"/>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942"/>
      <c r="D16" s="687">
        <v>4</v>
      </c>
      <c r="E16" s="687">
        <v>4</v>
      </c>
      <c r="F16" s="687">
        <v>4</v>
      </c>
      <c r="G16" s="687">
        <v>4</v>
      </c>
      <c r="H16" s="687">
        <v>4</v>
      </c>
      <c r="I16" s="687">
        <v>4</v>
      </c>
      <c r="J16" s="687">
        <v>4</v>
      </c>
      <c r="K16" s="687">
        <v>4</v>
      </c>
      <c r="L16" s="687">
        <v>4</v>
      </c>
      <c r="M16" s="687">
        <v>4</v>
      </c>
      <c r="N16" s="687">
        <v>4</v>
      </c>
      <c r="O16" s="687">
        <v>4</v>
      </c>
      <c r="P16" s="687">
        <v>4</v>
      </c>
    </row>
    <row r="17" spans="1:16" s="87" customFormat="1" ht="17.25" customHeight="1">
      <c r="B17" s="425" t="s">
        <v>557</v>
      </c>
      <c r="C17" s="943"/>
      <c r="D17" s="88">
        <f>12-D16</f>
        <v>8</v>
      </c>
      <c r="E17" s="88">
        <f>12-E16</f>
        <v>8</v>
      </c>
      <c r="F17" s="88">
        <f t="shared" ref="F17:K17" si="0">12-F16</f>
        <v>8</v>
      </c>
      <c r="G17" s="88">
        <f t="shared" si="0"/>
        <v>8</v>
      </c>
      <c r="H17" s="88">
        <f t="shared" si="0"/>
        <v>8</v>
      </c>
      <c r="I17" s="88">
        <f t="shared" si="0"/>
        <v>8</v>
      </c>
      <c r="J17" s="88">
        <f t="shared" si="0"/>
        <v>8</v>
      </c>
      <c r="K17" s="88">
        <f t="shared" si="0"/>
        <v>8</v>
      </c>
      <c r="L17" s="88">
        <f t="shared" ref="L17:O17" si="1">12-L16</f>
        <v>8</v>
      </c>
      <c r="M17" s="88">
        <f t="shared" si="1"/>
        <v>8</v>
      </c>
      <c r="N17" s="88">
        <f t="shared" si="1"/>
        <v>8</v>
      </c>
      <c r="O17" s="89">
        <f t="shared" si="1"/>
        <v>8</v>
      </c>
      <c r="P17" s="89">
        <f t="shared" ref="P17" si="2">12-P16</f>
        <v>8</v>
      </c>
    </row>
    <row r="18" spans="1:16" s="7" customFormat="1" ht="17.25" customHeight="1">
      <c r="B18" s="426" t="str">
        <f>'1.  LRAMVA Summary'!B30</f>
        <v>Residential</v>
      </c>
      <c r="C18" s="944" t="str">
        <f>'2. LRAMVA Threshold'!D43</f>
        <v>kWh</v>
      </c>
      <c r="D18" s="35">
        <v>1.9400000000000001E-2</v>
      </c>
      <c r="E18" s="35">
        <v>1.9400000000000001E-2</v>
      </c>
      <c r="F18" s="35">
        <v>1.9599999999999999E-2</v>
      </c>
      <c r="G18" s="35">
        <v>0.02</v>
      </c>
      <c r="H18" s="35">
        <v>2.0299999999999999E-2</v>
      </c>
      <c r="I18" s="35">
        <v>2.0500000000000001E-2</v>
      </c>
      <c r="J18" s="35">
        <v>1.5699999999999999E-2</v>
      </c>
      <c r="K18" s="35">
        <v>1.0699999999999999E-2</v>
      </c>
      <c r="L18" s="35">
        <v>5.4000000000000003E-3</v>
      </c>
      <c r="M18" s="35"/>
      <c r="N18" s="35"/>
      <c r="O18" s="57"/>
      <c r="P18" s="57"/>
    </row>
    <row r="19" spans="1:16" s="7" customFormat="1" ht="15" customHeight="1" outlineLevel="1">
      <c r="B19" s="470" t="s">
        <v>508</v>
      </c>
      <c r="C19" s="942"/>
      <c r="D19" s="35"/>
      <c r="E19" s="35"/>
      <c r="F19" s="35"/>
      <c r="G19" s="35"/>
      <c r="H19" s="35"/>
      <c r="I19" s="35"/>
      <c r="J19" s="35"/>
      <c r="K19" s="35"/>
      <c r="L19" s="35"/>
      <c r="M19" s="35"/>
      <c r="N19" s="35"/>
      <c r="O19" s="57"/>
      <c r="P19" s="57"/>
    </row>
    <row r="20" spans="1:16" s="7" customFormat="1" ht="15" customHeight="1" outlineLevel="1">
      <c r="B20" s="470" t="s">
        <v>509</v>
      </c>
      <c r="C20" s="942"/>
      <c r="D20" s="35"/>
      <c r="E20" s="35"/>
      <c r="F20" s="35"/>
      <c r="G20" s="35"/>
      <c r="H20" s="35"/>
      <c r="I20" s="35"/>
      <c r="J20" s="35"/>
      <c r="K20" s="35"/>
      <c r="L20" s="35"/>
      <c r="M20" s="35"/>
      <c r="N20" s="35"/>
      <c r="O20" s="57"/>
      <c r="P20" s="57"/>
    </row>
    <row r="21" spans="1:16" s="7" customFormat="1" ht="15" customHeight="1" outlineLevel="1">
      <c r="B21" s="470" t="s">
        <v>487</v>
      </c>
      <c r="C21" s="942"/>
      <c r="D21" s="35"/>
      <c r="E21" s="35"/>
      <c r="F21" s="35"/>
      <c r="G21" s="35"/>
      <c r="H21" s="35"/>
      <c r="I21" s="35"/>
      <c r="J21" s="35"/>
      <c r="K21" s="35"/>
      <c r="L21" s="35"/>
      <c r="M21" s="35"/>
      <c r="N21" s="35"/>
      <c r="O21" s="57"/>
      <c r="P21" s="57"/>
    </row>
    <row r="22" spans="1:16" s="7" customFormat="1" ht="14.25" customHeight="1">
      <c r="B22" s="470" t="s">
        <v>510</v>
      </c>
      <c r="C22" s="945"/>
      <c r="D22" s="54">
        <f>SUM(D18:D21)</f>
        <v>1.9400000000000001E-2</v>
      </c>
      <c r="E22" s="54">
        <f t="shared" ref="E22:P22" si="3">SUM(E18:E21)</f>
        <v>1.9400000000000001E-2</v>
      </c>
      <c r="F22" s="54">
        <f t="shared" si="3"/>
        <v>1.9599999999999999E-2</v>
      </c>
      <c r="G22" s="54">
        <f t="shared" si="3"/>
        <v>0.02</v>
      </c>
      <c r="H22" s="54">
        <f t="shared" si="3"/>
        <v>2.0299999999999999E-2</v>
      </c>
      <c r="I22" s="54">
        <f t="shared" si="3"/>
        <v>2.0500000000000001E-2</v>
      </c>
      <c r="J22" s="54">
        <f t="shared" si="3"/>
        <v>1.5699999999999999E-2</v>
      </c>
      <c r="K22" s="54">
        <f t="shared" si="3"/>
        <v>1.0699999999999999E-2</v>
      </c>
      <c r="L22" s="54">
        <f t="shared" si="3"/>
        <v>5.4000000000000003E-3</v>
      </c>
      <c r="M22" s="54">
        <f t="shared" si="3"/>
        <v>0</v>
      </c>
      <c r="N22" s="54">
        <f t="shared" si="3"/>
        <v>0</v>
      </c>
      <c r="O22" s="54">
        <f t="shared" si="3"/>
        <v>0</v>
      </c>
      <c r="P22" s="54">
        <f t="shared" si="3"/>
        <v>0</v>
      </c>
    </row>
    <row r="23" spans="1:16" s="52" customFormat="1">
      <c r="A23" s="51"/>
      <c r="B23" s="436" t="s">
        <v>511</v>
      </c>
      <c r="C23" s="428"/>
      <c r="D23" s="429"/>
      <c r="E23" s="430">
        <f>ROUND(SUM(D22*E16+E22*E17)/12,4)</f>
        <v>1.9400000000000001E-2</v>
      </c>
      <c r="F23" s="430">
        <f t="shared" ref="F23:P23" si="4">ROUND(SUM(E22*F16+F22*F17)/12,4)</f>
        <v>1.95E-2</v>
      </c>
      <c r="G23" s="430">
        <f t="shared" si="4"/>
        <v>1.9900000000000001E-2</v>
      </c>
      <c r="H23" s="430">
        <f t="shared" si="4"/>
        <v>2.0199999999999999E-2</v>
      </c>
      <c r="I23" s="430">
        <f t="shared" si="4"/>
        <v>2.0400000000000001E-2</v>
      </c>
      <c r="J23" s="430">
        <f t="shared" si="4"/>
        <v>1.7299999999999999E-2</v>
      </c>
      <c r="K23" s="430">
        <f t="shared" si="4"/>
        <v>1.24E-2</v>
      </c>
      <c r="L23" s="430">
        <f t="shared" si="4"/>
        <v>7.1999999999999998E-3</v>
      </c>
      <c r="M23" s="430">
        <f t="shared" si="4"/>
        <v>1.8E-3</v>
      </c>
      <c r="N23" s="430">
        <f t="shared" si="4"/>
        <v>0</v>
      </c>
      <c r="O23" s="430">
        <f t="shared" si="4"/>
        <v>0</v>
      </c>
      <c r="P23" s="430">
        <f t="shared" si="4"/>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944" t="str">
        <f>'2. LRAMVA Threshold'!E43</f>
        <v>kWh</v>
      </c>
      <c r="D25" s="35">
        <v>1.54E-2</v>
      </c>
      <c r="E25" s="35">
        <v>1.54E-2</v>
      </c>
      <c r="F25" s="35">
        <v>1.55E-2</v>
      </c>
      <c r="G25" s="35">
        <v>1.5800000000000002E-2</v>
      </c>
      <c r="H25" s="35">
        <v>1.6E-2</v>
      </c>
      <c r="I25" s="35">
        <v>1.6199999999999999E-2</v>
      </c>
      <c r="J25" s="35">
        <v>1.6500000000000001E-2</v>
      </c>
      <c r="K25" s="35">
        <v>1.67E-2</v>
      </c>
      <c r="L25" s="35">
        <v>1.6799999999999999E-2</v>
      </c>
      <c r="M25" s="35">
        <v>1.7000000000000001E-2</v>
      </c>
      <c r="N25" s="35">
        <v>1.7299999999999999E-2</v>
      </c>
      <c r="O25" s="57">
        <v>1.7600000000000001E-2</v>
      </c>
      <c r="P25" s="35">
        <v>1.8200000000000001E-2</v>
      </c>
    </row>
    <row r="26" spans="1:16" outlineLevel="1">
      <c r="B26" s="470" t="s">
        <v>508</v>
      </c>
      <c r="C26" s="942"/>
      <c r="D26" s="35"/>
      <c r="E26" s="35"/>
      <c r="F26" s="35"/>
      <c r="G26" s="35"/>
      <c r="H26" s="35"/>
      <c r="I26" s="35"/>
      <c r="J26" s="35"/>
      <c r="K26" s="35"/>
      <c r="L26" s="35"/>
      <c r="M26" s="35"/>
      <c r="N26" s="35"/>
      <c r="O26" s="35"/>
      <c r="P26" s="35"/>
    </row>
    <row r="27" spans="1:16" outlineLevel="1">
      <c r="B27" s="470" t="s">
        <v>509</v>
      </c>
      <c r="C27" s="942"/>
      <c r="D27" s="35"/>
      <c r="E27" s="35"/>
      <c r="F27" s="35"/>
      <c r="G27" s="35"/>
      <c r="H27" s="35"/>
      <c r="I27" s="35"/>
      <c r="J27" s="35"/>
      <c r="K27" s="35"/>
      <c r="L27" s="35"/>
      <c r="M27" s="35"/>
      <c r="N27" s="35"/>
      <c r="O27" s="35"/>
      <c r="P27" s="35"/>
    </row>
    <row r="28" spans="1:16" outlineLevel="1">
      <c r="B28" s="470" t="s">
        <v>487</v>
      </c>
      <c r="C28" s="942"/>
      <c r="D28" s="35"/>
      <c r="E28" s="35"/>
      <c r="F28" s="35"/>
      <c r="G28" s="35"/>
      <c r="H28" s="35"/>
      <c r="I28" s="35"/>
      <c r="J28" s="35"/>
      <c r="K28" s="35"/>
      <c r="L28" s="35"/>
      <c r="M28" s="35"/>
      <c r="N28" s="35"/>
      <c r="O28" s="35"/>
      <c r="P28" s="35"/>
    </row>
    <row r="29" spans="1:16">
      <c r="B29" s="470" t="s">
        <v>510</v>
      </c>
      <c r="C29" s="945"/>
      <c r="D29" s="54">
        <f>SUM(D25:D28)</f>
        <v>1.54E-2</v>
      </c>
      <c r="E29" s="54">
        <f t="shared" ref="E29:P29" si="5">SUM(E25:E28)</f>
        <v>1.54E-2</v>
      </c>
      <c r="F29" s="54">
        <f t="shared" si="5"/>
        <v>1.55E-2</v>
      </c>
      <c r="G29" s="54">
        <f t="shared" si="5"/>
        <v>1.5800000000000002E-2</v>
      </c>
      <c r="H29" s="54">
        <f t="shared" si="5"/>
        <v>1.6E-2</v>
      </c>
      <c r="I29" s="54">
        <f t="shared" si="5"/>
        <v>1.6199999999999999E-2</v>
      </c>
      <c r="J29" s="54">
        <f t="shared" si="5"/>
        <v>1.6500000000000001E-2</v>
      </c>
      <c r="K29" s="54">
        <f t="shared" si="5"/>
        <v>1.67E-2</v>
      </c>
      <c r="L29" s="54">
        <f t="shared" si="5"/>
        <v>1.6799999999999999E-2</v>
      </c>
      <c r="M29" s="54">
        <f t="shared" si="5"/>
        <v>1.7000000000000001E-2</v>
      </c>
      <c r="N29" s="54">
        <f t="shared" si="5"/>
        <v>1.7299999999999999E-2</v>
      </c>
      <c r="O29" s="54">
        <f t="shared" si="5"/>
        <v>1.7600000000000001E-2</v>
      </c>
      <c r="P29" s="54">
        <f t="shared" si="5"/>
        <v>1.8200000000000001E-2</v>
      </c>
    </row>
    <row r="30" spans="1:16">
      <c r="B30" s="436" t="s">
        <v>511</v>
      </c>
      <c r="C30" s="433"/>
      <c r="D30" s="58"/>
      <c r="E30" s="430">
        <f>ROUND(SUM(D29*E16+E29*E17)/12,4)</f>
        <v>1.54E-2</v>
      </c>
      <c r="F30" s="430">
        <f t="shared" ref="F30:P30" si="6">ROUND(SUM(E29*F16+F29*F17)/12,4)</f>
        <v>1.55E-2</v>
      </c>
      <c r="G30" s="430">
        <f t="shared" si="6"/>
        <v>1.5699999999999999E-2</v>
      </c>
      <c r="H30" s="430">
        <f t="shared" si="6"/>
        <v>1.5900000000000001E-2</v>
      </c>
      <c r="I30" s="430">
        <f t="shared" si="6"/>
        <v>1.61E-2</v>
      </c>
      <c r="J30" s="430">
        <f t="shared" si="6"/>
        <v>1.6400000000000001E-2</v>
      </c>
      <c r="K30" s="430">
        <f t="shared" si="6"/>
        <v>1.66E-2</v>
      </c>
      <c r="L30" s="430">
        <f t="shared" si="6"/>
        <v>1.6799999999999999E-2</v>
      </c>
      <c r="M30" s="430">
        <f t="shared" si="6"/>
        <v>1.6899999999999998E-2</v>
      </c>
      <c r="N30" s="430">
        <f t="shared" si="6"/>
        <v>1.72E-2</v>
      </c>
      <c r="O30" s="430">
        <f t="shared" si="6"/>
        <v>1.7500000000000002E-2</v>
      </c>
      <c r="P30" s="430">
        <f t="shared" si="6"/>
        <v>1.7999999999999999E-2</v>
      </c>
    </row>
    <row r="31" spans="1:16">
      <c r="B31" s="427"/>
      <c r="C31" s="434"/>
      <c r="D31" s="435"/>
      <c r="E31" s="435"/>
      <c r="F31" s="435"/>
      <c r="G31" s="435"/>
      <c r="H31" s="435"/>
      <c r="I31" s="435"/>
      <c r="J31" s="435"/>
      <c r="K31" s="435"/>
      <c r="L31" s="435"/>
      <c r="M31" s="435"/>
      <c r="N31" s="432"/>
      <c r="O31" s="432"/>
      <c r="P31" s="432"/>
    </row>
    <row r="32" spans="1:16" s="53" customFormat="1">
      <c r="B32" s="525" t="str">
        <f>'1.  LRAMVA Summary'!B32</f>
        <v>GS&gt;50 KW</v>
      </c>
      <c r="C32" s="944" t="str">
        <f>'2. LRAMVA Threshold'!F43</f>
        <v>kW</v>
      </c>
      <c r="D32" s="35">
        <v>2.964</v>
      </c>
      <c r="E32" s="35">
        <v>2.9693000000000001</v>
      </c>
      <c r="F32" s="35">
        <v>2.9954000000000001</v>
      </c>
      <c r="G32" s="35">
        <v>3.0849000000000002</v>
      </c>
      <c r="H32" s="35">
        <v>3.1234999999999999</v>
      </c>
      <c r="I32" s="35">
        <v>3.1594000000000002</v>
      </c>
      <c r="J32" s="35">
        <v>3.2115</v>
      </c>
      <c r="K32" s="35">
        <v>3.2581000000000002</v>
      </c>
      <c r="L32" s="35">
        <v>3.2825000000000002</v>
      </c>
      <c r="M32" s="35">
        <v>3.3170000000000002</v>
      </c>
      <c r="N32" s="35">
        <v>3.5895000000000001</v>
      </c>
      <c r="O32" s="57">
        <v>3.6577000000000002</v>
      </c>
      <c r="P32" s="35">
        <v>3.7728999999999999</v>
      </c>
    </row>
    <row r="33" spans="1:16" outlineLevel="1">
      <c r="B33" s="470" t="s">
        <v>508</v>
      </c>
      <c r="C33" s="942"/>
      <c r="D33" s="35"/>
      <c r="E33" s="35"/>
      <c r="F33" s="35"/>
      <c r="G33" s="35"/>
      <c r="H33" s="35"/>
      <c r="I33" s="35"/>
      <c r="J33" s="35"/>
      <c r="K33" s="35"/>
      <c r="L33" s="35"/>
      <c r="M33" s="35"/>
      <c r="N33" s="35"/>
      <c r="O33" s="35"/>
      <c r="P33" s="35"/>
    </row>
    <row r="34" spans="1:16" outlineLevel="1">
      <c r="B34" s="470" t="s">
        <v>509</v>
      </c>
      <c r="C34" s="942"/>
      <c r="D34" s="35"/>
      <c r="E34" s="35"/>
      <c r="F34" s="35"/>
      <c r="G34" s="35"/>
      <c r="H34" s="35"/>
      <c r="I34" s="35"/>
      <c r="J34" s="35"/>
      <c r="K34" s="35"/>
      <c r="L34" s="35"/>
      <c r="M34" s="35"/>
      <c r="N34" s="35"/>
      <c r="O34" s="35"/>
      <c r="P34" s="35"/>
    </row>
    <row r="35" spans="1:16" outlineLevel="1">
      <c r="B35" s="470" t="s">
        <v>487</v>
      </c>
      <c r="C35" s="942"/>
      <c r="D35" s="35"/>
      <c r="E35" s="35"/>
      <c r="F35" s="35"/>
      <c r="G35" s="35"/>
      <c r="H35" s="35"/>
      <c r="I35" s="35"/>
      <c r="J35" s="35"/>
      <c r="K35" s="35"/>
      <c r="L35" s="35"/>
      <c r="M35" s="35"/>
      <c r="N35" s="35"/>
      <c r="O35" s="35"/>
      <c r="P35" s="35"/>
    </row>
    <row r="36" spans="1:16">
      <c r="B36" s="470" t="s">
        <v>510</v>
      </c>
      <c r="C36" s="945"/>
      <c r="D36" s="54">
        <f>SUM(D32:D35)</f>
        <v>2.964</v>
      </c>
      <c r="E36" s="54">
        <f>SUM(E32:E35)</f>
        <v>2.9693000000000001</v>
      </c>
      <c r="F36" s="54">
        <f t="shared" ref="F36:M36" si="7">SUM(F32:F35)</f>
        <v>2.9954000000000001</v>
      </c>
      <c r="G36" s="54">
        <f t="shared" si="7"/>
        <v>3.0849000000000002</v>
      </c>
      <c r="H36" s="54">
        <f t="shared" si="7"/>
        <v>3.1234999999999999</v>
      </c>
      <c r="I36" s="54">
        <f t="shared" si="7"/>
        <v>3.1594000000000002</v>
      </c>
      <c r="J36" s="54">
        <f t="shared" si="7"/>
        <v>3.2115</v>
      </c>
      <c r="K36" s="54">
        <f t="shared" si="7"/>
        <v>3.2581000000000002</v>
      </c>
      <c r="L36" s="54">
        <f t="shared" si="7"/>
        <v>3.2825000000000002</v>
      </c>
      <c r="M36" s="54">
        <f t="shared" si="7"/>
        <v>3.3170000000000002</v>
      </c>
      <c r="N36" s="54">
        <f>SUM(N32:N35)</f>
        <v>3.5895000000000001</v>
      </c>
      <c r="O36" s="54">
        <f t="shared" ref="O36:P36" si="8">SUM(O32:O35)</f>
        <v>3.6577000000000002</v>
      </c>
      <c r="P36" s="54">
        <f t="shared" si="8"/>
        <v>3.7728999999999999</v>
      </c>
    </row>
    <row r="37" spans="1:16">
      <c r="B37" s="436" t="s">
        <v>511</v>
      </c>
      <c r="C37" s="433"/>
      <c r="D37" s="58"/>
      <c r="E37" s="430">
        <f t="shared" ref="E37:M37" si="9">ROUND(SUM(D36*E16+E36*E17)/12,4)</f>
        <v>2.9674999999999998</v>
      </c>
      <c r="F37" s="430">
        <f t="shared" si="9"/>
        <v>2.9866999999999999</v>
      </c>
      <c r="G37" s="430">
        <f t="shared" si="9"/>
        <v>3.0550999999999999</v>
      </c>
      <c r="H37" s="430">
        <f t="shared" si="9"/>
        <v>3.1105999999999998</v>
      </c>
      <c r="I37" s="430">
        <f t="shared" si="9"/>
        <v>3.1474000000000002</v>
      </c>
      <c r="J37" s="430">
        <f t="shared" si="9"/>
        <v>3.1941000000000002</v>
      </c>
      <c r="K37" s="430">
        <f t="shared" si="9"/>
        <v>3.2425999999999999</v>
      </c>
      <c r="L37" s="430">
        <f t="shared" si="9"/>
        <v>3.2744</v>
      </c>
      <c r="M37" s="430">
        <f t="shared" si="9"/>
        <v>3.3054999999999999</v>
      </c>
      <c r="N37" s="430">
        <f>ROUND(SUM(M36*N16+N36*N17)/12,4)</f>
        <v>3.4986999999999999</v>
      </c>
      <c r="O37" s="430">
        <f t="shared" ref="O37:P37" si="10">ROUND(SUM(N36*O16+O36*O17)/12,4)</f>
        <v>3.6349999999999998</v>
      </c>
      <c r="P37" s="430">
        <f t="shared" si="10"/>
        <v>3.7345000000000002</v>
      </c>
    </row>
    <row r="38" spans="1:16" s="3" customFormat="1" ht="15.75" customHeight="1">
      <c r="B38" s="436"/>
      <c r="C38" s="433"/>
      <c r="D38" s="58"/>
      <c r="E38" s="58"/>
      <c r="F38" s="58"/>
      <c r="G38" s="58"/>
      <c r="H38" s="58"/>
      <c r="I38" s="58"/>
      <c r="J38" s="58"/>
      <c r="K38" s="58"/>
      <c r="L38" s="432"/>
      <c r="M38" s="432"/>
      <c r="N38" s="432"/>
      <c r="O38" s="432"/>
      <c r="P38" s="432"/>
    </row>
    <row r="39" spans="1:16" s="53" customFormat="1">
      <c r="A39" s="51"/>
      <c r="B39" s="525" t="str">
        <f>'1.  LRAMVA Summary'!B33</f>
        <v>Street Lights</v>
      </c>
      <c r="C39" s="944" t="str">
        <f>'2. LRAMVA Threshold'!G43</f>
        <v>kW</v>
      </c>
      <c r="D39" s="35">
        <v>8.5358000000000001</v>
      </c>
      <c r="E39" s="35">
        <v>8.5511999999999997</v>
      </c>
      <c r="F39" s="35">
        <v>8.6265000000000001</v>
      </c>
      <c r="G39" s="35">
        <v>8.4572000000000003</v>
      </c>
      <c r="H39" s="35">
        <v>8.5629000000000008</v>
      </c>
      <c r="I39" s="35">
        <v>8.6614000000000004</v>
      </c>
      <c r="J39" s="35">
        <v>8.8042999999999996</v>
      </c>
      <c r="K39" s="35">
        <v>8.9320000000000004</v>
      </c>
      <c r="L39" s="35">
        <v>8.9990000000000006</v>
      </c>
      <c r="M39" s="35">
        <v>9.0935000000000006</v>
      </c>
      <c r="N39" s="35">
        <v>3.8429000000000002</v>
      </c>
      <c r="O39" s="57">
        <v>3.9159000000000002</v>
      </c>
      <c r="P39" s="35">
        <v>4.0392999999999999</v>
      </c>
    </row>
    <row r="40" spans="1:16" outlineLevel="1">
      <c r="B40" s="470" t="s">
        <v>508</v>
      </c>
      <c r="C40" s="942"/>
      <c r="D40" s="35"/>
      <c r="E40" s="35"/>
      <c r="F40" s="35"/>
      <c r="G40" s="35"/>
      <c r="H40" s="35"/>
      <c r="I40" s="35"/>
      <c r="J40" s="35"/>
      <c r="K40" s="35"/>
      <c r="L40" s="35"/>
      <c r="M40" s="35"/>
      <c r="N40" s="35"/>
      <c r="O40" s="35"/>
      <c r="P40" s="35"/>
    </row>
    <row r="41" spans="1:16" outlineLevel="1">
      <c r="B41" s="470" t="s">
        <v>509</v>
      </c>
      <c r="C41" s="942"/>
      <c r="D41" s="35"/>
      <c r="E41" s="35"/>
      <c r="F41" s="35"/>
      <c r="G41" s="35"/>
      <c r="H41" s="35"/>
      <c r="I41" s="35"/>
      <c r="J41" s="35"/>
      <c r="K41" s="35"/>
      <c r="L41" s="35"/>
      <c r="M41" s="35"/>
      <c r="N41" s="35"/>
      <c r="O41" s="35"/>
      <c r="P41" s="35"/>
    </row>
    <row r="42" spans="1:16" outlineLevel="1">
      <c r="B42" s="470" t="s">
        <v>487</v>
      </c>
      <c r="C42" s="942"/>
      <c r="D42" s="35"/>
      <c r="E42" s="35"/>
      <c r="F42" s="35"/>
      <c r="G42" s="35"/>
      <c r="H42" s="35"/>
      <c r="I42" s="35"/>
      <c r="J42" s="35"/>
      <c r="K42" s="35"/>
      <c r="L42" s="35"/>
      <c r="M42" s="35"/>
      <c r="N42" s="35"/>
      <c r="O42" s="35"/>
      <c r="P42" s="35"/>
    </row>
    <row r="43" spans="1:16">
      <c r="B43" s="470" t="s">
        <v>510</v>
      </c>
      <c r="C43" s="945"/>
      <c r="D43" s="54">
        <f>SUM(D39:D42)</f>
        <v>8.5358000000000001</v>
      </c>
      <c r="E43" s="54">
        <f t="shared" ref="E43:N43" si="11">SUM(E39:E42)</f>
        <v>8.5511999999999997</v>
      </c>
      <c r="F43" s="54">
        <f t="shared" si="11"/>
        <v>8.6265000000000001</v>
      </c>
      <c r="G43" s="54">
        <f t="shared" si="11"/>
        <v>8.4572000000000003</v>
      </c>
      <c r="H43" s="54">
        <f t="shared" si="11"/>
        <v>8.5629000000000008</v>
      </c>
      <c r="I43" s="54">
        <f t="shared" si="11"/>
        <v>8.6614000000000004</v>
      </c>
      <c r="J43" s="54">
        <f t="shared" si="11"/>
        <v>8.8042999999999996</v>
      </c>
      <c r="K43" s="54">
        <f t="shared" si="11"/>
        <v>8.9320000000000004</v>
      </c>
      <c r="L43" s="54">
        <f t="shared" si="11"/>
        <v>8.9990000000000006</v>
      </c>
      <c r="M43" s="54">
        <f t="shared" si="11"/>
        <v>9.0935000000000006</v>
      </c>
      <c r="N43" s="54">
        <f t="shared" si="11"/>
        <v>3.8429000000000002</v>
      </c>
      <c r="O43" s="54">
        <f t="shared" ref="O43:P43" si="12">SUM(O39:O42)</f>
        <v>3.9159000000000002</v>
      </c>
      <c r="P43" s="54">
        <f t="shared" si="12"/>
        <v>4.0392999999999999</v>
      </c>
    </row>
    <row r="44" spans="1:16">
      <c r="B44" s="436" t="s">
        <v>511</v>
      </c>
      <c r="C44" s="433"/>
      <c r="D44" s="58"/>
      <c r="E44" s="430">
        <f t="shared" ref="E44:M44" si="13">ROUND(SUM(D43*E16+E43*E17)/12,4)</f>
        <v>8.5460999999999991</v>
      </c>
      <c r="F44" s="430">
        <f t="shared" si="13"/>
        <v>8.6013999999999999</v>
      </c>
      <c r="G44" s="430">
        <f t="shared" si="13"/>
        <v>8.5136000000000003</v>
      </c>
      <c r="H44" s="430">
        <f t="shared" si="13"/>
        <v>8.5276999999999994</v>
      </c>
      <c r="I44" s="430">
        <f t="shared" si="13"/>
        <v>8.6286000000000005</v>
      </c>
      <c r="J44" s="430">
        <f t="shared" si="13"/>
        <v>8.7567000000000004</v>
      </c>
      <c r="K44" s="430">
        <f t="shared" si="13"/>
        <v>8.8894000000000002</v>
      </c>
      <c r="L44" s="430">
        <f t="shared" si="13"/>
        <v>8.9766999999999992</v>
      </c>
      <c r="M44" s="430">
        <f t="shared" si="13"/>
        <v>9.0619999999999994</v>
      </c>
      <c r="N44" s="430">
        <f>ROUND(SUM(M43*N16+N43*N17)/12,4)</f>
        <v>5.5930999999999997</v>
      </c>
      <c r="O44" s="430">
        <f t="shared" ref="O44:P44" si="14">ROUND(SUM(N43*O16+O43*O17)/12,4)</f>
        <v>3.8915999999999999</v>
      </c>
      <c r="P44" s="430">
        <f t="shared" si="14"/>
        <v>3.9982000000000002</v>
      </c>
    </row>
    <row r="45" spans="1:16" s="3" customFormat="1" ht="14.25">
      <c r="A45" s="4"/>
      <c r="B45" s="436"/>
      <c r="C45" s="433"/>
      <c r="D45" s="58"/>
      <c r="E45" s="58"/>
      <c r="F45" s="58"/>
      <c r="G45" s="58"/>
      <c r="H45" s="58"/>
      <c r="I45" s="58"/>
      <c r="J45" s="58"/>
      <c r="K45" s="58"/>
      <c r="L45" s="432"/>
      <c r="M45" s="432"/>
      <c r="N45" s="432"/>
      <c r="O45" s="432"/>
      <c r="P45" s="432"/>
    </row>
    <row r="46" spans="1:16" s="53" customFormat="1">
      <c r="A46" s="51"/>
      <c r="B46" s="525">
        <f>'1.  LRAMVA Summary'!B34</f>
        <v>0</v>
      </c>
      <c r="C46" s="944">
        <f>'2. LRAMVA Threshold'!H43</f>
        <v>0</v>
      </c>
      <c r="D46" s="35"/>
      <c r="E46" s="35"/>
      <c r="F46" s="35"/>
      <c r="G46" s="35"/>
      <c r="H46" s="35"/>
      <c r="I46" s="35"/>
      <c r="J46" s="35"/>
      <c r="K46" s="35"/>
      <c r="L46" s="35"/>
      <c r="M46" s="35"/>
      <c r="N46" s="35"/>
      <c r="O46" s="35"/>
      <c r="P46" s="35"/>
    </row>
    <row r="47" spans="1:16" outlineLevel="1">
      <c r="B47" s="470" t="s">
        <v>508</v>
      </c>
      <c r="C47" s="942"/>
      <c r="D47" s="35"/>
      <c r="E47" s="35"/>
      <c r="F47" s="35"/>
      <c r="G47" s="35"/>
      <c r="H47" s="35"/>
      <c r="I47" s="35"/>
      <c r="J47" s="35"/>
      <c r="K47" s="35"/>
      <c r="L47" s="35"/>
      <c r="M47" s="35"/>
      <c r="N47" s="35"/>
      <c r="O47" s="35"/>
      <c r="P47" s="35"/>
    </row>
    <row r="48" spans="1:16" outlineLevel="1">
      <c r="B48" s="470" t="s">
        <v>509</v>
      </c>
      <c r="C48" s="942"/>
      <c r="D48" s="35"/>
      <c r="E48" s="35"/>
      <c r="F48" s="35"/>
      <c r="G48" s="35"/>
      <c r="H48" s="35"/>
      <c r="I48" s="35"/>
      <c r="J48" s="35"/>
      <c r="K48" s="35"/>
      <c r="L48" s="35"/>
      <c r="M48" s="35"/>
      <c r="N48" s="35"/>
      <c r="O48" s="35"/>
      <c r="P48" s="35"/>
    </row>
    <row r="49" spans="1:16" outlineLevel="1">
      <c r="B49" s="470" t="s">
        <v>487</v>
      </c>
      <c r="C49" s="942"/>
      <c r="D49" s="35"/>
      <c r="E49" s="35"/>
      <c r="F49" s="35"/>
      <c r="G49" s="35"/>
      <c r="H49" s="35"/>
      <c r="I49" s="35"/>
      <c r="J49" s="35"/>
      <c r="K49" s="35"/>
      <c r="L49" s="35"/>
      <c r="M49" s="35"/>
      <c r="N49" s="35"/>
      <c r="O49" s="35"/>
      <c r="P49" s="35"/>
    </row>
    <row r="50" spans="1:16">
      <c r="B50" s="470" t="s">
        <v>510</v>
      </c>
      <c r="C50" s="945"/>
      <c r="D50" s="54">
        <f>SUM(D46:D49)</f>
        <v>0</v>
      </c>
      <c r="E50" s="54">
        <f t="shared" ref="E50:N50" si="15">SUM(E46:E49)</f>
        <v>0</v>
      </c>
      <c r="F50" s="54">
        <f t="shared" si="15"/>
        <v>0</v>
      </c>
      <c r="G50" s="54">
        <f t="shared" si="15"/>
        <v>0</v>
      </c>
      <c r="H50" s="54">
        <f t="shared" si="15"/>
        <v>0</v>
      </c>
      <c r="I50" s="54">
        <f t="shared" si="15"/>
        <v>0</v>
      </c>
      <c r="J50" s="54">
        <f t="shared" si="15"/>
        <v>0</v>
      </c>
      <c r="K50" s="54">
        <f t="shared" si="15"/>
        <v>0</v>
      </c>
      <c r="L50" s="54">
        <f t="shared" si="15"/>
        <v>0</v>
      </c>
      <c r="M50" s="54">
        <f t="shared" si="15"/>
        <v>0</v>
      </c>
      <c r="N50" s="54">
        <f t="shared" si="15"/>
        <v>0</v>
      </c>
      <c r="O50" s="54">
        <f t="shared" ref="O50:P50" si="16">SUM(O46:O49)</f>
        <v>0</v>
      </c>
      <c r="P50" s="54">
        <f t="shared" si="16"/>
        <v>0</v>
      </c>
    </row>
    <row r="51" spans="1:16">
      <c r="B51" s="436" t="s">
        <v>511</v>
      </c>
      <c r="C51" s="433"/>
      <c r="D51" s="58"/>
      <c r="E51" s="430">
        <f t="shared" ref="E51:M51" si="17">ROUND(SUM(D50*E16+E50*E17)/12,4)</f>
        <v>0</v>
      </c>
      <c r="F51" s="430">
        <f t="shared" si="17"/>
        <v>0</v>
      </c>
      <c r="G51" s="430">
        <f t="shared" si="17"/>
        <v>0</v>
      </c>
      <c r="H51" s="430">
        <f t="shared" si="17"/>
        <v>0</v>
      </c>
      <c r="I51" s="430">
        <f t="shared" si="17"/>
        <v>0</v>
      </c>
      <c r="J51" s="430">
        <f t="shared" si="17"/>
        <v>0</v>
      </c>
      <c r="K51" s="430">
        <f t="shared" si="17"/>
        <v>0</v>
      </c>
      <c r="L51" s="430">
        <f t="shared" si="17"/>
        <v>0</v>
      </c>
      <c r="M51" s="430">
        <f t="shared" si="17"/>
        <v>0</v>
      </c>
      <c r="N51" s="430">
        <f>ROUND(SUM(M50*N16+N50*N17)/12,4)</f>
        <v>0</v>
      </c>
      <c r="O51" s="430">
        <f t="shared" ref="O51:P51" si="18">ROUND(SUM(N50*O16+O50*O17)/12,4)</f>
        <v>0</v>
      </c>
      <c r="P51" s="430">
        <f t="shared" si="18"/>
        <v>0</v>
      </c>
    </row>
    <row r="52" spans="1:16" s="3" customFormat="1" ht="14.25">
      <c r="A52" s="4"/>
      <c r="B52" s="436"/>
      <c r="C52" s="433"/>
      <c r="D52" s="58"/>
      <c r="E52" s="58"/>
      <c r="F52" s="58"/>
      <c r="G52" s="58"/>
      <c r="H52" s="58"/>
      <c r="I52" s="58"/>
      <c r="J52" s="58"/>
      <c r="K52" s="58"/>
      <c r="L52" s="437"/>
      <c r="M52" s="437"/>
      <c r="N52" s="437"/>
      <c r="O52" s="437"/>
      <c r="P52" s="437"/>
    </row>
    <row r="53" spans="1:16" s="53" customFormat="1">
      <c r="A53" s="51"/>
      <c r="B53" s="525">
        <f>'1.  LRAMVA Summary'!B35</f>
        <v>0</v>
      </c>
      <c r="C53" s="944">
        <f>'2. LRAMVA Threshold'!I43</f>
        <v>0</v>
      </c>
      <c r="D53" s="35"/>
      <c r="E53" s="35"/>
      <c r="F53" s="35"/>
      <c r="G53" s="35"/>
      <c r="H53" s="35"/>
      <c r="I53" s="35"/>
      <c r="J53" s="35"/>
      <c r="K53" s="35"/>
      <c r="L53" s="35"/>
      <c r="M53" s="35"/>
      <c r="N53" s="35"/>
      <c r="O53" s="35"/>
      <c r="P53" s="35"/>
    </row>
    <row r="54" spans="1:16" outlineLevel="1">
      <c r="B54" s="470" t="s">
        <v>508</v>
      </c>
      <c r="C54" s="942"/>
      <c r="D54" s="35"/>
      <c r="E54" s="35"/>
      <c r="F54" s="35"/>
      <c r="G54" s="35"/>
      <c r="H54" s="35"/>
      <c r="I54" s="35"/>
      <c r="J54" s="35"/>
      <c r="K54" s="35"/>
      <c r="L54" s="35"/>
      <c r="M54" s="35"/>
      <c r="N54" s="35"/>
      <c r="O54" s="35"/>
      <c r="P54" s="35"/>
    </row>
    <row r="55" spans="1:16" outlineLevel="1">
      <c r="B55" s="470" t="s">
        <v>509</v>
      </c>
      <c r="C55" s="942"/>
      <c r="D55" s="35"/>
      <c r="E55" s="35"/>
      <c r="F55" s="35"/>
      <c r="G55" s="35"/>
      <c r="H55" s="35"/>
      <c r="I55" s="35"/>
      <c r="J55" s="35"/>
      <c r="K55" s="35"/>
      <c r="L55" s="35"/>
      <c r="M55" s="35"/>
      <c r="N55" s="35"/>
      <c r="O55" s="35"/>
      <c r="P55" s="35"/>
    </row>
    <row r="56" spans="1:16" outlineLevel="1">
      <c r="B56" s="470" t="s">
        <v>487</v>
      </c>
      <c r="C56" s="942"/>
      <c r="D56" s="35"/>
      <c r="E56" s="35"/>
      <c r="F56" s="35"/>
      <c r="G56" s="35"/>
      <c r="H56" s="35"/>
      <c r="I56" s="35"/>
      <c r="J56" s="35"/>
      <c r="K56" s="35"/>
      <c r="L56" s="35"/>
      <c r="M56" s="35"/>
      <c r="N56" s="35"/>
      <c r="O56" s="35"/>
      <c r="P56" s="35"/>
    </row>
    <row r="57" spans="1:16">
      <c r="B57" s="470" t="s">
        <v>510</v>
      </c>
      <c r="C57" s="945"/>
      <c r="D57" s="54">
        <f>SUM(D53:D56)</f>
        <v>0</v>
      </c>
      <c r="E57" s="54">
        <f t="shared" ref="E57:N57" si="19">SUM(E53:E56)</f>
        <v>0</v>
      </c>
      <c r="F57" s="54">
        <f t="shared" si="19"/>
        <v>0</v>
      </c>
      <c r="G57" s="54">
        <f t="shared" si="19"/>
        <v>0</v>
      </c>
      <c r="H57" s="54">
        <f t="shared" si="19"/>
        <v>0</v>
      </c>
      <c r="I57" s="54">
        <f t="shared" si="19"/>
        <v>0</v>
      </c>
      <c r="J57" s="54">
        <f t="shared" si="19"/>
        <v>0</v>
      </c>
      <c r="K57" s="54">
        <f t="shared" si="19"/>
        <v>0</v>
      </c>
      <c r="L57" s="54">
        <f t="shared" si="19"/>
        <v>0</v>
      </c>
      <c r="M57" s="54">
        <f t="shared" si="19"/>
        <v>0</v>
      </c>
      <c r="N57" s="54">
        <f t="shared" si="19"/>
        <v>0</v>
      </c>
      <c r="O57" s="54">
        <f t="shared" ref="O57:P57" si="20">SUM(O53:O56)</f>
        <v>0</v>
      </c>
      <c r="P57" s="54">
        <f t="shared" si="20"/>
        <v>0</v>
      </c>
    </row>
    <row r="58" spans="1:16">
      <c r="B58" s="436" t="s">
        <v>511</v>
      </c>
      <c r="C58" s="433"/>
      <c r="D58" s="58"/>
      <c r="E58" s="430">
        <f t="shared" ref="E58:M58" si="21">ROUND(SUM(D57*E16+E57*E17)/12,4)</f>
        <v>0</v>
      </c>
      <c r="F58" s="430">
        <f t="shared" si="21"/>
        <v>0</v>
      </c>
      <c r="G58" s="430">
        <f t="shared" si="21"/>
        <v>0</v>
      </c>
      <c r="H58" s="430">
        <f t="shared" si="21"/>
        <v>0</v>
      </c>
      <c r="I58" s="430">
        <f t="shared" si="21"/>
        <v>0</v>
      </c>
      <c r="J58" s="430">
        <f t="shared" si="21"/>
        <v>0</v>
      </c>
      <c r="K58" s="430">
        <f t="shared" si="21"/>
        <v>0</v>
      </c>
      <c r="L58" s="430">
        <f t="shared" si="21"/>
        <v>0</v>
      </c>
      <c r="M58" s="430">
        <f t="shared" si="21"/>
        <v>0</v>
      </c>
      <c r="N58" s="430">
        <f>ROUND(SUM(M57*N16+N57*N17)/12,4)</f>
        <v>0</v>
      </c>
      <c r="O58" s="430">
        <f t="shared" ref="O58:P58" si="22">ROUND(SUM(N57*O16+O57*O17)/12,4)</f>
        <v>0</v>
      </c>
      <c r="P58" s="430">
        <f t="shared" si="22"/>
        <v>0</v>
      </c>
    </row>
    <row r="59" spans="1:16" s="3" customFormat="1" ht="14.25">
      <c r="A59" s="4"/>
      <c r="B59" s="436"/>
      <c r="C59" s="433"/>
      <c r="D59" s="58"/>
      <c r="E59" s="58"/>
      <c r="F59" s="58"/>
      <c r="G59" s="58"/>
      <c r="H59" s="58"/>
      <c r="I59" s="58"/>
      <c r="J59" s="58"/>
      <c r="K59" s="58"/>
      <c r="L59" s="437"/>
      <c r="M59" s="437"/>
      <c r="N59" s="437"/>
      <c r="O59" s="437"/>
      <c r="P59" s="437"/>
    </row>
    <row r="60" spans="1:16" s="53" customFormat="1">
      <c r="A60" s="51"/>
      <c r="B60" s="525">
        <f>'1.  LRAMVA Summary'!B36</f>
        <v>0</v>
      </c>
      <c r="C60" s="944">
        <f>'2. LRAMVA Threshold'!J43</f>
        <v>0</v>
      </c>
      <c r="D60" s="35"/>
      <c r="E60" s="35"/>
      <c r="F60" s="35"/>
      <c r="G60" s="35"/>
      <c r="H60" s="35"/>
      <c r="I60" s="35"/>
      <c r="J60" s="35"/>
      <c r="K60" s="35"/>
      <c r="L60" s="35"/>
      <c r="M60" s="35"/>
      <c r="N60" s="35"/>
      <c r="O60" s="35"/>
      <c r="P60" s="35"/>
    </row>
    <row r="61" spans="1:16" outlineLevel="1">
      <c r="B61" s="470" t="s">
        <v>508</v>
      </c>
      <c r="C61" s="942"/>
      <c r="D61" s="35"/>
      <c r="E61" s="35"/>
      <c r="F61" s="35"/>
      <c r="G61" s="35"/>
      <c r="H61" s="35"/>
      <c r="I61" s="35"/>
      <c r="J61" s="35"/>
      <c r="K61" s="35"/>
      <c r="L61" s="35"/>
      <c r="M61" s="35"/>
      <c r="N61" s="35"/>
      <c r="O61" s="35"/>
      <c r="P61" s="35"/>
    </row>
    <row r="62" spans="1:16" outlineLevel="1">
      <c r="B62" s="470" t="s">
        <v>509</v>
      </c>
      <c r="C62" s="942"/>
      <c r="D62" s="35"/>
      <c r="E62" s="35"/>
      <c r="F62" s="35"/>
      <c r="G62" s="35"/>
      <c r="H62" s="35"/>
      <c r="I62" s="35"/>
      <c r="J62" s="35"/>
      <c r="K62" s="35"/>
      <c r="L62" s="35"/>
      <c r="M62" s="35"/>
      <c r="N62" s="35"/>
      <c r="O62" s="35"/>
      <c r="P62" s="35"/>
    </row>
    <row r="63" spans="1:16" outlineLevel="1">
      <c r="B63" s="470" t="s">
        <v>487</v>
      </c>
      <c r="C63" s="942"/>
      <c r="D63" s="35"/>
      <c r="E63" s="35"/>
      <c r="F63" s="35"/>
      <c r="G63" s="35"/>
      <c r="H63" s="35"/>
      <c r="I63" s="35"/>
      <c r="J63" s="35"/>
      <c r="K63" s="35"/>
      <c r="L63" s="35"/>
      <c r="M63" s="35"/>
      <c r="N63" s="35"/>
      <c r="O63" s="35"/>
      <c r="P63" s="35"/>
    </row>
    <row r="64" spans="1:16">
      <c r="B64" s="470" t="s">
        <v>510</v>
      </c>
      <c r="C64" s="945"/>
      <c r="D64" s="54">
        <f>SUM(D60:D63)</f>
        <v>0</v>
      </c>
      <c r="E64" s="54">
        <f t="shared" ref="E64:N64" si="23">SUM(E60:E63)</f>
        <v>0</v>
      </c>
      <c r="F64" s="54">
        <f t="shared" si="23"/>
        <v>0</v>
      </c>
      <c r="G64" s="54">
        <f t="shared" si="23"/>
        <v>0</v>
      </c>
      <c r="H64" s="54">
        <f t="shared" si="23"/>
        <v>0</v>
      </c>
      <c r="I64" s="54">
        <f t="shared" si="23"/>
        <v>0</v>
      </c>
      <c r="J64" s="54">
        <f t="shared" si="23"/>
        <v>0</v>
      </c>
      <c r="K64" s="54">
        <f t="shared" si="23"/>
        <v>0</v>
      </c>
      <c r="L64" s="54">
        <f t="shared" si="23"/>
        <v>0</v>
      </c>
      <c r="M64" s="54">
        <f t="shared" si="23"/>
        <v>0</v>
      </c>
      <c r="N64" s="54">
        <f t="shared" si="23"/>
        <v>0</v>
      </c>
      <c r="O64" s="54">
        <f t="shared" ref="O64:P64" si="24">SUM(O60:O63)</f>
        <v>0</v>
      </c>
      <c r="P64" s="54">
        <f t="shared" si="24"/>
        <v>0</v>
      </c>
    </row>
    <row r="65" spans="1:16">
      <c r="B65" s="436" t="s">
        <v>511</v>
      </c>
      <c r="C65" s="433"/>
      <c r="D65" s="58"/>
      <c r="E65" s="430">
        <f t="shared" ref="E65:M65" si="25">ROUND(SUM(D64*E16+E64*E17)/12,4)</f>
        <v>0</v>
      </c>
      <c r="F65" s="430">
        <f t="shared" si="25"/>
        <v>0</v>
      </c>
      <c r="G65" s="430">
        <f t="shared" si="25"/>
        <v>0</v>
      </c>
      <c r="H65" s="430">
        <f t="shared" si="25"/>
        <v>0</v>
      </c>
      <c r="I65" s="430">
        <f>ROUND(SUM(H64*I16+I64*I17)/12,4)</f>
        <v>0</v>
      </c>
      <c r="J65" s="430">
        <f t="shared" si="25"/>
        <v>0</v>
      </c>
      <c r="K65" s="430">
        <f t="shared" si="25"/>
        <v>0</v>
      </c>
      <c r="L65" s="430">
        <f t="shared" si="25"/>
        <v>0</v>
      </c>
      <c r="M65" s="430">
        <f t="shared" si="25"/>
        <v>0</v>
      </c>
      <c r="N65" s="430">
        <f>ROUND(SUM(M64*N16+N64*N17)/12,4)</f>
        <v>0</v>
      </c>
      <c r="O65" s="430">
        <f t="shared" ref="O65:P65" si="26">ROUND(SUM(N64*O16+O64*O17)/12,4)</f>
        <v>0</v>
      </c>
      <c r="P65" s="430">
        <f t="shared" si="26"/>
        <v>0</v>
      </c>
    </row>
    <row r="66" spans="1:16">
      <c r="B66" s="59"/>
      <c r="C66" s="64"/>
      <c r="D66" s="58"/>
      <c r="E66" s="58"/>
      <c r="F66" s="58"/>
      <c r="G66" s="58"/>
      <c r="H66" s="58"/>
      <c r="I66" s="58"/>
      <c r="J66" s="58"/>
      <c r="K66" s="58"/>
      <c r="L66" s="432"/>
      <c r="M66" s="432"/>
      <c r="N66" s="432"/>
      <c r="O66" s="432"/>
      <c r="P66" s="432"/>
    </row>
    <row r="67" spans="1:16" s="53" customFormat="1">
      <c r="A67" s="51"/>
      <c r="B67" s="525">
        <f>'1.  LRAMVA Summary'!B37</f>
        <v>0</v>
      </c>
      <c r="C67" s="944">
        <f>'2. LRAMVA Threshold'!K43</f>
        <v>0</v>
      </c>
      <c r="D67" s="35"/>
      <c r="E67" s="35"/>
      <c r="F67" s="35"/>
      <c r="G67" s="35"/>
      <c r="H67" s="35"/>
      <c r="I67" s="35"/>
      <c r="J67" s="35"/>
      <c r="K67" s="35"/>
      <c r="L67" s="35"/>
      <c r="M67" s="35"/>
      <c r="N67" s="35"/>
      <c r="O67" s="35"/>
      <c r="P67" s="35"/>
    </row>
    <row r="68" spans="1:16" outlineLevel="1">
      <c r="B68" s="470" t="s">
        <v>508</v>
      </c>
      <c r="C68" s="942"/>
      <c r="D68" s="35"/>
      <c r="E68" s="35"/>
      <c r="F68" s="35"/>
      <c r="G68" s="35"/>
      <c r="H68" s="35"/>
      <c r="I68" s="35"/>
      <c r="J68" s="35"/>
      <c r="K68" s="35"/>
      <c r="L68" s="35"/>
      <c r="M68" s="35"/>
      <c r="N68" s="35"/>
      <c r="O68" s="35"/>
      <c r="P68" s="35"/>
    </row>
    <row r="69" spans="1:16" outlineLevel="1">
      <c r="B69" s="470" t="s">
        <v>509</v>
      </c>
      <c r="C69" s="942"/>
      <c r="D69" s="35"/>
      <c r="E69" s="35"/>
      <c r="F69" s="35"/>
      <c r="G69" s="35"/>
      <c r="H69" s="35"/>
      <c r="I69" s="35"/>
      <c r="J69" s="35"/>
      <c r="K69" s="35"/>
      <c r="L69" s="35"/>
      <c r="M69" s="35"/>
      <c r="N69" s="35"/>
      <c r="O69" s="35"/>
      <c r="P69" s="35"/>
    </row>
    <row r="70" spans="1:16" outlineLevel="1">
      <c r="B70" s="470" t="s">
        <v>487</v>
      </c>
      <c r="C70" s="942"/>
      <c r="D70" s="35"/>
      <c r="E70" s="35"/>
      <c r="F70" s="35"/>
      <c r="G70" s="35"/>
      <c r="H70" s="35"/>
      <c r="I70" s="35"/>
      <c r="J70" s="35"/>
      <c r="K70" s="35"/>
      <c r="L70" s="35"/>
      <c r="M70" s="35"/>
      <c r="N70" s="35"/>
      <c r="O70" s="35"/>
      <c r="P70" s="35"/>
    </row>
    <row r="71" spans="1:16">
      <c r="B71" s="470" t="s">
        <v>510</v>
      </c>
      <c r="C71" s="945"/>
      <c r="D71" s="54">
        <f>SUM(D67:D70)</f>
        <v>0</v>
      </c>
      <c r="E71" s="54">
        <f t="shared" ref="E71:N71" si="27">SUM(E67:E70)</f>
        <v>0</v>
      </c>
      <c r="F71" s="54">
        <f>SUM(F67:F70)</f>
        <v>0</v>
      </c>
      <c r="G71" s="54">
        <f t="shared" si="27"/>
        <v>0</v>
      </c>
      <c r="H71" s="54">
        <f t="shared" si="27"/>
        <v>0</v>
      </c>
      <c r="I71" s="54">
        <f t="shared" si="27"/>
        <v>0</v>
      </c>
      <c r="J71" s="54">
        <f t="shared" si="27"/>
        <v>0</v>
      </c>
      <c r="K71" s="54">
        <f t="shared" si="27"/>
        <v>0</v>
      </c>
      <c r="L71" s="54">
        <f t="shared" si="27"/>
        <v>0</v>
      </c>
      <c r="M71" s="54">
        <f t="shared" si="27"/>
        <v>0</v>
      </c>
      <c r="N71" s="54">
        <f t="shared" si="27"/>
        <v>0</v>
      </c>
      <c r="O71" s="54">
        <f t="shared" ref="O71:P71" si="28">SUM(O67:O70)</f>
        <v>0</v>
      </c>
      <c r="P71" s="54">
        <f t="shared" si="28"/>
        <v>0</v>
      </c>
    </row>
    <row r="72" spans="1:16">
      <c r="B72" s="436" t="s">
        <v>511</v>
      </c>
      <c r="C72" s="433"/>
      <c r="D72" s="58"/>
      <c r="E72" s="430">
        <f t="shared" ref="E72:N72" si="29">ROUND(SUM(D71*E16+E71*E17)/12,4)</f>
        <v>0</v>
      </c>
      <c r="F72" s="430">
        <f t="shared" si="29"/>
        <v>0</v>
      </c>
      <c r="G72" s="430">
        <f t="shared" si="29"/>
        <v>0</v>
      </c>
      <c r="H72" s="430">
        <f t="shared" si="29"/>
        <v>0</v>
      </c>
      <c r="I72" s="430">
        <f t="shared" si="29"/>
        <v>0</v>
      </c>
      <c r="J72" s="430">
        <f t="shared" si="29"/>
        <v>0</v>
      </c>
      <c r="K72" s="430">
        <f t="shared" si="29"/>
        <v>0</v>
      </c>
      <c r="L72" s="430">
        <f t="shared" si="29"/>
        <v>0</v>
      </c>
      <c r="M72" s="430">
        <f t="shared" si="29"/>
        <v>0</v>
      </c>
      <c r="N72" s="430">
        <f t="shared" si="29"/>
        <v>0</v>
      </c>
      <c r="O72" s="430">
        <f t="shared" ref="O72" si="30">ROUND(SUM(N71*O16+O71*O17)/12,4)</f>
        <v>0</v>
      </c>
      <c r="P72" s="430">
        <f t="shared" ref="P72" si="31">ROUND(SUM(O71*P16+P71*P17)/12,4)</f>
        <v>0</v>
      </c>
    </row>
    <row r="73" spans="1:16">
      <c r="B73" s="427"/>
      <c r="C73" s="433"/>
      <c r="D73" s="58"/>
      <c r="E73" s="430"/>
      <c r="F73" s="430"/>
      <c r="G73" s="430"/>
      <c r="H73" s="430"/>
      <c r="I73" s="430"/>
      <c r="J73" s="430"/>
      <c r="K73" s="430"/>
      <c r="L73" s="430"/>
      <c r="M73" s="430"/>
      <c r="N73" s="430"/>
      <c r="O73" s="430"/>
      <c r="P73" s="430"/>
    </row>
    <row r="74" spans="1:16" s="53" customFormat="1">
      <c r="A74" s="51"/>
      <c r="B74" s="525">
        <f>'1.  LRAMVA Summary'!B38</f>
        <v>0</v>
      </c>
      <c r="C74" s="944">
        <f>'2. LRAMVA Threshold'!L43</f>
        <v>0</v>
      </c>
      <c r="D74" s="35"/>
      <c r="E74" s="35"/>
      <c r="F74" s="35"/>
      <c r="G74" s="35"/>
      <c r="H74" s="35"/>
      <c r="I74" s="35"/>
      <c r="J74" s="35"/>
      <c r="K74" s="35"/>
      <c r="L74" s="35"/>
      <c r="M74" s="35"/>
      <c r="N74" s="35"/>
      <c r="O74" s="35"/>
      <c r="P74" s="35"/>
    </row>
    <row r="75" spans="1:16" outlineLevel="1">
      <c r="B75" s="470" t="s">
        <v>508</v>
      </c>
      <c r="C75" s="942"/>
      <c r="D75" s="35"/>
      <c r="E75" s="35"/>
      <c r="F75" s="35"/>
      <c r="G75" s="35"/>
      <c r="H75" s="35"/>
      <c r="I75" s="35"/>
      <c r="J75" s="35"/>
      <c r="K75" s="35"/>
      <c r="L75" s="35"/>
      <c r="M75" s="35"/>
      <c r="N75" s="35"/>
      <c r="O75" s="35"/>
      <c r="P75" s="35"/>
    </row>
    <row r="76" spans="1:16" outlineLevel="1">
      <c r="B76" s="470" t="s">
        <v>509</v>
      </c>
      <c r="C76" s="942"/>
      <c r="D76" s="35"/>
      <c r="E76" s="35"/>
      <c r="F76" s="35"/>
      <c r="G76" s="35"/>
      <c r="H76" s="35"/>
      <c r="I76" s="35"/>
      <c r="J76" s="35"/>
      <c r="K76" s="35"/>
      <c r="L76" s="35"/>
      <c r="M76" s="35"/>
      <c r="N76" s="35"/>
      <c r="O76" s="35"/>
      <c r="P76" s="35"/>
    </row>
    <row r="77" spans="1:16" outlineLevel="1">
      <c r="B77" s="470" t="s">
        <v>487</v>
      </c>
      <c r="C77" s="942"/>
      <c r="D77" s="35"/>
      <c r="E77" s="35"/>
      <c r="F77" s="35"/>
      <c r="G77" s="35"/>
      <c r="H77" s="35"/>
      <c r="I77" s="35"/>
      <c r="J77" s="35"/>
      <c r="K77" s="35"/>
      <c r="L77" s="35"/>
      <c r="M77" s="35"/>
      <c r="N77" s="35"/>
      <c r="O77" s="35"/>
      <c r="P77" s="35"/>
    </row>
    <row r="78" spans="1:16">
      <c r="B78" s="470" t="s">
        <v>510</v>
      </c>
      <c r="C78" s="945"/>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row>
    <row r="79" spans="1:16">
      <c r="B79" s="436" t="s">
        <v>511</v>
      </c>
      <c r="C79" s="433"/>
      <c r="D79" s="58"/>
      <c r="E79" s="430">
        <f t="shared" ref="E79:M79" si="34">ROUND(SUM(D78*E16+E78*E17)/12,4)</f>
        <v>0</v>
      </c>
      <c r="F79" s="430">
        <f t="shared" si="34"/>
        <v>0</v>
      </c>
      <c r="G79" s="430">
        <f t="shared" si="34"/>
        <v>0</v>
      </c>
      <c r="H79" s="430">
        <f t="shared" si="34"/>
        <v>0</v>
      </c>
      <c r="I79" s="430">
        <f t="shared" si="34"/>
        <v>0</v>
      </c>
      <c r="J79" s="430">
        <f t="shared" si="34"/>
        <v>0</v>
      </c>
      <c r="K79" s="430">
        <f t="shared" si="34"/>
        <v>0</v>
      </c>
      <c r="L79" s="430">
        <f t="shared" si="34"/>
        <v>0</v>
      </c>
      <c r="M79" s="430">
        <f t="shared" si="34"/>
        <v>0</v>
      </c>
      <c r="N79" s="430">
        <f>ROUND(SUM(M78*N16+N78*N17)/12,4)</f>
        <v>0</v>
      </c>
      <c r="O79" s="430">
        <f t="shared" ref="O79:P79" si="35">ROUND(SUM(N78*O16+O78*O17)/12,4)</f>
        <v>0</v>
      </c>
      <c r="P79" s="430">
        <f t="shared" si="35"/>
        <v>0</v>
      </c>
    </row>
    <row r="80" spans="1:16">
      <c r="B80" s="427"/>
      <c r="C80" s="433"/>
      <c r="D80" s="58"/>
      <c r="E80" s="430"/>
      <c r="F80" s="430"/>
      <c r="G80" s="430"/>
      <c r="H80" s="430"/>
      <c r="I80" s="430"/>
      <c r="J80" s="430"/>
      <c r="K80" s="430"/>
      <c r="L80" s="430"/>
      <c r="M80" s="430"/>
      <c r="N80" s="430"/>
      <c r="O80" s="430"/>
      <c r="P80" s="430"/>
    </row>
    <row r="81" spans="1:16" s="53" customFormat="1">
      <c r="A81" s="51"/>
      <c r="B81" s="525">
        <f>'1.  LRAMVA Summary'!B39</f>
        <v>0</v>
      </c>
      <c r="C81" s="944">
        <f>'2. LRAMVA Threshold'!M43</f>
        <v>0</v>
      </c>
      <c r="D81" s="35"/>
      <c r="E81" s="35"/>
      <c r="F81" s="35"/>
      <c r="G81" s="35"/>
      <c r="H81" s="35"/>
      <c r="I81" s="35"/>
      <c r="J81" s="35"/>
      <c r="K81" s="35"/>
      <c r="L81" s="35"/>
      <c r="M81" s="35"/>
      <c r="N81" s="35"/>
      <c r="O81" s="35"/>
      <c r="P81" s="35"/>
    </row>
    <row r="82" spans="1:16" outlineLevel="1">
      <c r="B82" s="470" t="s">
        <v>508</v>
      </c>
      <c r="C82" s="942"/>
      <c r="D82" s="35"/>
      <c r="E82" s="35"/>
      <c r="F82" s="35"/>
      <c r="G82" s="35"/>
      <c r="H82" s="35"/>
      <c r="I82" s="35"/>
      <c r="J82" s="35"/>
      <c r="K82" s="35"/>
      <c r="L82" s="35"/>
      <c r="M82" s="35"/>
      <c r="N82" s="35"/>
      <c r="O82" s="35"/>
      <c r="P82" s="35"/>
    </row>
    <row r="83" spans="1:16" outlineLevel="1">
      <c r="B83" s="470" t="s">
        <v>509</v>
      </c>
      <c r="C83" s="942"/>
      <c r="D83" s="35"/>
      <c r="E83" s="35"/>
      <c r="F83" s="35"/>
      <c r="G83" s="35"/>
      <c r="H83" s="35"/>
      <c r="I83" s="35"/>
      <c r="J83" s="35"/>
      <c r="K83" s="35"/>
      <c r="L83" s="35"/>
      <c r="M83" s="35"/>
      <c r="N83" s="35"/>
      <c r="O83" s="35"/>
      <c r="P83" s="35"/>
    </row>
    <row r="84" spans="1:16" outlineLevel="1">
      <c r="B84" s="470" t="s">
        <v>487</v>
      </c>
      <c r="C84" s="942"/>
      <c r="D84" s="35"/>
      <c r="E84" s="35"/>
      <c r="F84" s="35"/>
      <c r="G84" s="35"/>
      <c r="H84" s="35"/>
      <c r="I84" s="35"/>
      <c r="J84" s="35"/>
      <c r="K84" s="35"/>
      <c r="L84" s="35"/>
      <c r="M84" s="35"/>
      <c r="N84" s="35"/>
      <c r="O84" s="35"/>
      <c r="P84" s="35"/>
    </row>
    <row r="85" spans="1:16">
      <c r="B85" s="470" t="s">
        <v>510</v>
      </c>
      <c r="C85" s="945"/>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54">
        <f t="shared" ref="O85:P85" si="37">SUM(O81:O84)</f>
        <v>0</v>
      </c>
      <c r="P85" s="54">
        <f t="shared" si="37"/>
        <v>0</v>
      </c>
    </row>
    <row r="86" spans="1:16">
      <c r="B86" s="436" t="s">
        <v>511</v>
      </c>
      <c r="C86" s="433"/>
      <c r="D86" s="58"/>
      <c r="E86" s="430">
        <f t="shared" ref="E86:N86" si="38">ROUND(SUM(D85*E16+E85*E17)/12,4)</f>
        <v>0</v>
      </c>
      <c r="F86" s="430">
        <f t="shared" si="38"/>
        <v>0</v>
      </c>
      <c r="G86" s="430">
        <f t="shared" si="38"/>
        <v>0</v>
      </c>
      <c r="H86" s="430">
        <f t="shared" si="38"/>
        <v>0</v>
      </c>
      <c r="I86" s="430">
        <f t="shared" si="38"/>
        <v>0</v>
      </c>
      <c r="J86" s="430">
        <f t="shared" si="38"/>
        <v>0</v>
      </c>
      <c r="K86" s="430">
        <f t="shared" si="38"/>
        <v>0</v>
      </c>
      <c r="L86" s="430">
        <f t="shared" si="38"/>
        <v>0</v>
      </c>
      <c r="M86" s="430">
        <f t="shared" si="38"/>
        <v>0</v>
      </c>
      <c r="N86" s="430">
        <f t="shared" si="38"/>
        <v>0</v>
      </c>
      <c r="O86" s="430">
        <f t="shared" ref="O86" si="39">ROUND(SUM(N85*O16+O85*O17)/12,4)</f>
        <v>0</v>
      </c>
      <c r="P86" s="430">
        <f t="shared" ref="P86" si="40">ROUND(SUM(O85*P16+P85*P17)/12,4)</f>
        <v>0</v>
      </c>
    </row>
    <row r="87" spans="1:16">
      <c r="B87" s="427"/>
      <c r="C87" s="433"/>
      <c r="D87" s="58"/>
      <c r="E87" s="430"/>
      <c r="F87" s="430"/>
      <c r="G87" s="430"/>
      <c r="H87" s="430"/>
      <c r="I87" s="430"/>
      <c r="J87" s="430"/>
      <c r="K87" s="430"/>
      <c r="L87" s="430"/>
      <c r="M87" s="430"/>
      <c r="N87" s="430"/>
      <c r="O87" s="430"/>
      <c r="P87" s="430"/>
    </row>
    <row r="88" spans="1:16" s="53" customFormat="1">
      <c r="A88" s="51"/>
      <c r="B88" s="525">
        <f>'1.  LRAMVA Summary'!B40</f>
        <v>0</v>
      </c>
      <c r="C88" s="944">
        <f>'2. LRAMVA Threshold'!N43</f>
        <v>0</v>
      </c>
      <c r="D88" s="35"/>
      <c r="E88" s="35"/>
      <c r="F88" s="35"/>
      <c r="G88" s="35"/>
      <c r="H88" s="35"/>
      <c r="I88" s="35"/>
      <c r="J88" s="35"/>
      <c r="K88" s="35"/>
      <c r="L88" s="35"/>
      <c r="M88" s="35"/>
      <c r="N88" s="35"/>
      <c r="O88" s="35"/>
      <c r="P88" s="35"/>
    </row>
    <row r="89" spans="1:16" outlineLevel="1">
      <c r="B89" s="470" t="s">
        <v>508</v>
      </c>
      <c r="C89" s="942"/>
      <c r="D89" s="35"/>
      <c r="E89" s="35"/>
      <c r="F89" s="35"/>
      <c r="G89" s="35"/>
      <c r="H89" s="35"/>
      <c r="I89" s="35"/>
      <c r="J89" s="35"/>
      <c r="K89" s="35"/>
      <c r="L89" s="35"/>
      <c r="M89" s="35"/>
      <c r="N89" s="35"/>
      <c r="O89" s="35"/>
      <c r="P89" s="35"/>
    </row>
    <row r="90" spans="1:16" outlineLevel="1">
      <c r="B90" s="470" t="s">
        <v>509</v>
      </c>
      <c r="C90" s="942"/>
      <c r="D90" s="35"/>
      <c r="E90" s="35"/>
      <c r="F90" s="35"/>
      <c r="G90" s="35"/>
      <c r="H90" s="35"/>
      <c r="I90" s="35"/>
      <c r="J90" s="35"/>
      <c r="K90" s="35"/>
      <c r="L90" s="35"/>
      <c r="M90" s="35"/>
      <c r="N90" s="35"/>
      <c r="O90" s="35"/>
      <c r="P90" s="35"/>
    </row>
    <row r="91" spans="1:16" outlineLevel="1">
      <c r="B91" s="470" t="s">
        <v>487</v>
      </c>
      <c r="C91" s="942"/>
      <c r="D91" s="35"/>
      <c r="E91" s="35"/>
      <c r="F91" s="35"/>
      <c r="G91" s="35"/>
      <c r="H91" s="35"/>
      <c r="I91" s="35"/>
      <c r="J91" s="35"/>
      <c r="K91" s="35"/>
      <c r="L91" s="35"/>
      <c r="M91" s="35"/>
      <c r="N91" s="35"/>
      <c r="O91" s="35"/>
      <c r="P91" s="35"/>
    </row>
    <row r="92" spans="1:16">
      <c r="B92" s="470" t="s">
        <v>510</v>
      </c>
      <c r="C92" s="945"/>
      <c r="D92" s="54">
        <f>SUM(D88:D91)</f>
        <v>0</v>
      </c>
      <c r="E92" s="54">
        <f>SUM(E88:E91)</f>
        <v>0</v>
      </c>
      <c r="F92" s="54">
        <f t="shared" ref="F92:N92" si="41">SUM(F88:F91)</f>
        <v>0</v>
      </c>
      <c r="G92" s="54">
        <f t="shared" si="41"/>
        <v>0</v>
      </c>
      <c r="H92" s="54">
        <f t="shared" si="41"/>
        <v>0</v>
      </c>
      <c r="I92" s="54">
        <f t="shared" si="41"/>
        <v>0</v>
      </c>
      <c r="J92" s="54">
        <f t="shared" si="41"/>
        <v>0</v>
      </c>
      <c r="K92" s="54">
        <f t="shared" si="41"/>
        <v>0</v>
      </c>
      <c r="L92" s="54">
        <f t="shared" si="41"/>
        <v>0</v>
      </c>
      <c r="M92" s="54">
        <f t="shared" si="41"/>
        <v>0</v>
      </c>
      <c r="N92" s="54">
        <f t="shared" si="41"/>
        <v>0</v>
      </c>
      <c r="O92" s="54">
        <f t="shared" ref="O92:P92" si="42">SUM(O88:O91)</f>
        <v>0</v>
      </c>
      <c r="P92" s="54">
        <f t="shared" si="42"/>
        <v>0</v>
      </c>
    </row>
    <row r="93" spans="1:16">
      <c r="B93" s="436" t="s">
        <v>511</v>
      </c>
      <c r="C93" s="433"/>
      <c r="D93" s="58"/>
      <c r="E93" s="430">
        <f t="shared" ref="E93:M93" si="43">ROUND(SUM(D92*E16+E92*E17)/12,4)</f>
        <v>0</v>
      </c>
      <c r="F93" s="430">
        <f t="shared" si="43"/>
        <v>0</v>
      </c>
      <c r="G93" s="430">
        <f t="shared" si="43"/>
        <v>0</v>
      </c>
      <c r="H93" s="430">
        <f t="shared" si="43"/>
        <v>0</v>
      </c>
      <c r="I93" s="430">
        <f t="shared" si="43"/>
        <v>0</v>
      </c>
      <c r="J93" s="430">
        <f t="shared" si="43"/>
        <v>0</v>
      </c>
      <c r="K93" s="430">
        <f t="shared" si="43"/>
        <v>0</v>
      </c>
      <c r="L93" s="430">
        <f t="shared" si="43"/>
        <v>0</v>
      </c>
      <c r="M93" s="430">
        <f t="shared" si="43"/>
        <v>0</v>
      </c>
      <c r="N93" s="430">
        <f>ROUND(SUM(M92*N16+N92*N17)/12,4)</f>
        <v>0</v>
      </c>
      <c r="O93" s="430">
        <f t="shared" ref="O93:P93" si="44">ROUND(SUM(N92*O16+O92*O17)/12,4)</f>
        <v>0</v>
      </c>
      <c r="P93" s="430">
        <f t="shared" si="44"/>
        <v>0</v>
      </c>
    </row>
    <row r="94" spans="1:16">
      <c r="B94" s="427"/>
      <c r="C94" s="433"/>
      <c r="D94" s="58"/>
      <c r="E94" s="430"/>
      <c r="F94" s="430"/>
      <c r="G94" s="430"/>
      <c r="H94" s="430"/>
      <c r="I94" s="430"/>
      <c r="J94" s="430"/>
      <c r="K94" s="430"/>
      <c r="L94" s="430"/>
      <c r="M94" s="430"/>
      <c r="N94" s="430"/>
      <c r="O94" s="430"/>
      <c r="P94" s="430"/>
    </row>
    <row r="95" spans="1:16" s="53" customFormat="1">
      <c r="A95" s="51"/>
      <c r="B95" s="525">
        <f>'1.  LRAMVA Summary'!B41</f>
        <v>0</v>
      </c>
      <c r="C95" s="944">
        <f>'2. LRAMVA Threshold'!O43</f>
        <v>0</v>
      </c>
      <c r="D95" s="35"/>
      <c r="E95" s="35"/>
      <c r="F95" s="35"/>
      <c r="G95" s="35"/>
      <c r="H95" s="35"/>
      <c r="I95" s="35"/>
      <c r="J95" s="35"/>
      <c r="K95" s="35"/>
      <c r="L95" s="35"/>
      <c r="M95" s="35"/>
      <c r="N95" s="35"/>
      <c r="O95" s="35"/>
      <c r="P95" s="35"/>
    </row>
    <row r="96" spans="1:16" outlineLevel="1">
      <c r="B96" s="470" t="s">
        <v>508</v>
      </c>
      <c r="C96" s="942"/>
      <c r="D96" s="35"/>
      <c r="E96" s="35"/>
      <c r="F96" s="35"/>
      <c r="G96" s="35"/>
      <c r="H96" s="35"/>
      <c r="I96" s="35"/>
      <c r="J96" s="35"/>
      <c r="K96" s="35"/>
      <c r="L96" s="35"/>
      <c r="M96" s="35"/>
      <c r="N96" s="35"/>
      <c r="O96" s="35"/>
      <c r="P96" s="35"/>
    </row>
    <row r="97" spans="1:16" outlineLevel="1">
      <c r="B97" s="470" t="s">
        <v>509</v>
      </c>
      <c r="C97" s="942"/>
      <c r="D97" s="35"/>
      <c r="E97" s="35"/>
      <c r="F97" s="35"/>
      <c r="G97" s="35"/>
      <c r="H97" s="35"/>
      <c r="I97" s="35"/>
      <c r="J97" s="35"/>
      <c r="K97" s="35"/>
      <c r="L97" s="35"/>
      <c r="M97" s="35"/>
      <c r="N97" s="35"/>
      <c r="O97" s="35"/>
      <c r="P97" s="35"/>
    </row>
    <row r="98" spans="1:16" outlineLevel="1">
      <c r="B98" s="470" t="s">
        <v>487</v>
      </c>
      <c r="C98" s="942"/>
      <c r="D98" s="35"/>
      <c r="E98" s="35"/>
      <c r="F98" s="35"/>
      <c r="G98" s="35"/>
      <c r="H98" s="35"/>
      <c r="I98" s="35"/>
      <c r="J98" s="35"/>
      <c r="K98" s="35"/>
      <c r="L98" s="35"/>
      <c r="M98" s="35"/>
      <c r="N98" s="35"/>
      <c r="O98" s="35"/>
      <c r="P98" s="35"/>
    </row>
    <row r="99" spans="1:16">
      <c r="B99" s="470" t="s">
        <v>510</v>
      </c>
      <c r="C99" s="945"/>
      <c r="D99" s="54">
        <f>SUM(D95:D98)</f>
        <v>0</v>
      </c>
      <c r="E99" s="54">
        <f>SUM(E95:E98)</f>
        <v>0</v>
      </c>
      <c r="F99" s="54">
        <f t="shared" ref="F99:N99" si="45">SUM(F95:F98)</f>
        <v>0</v>
      </c>
      <c r="G99" s="54">
        <f t="shared" si="45"/>
        <v>0</v>
      </c>
      <c r="H99" s="54">
        <f t="shared" si="45"/>
        <v>0</v>
      </c>
      <c r="I99" s="54">
        <f t="shared" si="45"/>
        <v>0</v>
      </c>
      <c r="J99" s="54">
        <f t="shared" si="45"/>
        <v>0</v>
      </c>
      <c r="K99" s="54">
        <f t="shared" si="45"/>
        <v>0</v>
      </c>
      <c r="L99" s="54">
        <f t="shared" si="45"/>
        <v>0</v>
      </c>
      <c r="M99" s="54">
        <f t="shared" si="45"/>
        <v>0</v>
      </c>
      <c r="N99" s="54">
        <f t="shared" si="45"/>
        <v>0</v>
      </c>
      <c r="O99" s="54">
        <f t="shared" ref="O99:P99" si="46">SUM(O95:O98)</f>
        <v>0</v>
      </c>
      <c r="P99" s="54">
        <f t="shared" si="46"/>
        <v>0</v>
      </c>
    </row>
    <row r="100" spans="1:16">
      <c r="B100" s="436" t="s">
        <v>511</v>
      </c>
      <c r="C100" s="433"/>
      <c r="D100" s="58"/>
      <c r="E100" s="430">
        <f t="shared" ref="E100:M100" si="47">ROUND(SUM(D99*E16+E99*E17)/12,4)</f>
        <v>0</v>
      </c>
      <c r="F100" s="430">
        <f t="shared" si="47"/>
        <v>0</v>
      </c>
      <c r="G100" s="430">
        <f t="shared" si="47"/>
        <v>0</v>
      </c>
      <c r="H100" s="430">
        <f t="shared" si="47"/>
        <v>0</v>
      </c>
      <c r="I100" s="430">
        <f t="shared" si="47"/>
        <v>0</v>
      </c>
      <c r="J100" s="430">
        <f t="shared" si="47"/>
        <v>0</v>
      </c>
      <c r="K100" s="430">
        <f t="shared" si="47"/>
        <v>0</v>
      </c>
      <c r="L100" s="430">
        <f t="shared" si="47"/>
        <v>0</v>
      </c>
      <c r="M100" s="430">
        <f t="shared" si="47"/>
        <v>0</v>
      </c>
      <c r="N100" s="430">
        <f>ROUND(SUM(M99*N16+N99*N17)/12,4)</f>
        <v>0</v>
      </c>
      <c r="O100" s="430">
        <f t="shared" ref="O100:P100" si="48">ROUND(SUM(N99*O16+O99*O17)/12,4)</f>
        <v>0</v>
      </c>
      <c r="P100" s="430">
        <f t="shared" si="48"/>
        <v>0</v>
      </c>
    </row>
    <row r="101" spans="1:16">
      <c r="B101" s="427"/>
      <c r="C101" s="433"/>
      <c r="D101" s="58"/>
      <c r="E101" s="430"/>
      <c r="F101" s="430"/>
      <c r="G101" s="430"/>
      <c r="H101" s="430"/>
      <c r="I101" s="430"/>
      <c r="J101" s="430"/>
      <c r="K101" s="430"/>
      <c r="L101" s="430"/>
      <c r="M101" s="430"/>
      <c r="N101" s="430"/>
      <c r="O101" s="430"/>
      <c r="P101" s="430"/>
    </row>
    <row r="102" spans="1:16" s="53" customFormat="1">
      <c r="A102" s="51"/>
      <c r="B102" s="525">
        <f>'1.  LRAMVA Summary'!B42</f>
        <v>0</v>
      </c>
      <c r="C102" s="944">
        <f>'2. LRAMVA Threshold'!P43</f>
        <v>0</v>
      </c>
      <c r="D102" s="35"/>
      <c r="E102" s="35"/>
      <c r="F102" s="35"/>
      <c r="G102" s="35"/>
      <c r="H102" s="35"/>
      <c r="I102" s="35"/>
      <c r="J102" s="35"/>
      <c r="K102" s="35"/>
      <c r="L102" s="35"/>
      <c r="M102" s="35"/>
      <c r="N102" s="35"/>
      <c r="O102" s="35"/>
      <c r="P102" s="35"/>
    </row>
    <row r="103" spans="1:16" outlineLevel="1">
      <c r="B103" s="470" t="s">
        <v>508</v>
      </c>
      <c r="C103" s="942"/>
      <c r="D103" s="35"/>
      <c r="E103" s="35"/>
      <c r="F103" s="35"/>
      <c r="G103" s="35"/>
      <c r="H103" s="35"/>
      <c r="I103" s="35"/>
      <c r="J103" s="35"/>
      <c r="K103" s="35"/>
      <c r="L103" s="35"/>
      <c r="M103" s="35"/>
      <c r="N103" s="35"/>
      <c r="O103" s="35"/>
      <c r="P103" s="35"/>
    </row>
    <row r="104" spans="1:16" outlineLevel="1">
      <c r="B104" s="470" t="s">
        <v>509</v>
      </c>
      <c r="C104" s="942"/>
      <c r="D104" s="35"/>
      <c r="E104" s="35"/>
      <c r="F104" s="35"/>
      <c r="G104" s="35"/>
      <c r="H104" s="35"/>
      <c r="I104" s="35"/>
      <c r="J104" s="35"/>
      <c r="K104" s="35"/>
      <c r="L104" s="35"/>
      <c r="M104" s="35"/>
      <c r="N104" s="35"/>
      <c r="O104" s="35"/>
      <c r="P104" s="35"/>
    </row>
    <row r="105" spans="1:16" outlineLevel="1">
      <c r="B105" s="470" t="s">
        <v>487</v>
      </c>
      <c r="C105" s="942"/>
      <c r="D105" s="35"/>
      <c r="E105" s="35"/>
      <c r="F105" s="35"/>
      <c r="G105" s="35"/>
      <c r="H105" s="35"/>
      <c r="I105" s="35"/>
      <c r="J105" s="35"/>
      <c r="K105" s="35"/>
      <c r="L105" s="35"/>
      <c r="M105" s="35"/>
      <c r="N105" s="35"/>
      <c r="O105" s="35"/>
      <c r="P105" s="35"/>
    </row>
    <row r="106" spans="1:16">
      <c r="B106" s="470" t="s">
        <v>510</v>
      </c>
      <c r="C106" s="945"/>
      <c r="D106" s="54">
        <f>SUM(D102:D105)</f>
        <v>0</v>
      </c>
      <c r="E106" s="54">
        <f>SUM(E102:E105)</f>
        <v>0</v>
      </c>
      <c r="F106" s="54">
        <f>SUM(F102:F105)</f>
        <v>0</v>
      </c>
      <c r="G106" s="54">
        <f t="shared" ref="G106:N106" si="49">SUM(G102:G105)</f>
        <v>0</v>
      </c>
      <c r="H106" s="54">
        <f t="shared" si="49"/>
        <v>0</v>
      </c>
      <c r="I106" s="54">
        <f t="shared" si="49"/>
        <v>0</v>
      </c>
      <c r="J106" s="54">
        <f t="shared" si="49"/>
        <v>0</v>
      </c>
      <c r="K106" s="54">
        <f t="shared" si="49"/>
        <v>0</v>
      </c>
      <c r="L106" s="54">
        <f t="shared" si="49"/>
        <v>0</v>
      </c>
      <c r="M106" s="54">
        <f t="shared" si="49"/>
        <v>0</v>
      </c>
      <c r="N106" s="54">
        <f t="shared" si="49"/>
        <v>0</v>
      </c>
      <c r="O106" s="54">
        <f t="shared" ref="O106:P106" si="50">SUM(O102:O105)</f>
        <v>0</v>
      </c>
      <c r="P106" s="54">
        <f t="shared" si="50"/>
        <v>0</v>
      </c>
    </row>
    <row r="107" spans="1:16">
      <c r="B107" s="436" t="s">
        <v>511</v>
      </c>
      <c r="C107" s="433"/>
      <c r="D107" s="58"/>
      <c r="E107" s="430">
        <f t="shared" ref="E107:M107" si="51">ROUND(SUM(D106*E16+E106*E17)/12,4)</f>
        <v>0</v>
      </c>
      <c r="F107" s="430">
        <f t="shared" si="51"/>
        <v>0</v>
      </c>
      <c r="G107" s="430">
        <f t="shared" si="51"/>
        <v>0</v>
      </c>
      <c r="H107" s="430">
        <f t="shared" si="51"/>
        <v>0</v>
      </c>
      <c r="I107" s="430">
        <f t="shared" si="51"/>
        <v>0</v>
      </c>
      <c r="J107" s="430">
        <f t="shared" si="51"/>
        <v>0</v>
      </c>
      <c r="K107" s="430">
        <f t="shared" si="51"/>
        <v>0</v>
      </c>
      <c r="L107" s="430">
        <f t="shared" si="51"/>
        <v>0</v>
      </c>
      <c r="M107" s="430">
        <f t="shared" si="51"/>
        <v>0</v>
      </c>
      <c r="N107" s="430">
        <f>ROUND(SUM(M106*N16+N106*N17)/12,4)</f>
        <v>0</v>
      </c>
      <c r="O107" s="430">
        <f t="shared" ref="O107:P107" si="52">ROUND(SUM(N106*O16+O106*O17)/12,4)</f>
        <v>0</v>
      </c>
      <c r="P107" s="430">
        <f t="shared" si="52"/>
        <v>0</v>
      </c>
    </row>
    <row r="108" spans="1:16">
      <c r="B108" s="427"/>
      <c r="C108" s="433"/>
      <c r="D108" s="58"/>
      <c r="E108" s="430"/>
      <c r="F108" s="430"/>
      <c r="G108" s="430"/>
      <c r="H108" s="430"/>
      <c r="I108" s="430"/>
      <c r="J108" s="430"/>
      <c r="K108" s="430"/>
      <c r="L108" s="430"/>
      <c r="M108" s="430"/>
      <c r="N108" s="430"/>
      <c r="O108" s="430"/>
      <c r="P108" s="430"/>
    </row>
    <row r="109" spans="1:16" s="53" customFormat="1">
      <c r="A109" s="51"/>
      <c r="B109" s="525">
        <f>'1.  LRAMVA Summary'!B43</f>
        <v>0</v>
      </c>
      <c r="C109" s="944">
        <f>'2. LRAMVA Threshold'!Q43</f>
        <v>0</v>
      </c>
      <c r="D109" s="35"/>
      <c r="E109" s="35"/>
      <c r="F109" s="35"/>
      <c r="G109" s="35"/>
      <c r="H109" s="35"/>
      <c r="I109" s="35"/>
      <c r="J109" s="35"/>
      <c r="K109" s="35"/>
      <c r="L109" s="35"/>
      <c r="M109" s="35"/>
      <c r="N109" s="35"/>
      <c r="O109" s="35"/>
      <c r="P109" s="35"/>
    </row>
    <row r="110" spans="1:16" outlineLevel="1">
      <c r="B110" s="470" t="s">
        <v>508</v>
      </c>
      <c r="C110" s="942"/>
      <c r="D110" s="35"/>
      <c r="E110" s="35"/>
      <c r="F110" s="35"/>
      <c r="G110" s="35"/>
      <c r="H110" s="35"/>
      <c r="I110" s="35"/>
      <c r="J110" s="35"/>
      <c r="K110" s="35"/>
      <c r="L110" s="35"/>
      <c r="M110" s="35"/>
      <c r="N110" s="35"/>
      <c r="O110" s="35"/>
      <c r="P110" s="35"/>
    </row>
    <row r="111" spans="1:16" outlineLevel="1">
      <c r="B111" s="470" t="s">
        <v>509</v>
      </c>
      <c r="C111" s="942"/>
      <c r="D111" s="35"/>
      <c r="E111" s="35"/>
      <c r="F111" s="35"/>
      <c r="G111" s="35"/>
      <c r="H111" s="35"/>
      <c r="I111" s="35"/>
      <c r="J111" s="35"/>
      <c r="K111" s="35"/>
      <c r="L111" s="35"/>
      <c r="M111" s="35"/>
      <c r="N111" s="35"/>
      <c r="O111" s="35"/>
      <c r="P111" s="35"/>
    </row>
    <row r="112" spans="1:16" outlineLevel="1">
      <c r="B112" s="470" t="s">
        <v>487</v>
      </c>
      <c r="C112" s="942"/>
      <c r="D112" s="35"/>
      <c r="E112" s="35"/>
      <c r="F112" s="35"/>
      <c r="G112" s="35"/>
      <c r="H112" s="35"/>
      <c r="I112" s="35"/>
      <c r="J112" s="35"/>
      <c r="K112" s="35"/>
      <c r="L112" s="35"/>
      <c r="M112" s="35"/>
      <c r="N112" s="35"/>
      <c r="O112" s="35"/>
      <c r="P112" s="35"/>
    </row>
    <row r="113" spans="1:16">
      <c r="B113" s="470" t="s">
        <v>510</v>
      </c>
      <c r="C113" s="945"/>
      <c r="D113" s="54">
        <f>SUM(D109:D112)</f>
        <v>0</v>
      </c>
      <c r="E113" s="54">
        <f>SUM(E109:E112)</f>
        <v>0</v>
      </c>
      <c r="F113" s="54">
        <f>SUM(F109:F112)</f>
        <v>0</v>
      </c>
      <c r="G113" s="54">
        <f>SUM(G109:G112)</f>
        <v>0</v>
      </c>
      <c r="H113" s="54">
        <f t="shared" ref="H113:N113" si="53">SUM(H109:H112)</f>
        <v>0</v>
      </c>
      <c r="I113" s="54">
        <f t="shared" si="53"/>
        <v>0</v>
      </c>
      <c r="J113" s="54">
        <f t="shared" si="53"/>
        <v>0</v>
      </c>
      <c r="K113" s="54">
        <f t="shared" si="53"/>
        <v>0</v>
      </c>
      <c r="L113" s="54">
        <f t="shared" si="53"/>
        <v>0</v>
      </c>
      <c r="M113" s="54">
        <f t="shared" si="53"/>
        <v>0</v>
      </c>
      <c r="N113" s="54">
        <f t="shared" si="53"/>
        <v>0</v>
      </c>
      <c r="O113" s="54">
        <f t="shared" ref="O113:P113" si="54">SUM(O109:O112)</f>
        <v>0</v>
      </c>
      <c r="P113" s="54">
        <f t="shared" si="54"/>
        <v>0</v>
      </c>
    </row>
    <row r="114" spans="1:16">
      <c r="B114" s="436" t="s">
        <v>511</v>
      </c>
      <c r="C114" s="433"/>
      <c r="D114" s="58"/>
      <c r="E114" s="430">
        <f t="shared" ref="E114:M114" si="55">ROUND(SUM(D113*E16+E113*E17)/12,4)</f>
        <v>0</v>
      </c>
      <c r="F114" s="430">
        <f t="shared" si="55"/>
        <v>0</v>
      </c>
      <c r="G114" s="430">
        <f t="shared" si="55"/>
        <v>0</v>
      </c>
      <c r="H114" s="430">
        <f t="shared" si="55"/>
        <v>0</v>
      </c>
      <c r="I114" s="430">
        <f t="shared" si="55"/>
        <v>0</v>
      </c>
      <c r="J114" s="430">
        <f t="shared" si="55"/>
        <v>0</v>
      </c>
      <c r="K114" s="430">
        <f t="shared" si="55"/>
        <v>0</v>
      </c>
      <c r="L114" s="430">
        <f t="shared" si="55"/>
        <v>0</v>
      </c>
      <c r="M114" s="430">
        <f t="shared" si="55"/>
        <v>0</v>
      </c>
      <c r="N114" s="430">
        <f>ROUND(SUM(M113*N16+N113*N17)/12,4)</f>
        <v>0</v>
      </c>
      <c r="O114" s="430">
        <f t="shared" ref="O114:P114" si="56">ROUND(SUM(N113*O16+O113*O17)/12,4)</f>
        <v>0</v>
      </c>
      <c r="P114" s="430">
        <f t="shared" si="56"/>
        <v>0</v>
      </c>
    </row>
    <row r="115" spans="1:16" s="3" customFormat="1" ht="14.25">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599</v>
      </c>
      <c r="C116" s="78"/>
      <c r="D116" s="441"/>
      <c r="E116" s="441"/>
      <c r="F116" s="441"/>
      <c r="G116" s="441"/>
      <c r="H116" s="441"/>
      <c r="I116" s="441"/>
      <c r="J116" s="441"/>
      <c r="K116" s="441"/>
      <c r="L116" s="441"/>
      <c r="M116" s="441"/>
      <c r="N116" s="441"/>
      <c r="O116" s="441"/>
      <c r="P116" s="441"/>
    </row>
    <row r="119" spans="1:16" ht="15.75">
      <c r="B119" s="93" t="s">
        <v>481</v>
      </c>
    </row>
    <row r="120" spans="1:16" ht="75.75" customHeight="1">
      <c r="B120" s="949" t="s">
        <v>650</v>
      </c>
      <c r="C120" s="949"/>
      <c r="D120" s="949"/>
      <c r="E120" s="949"/>
      <c r="F120" s="949"/>
      <c r="G120" s="949"/>
      <c r="H120" s="949"/>
      <c r="I120" s="949"/>
      <c r="J120" s="949"/>
      <c r="K120" s="949"/>
      <c r="L120" s="949"/>
      <c r="M120" s="949"/>
      <c r="N120" s="949"/>
      <c r="O120" s="949"/>
      <c r="P120" s="949"/>
    </row>
    <row r="121" spans="1:16" ht="9" customHeight="1">
      <c r="B121" s="93"/>
    </row>
    <row r="122" spans="1:16" ht="63.75" customHeight="1">
      <c r="B122" s="211" t="s">
        <v>234</v>
      </c>
      <c r="C122" s="211" t="str">
        <f>'1.  LRAMVA Summary'!D53</f>
        <v>Residential</v>
      </c>
      <c r="D122" s="211" t="str">
        <f>'1.  LRAMVA Summary'!E53</f>
        <v>GS&lt;50 kW</v>
      </c>
      <c r="E122" s="211" t="str">
        <f>'1.  LRAMVA Summary'!F53</f>
        <v>GS&gt;50 KW</v>
      </c>
      <c r="F122" s="211" t="str">
        <f>'1.  LRAMVA Summary'!G53</f>
        <v>Street Lights</v>
      </c>
      <c r="G122" s="211" t="str">
        <f>'1.  LRAMVA Summary'!H53</f>
        <v/>
      </c>
      <c r="H122" s="211" t="str">
        <f>'1.  LRAMVA Summary'!I53</f>
        <v/>
      </c>
      <c r="I122" s="211" t="str">
        <f>'1.  LRAMVA Summary'!J53</f>
        <v/>
      </c>
      <c r="J122" s="211" t="str">
        <f>'1.  LRAMVA Summary'!K53</f>
        <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v>
      </c>
      <c r="G123" s="509">
        <f>'1.  LRAMVA Summary'!H54</f>
        <v>0</v>
      </c>
      <c r="H123" s="509">
        <f>'1.  LRAMVA Summary'!I54</f>
        <v>0</v>
      </c>
      <c r="I123" s="509">
        <f>'1.  LRAMVA Summary'!J54</f>
        <v>0</v>
      </c>
      <c r="J123" s="509">
        <f>'1.  LRAMVA Summary'!K54</f>
        <v>0</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f>HLOOKUP(B124,$E$15:$P$114,9,FALSE)</f>
        <v>1.9400000000000001E-2</v>
      </c>
      <c r="D124" s="592">
        <f>HLOOKUP(B124,$E$15:$P$114,16,FALSE)</f>
        <v>1.54E-2</v>
      </c>
      <c r="E124" s="593">
        <f t="shared" ref="E124:E135" si="57">HLOOKUP(B124,$E$15:$P$114,23,FALSE)</f>
        <v>2.9674999999999998</v>
      </c>
      <c r="F124" s="592">
        <f t="shared" ref="F124:F135" si="58">HLOOKUP(B124,$E$15:$P$114,30,FALSE)</f>
        <v>8.5460999999999991</v>
      </c>
      <c r="G124" s="593">
        <f t="shared" ref="G124:G135" si="59">HLOOKUP(B124,$E$15:$P$114,37,FALSE)</f>
        <v>0</v>
      </c>
      <c r="H124" s="592">
        <f t="shared" ref="H124:H135" si="60">HLOOKUP(B124,$E$15:$P$114,44,FALSE)</f>
        <v>0</v>
      </c>
      <c r="I124" s="593">
        <f t="shared" ref="I124:I135" si="61">HLOOKUP(B124,$E$15:$P$114,51,FALSE)</f>
        <v>0</v>
      </c>
      <c r="J124" s="593">
        <f t="shared" ref="J124:J135" si="62">HLOOKUP(B124,$E$15:$P$114,58,FALSE)</f>
        <v>0</v>
      </c>
      <c r="K124" s="593">
        <f t="shared" ref="K124:K135" si="63">HLOOKUP(B124,$E$15:$P$114,65,FALSE)</f>
        <v>0</v>
      </c>
      <c r="L124" s="593">
        <f t="shared" ref="L124:L135" si="64">HLOOKUP(B124,$E$15:$P$114,72,FALSE)</f>
        <v>0</v>
      </c>
      <c r="M124" s="593">
        <f t="shared" ref="M124:M135" si="65">HLOOKUP(B124,$E$15:$P$114,79,FALSE)</f>
        <v>0</v>
      </c>
      <c r="N124" s="593">
        <f t="shared" ref="N124:N135" si="66">HLOOKUP(B124,$E$15:$P$114,86,FALSE)</f>
        <v>0</v>
      </c>
      <c r="O124" s="593">
        <f t="shared" ref="O124:O135" si="67">HLOOKUP(B124,$E$15:$P$114,93,FALSE)</f>
        <v>0</v>
      </c>
      <c r="P124" s="593">
        <f t="shared" ref="P124:P135" si="68">HLOOKUP(B124,$E$15:$P$114,100,FALSE)</f>
        <v>0</v>
      </c>
    </row>
    <row r="125" spans="1:16">
      <c r="B125" s="443">
        <v>2012</v>
      </c>
      <c r="C125" s="594">
        <f>HLOOKUP(B125,$E$15:$P$114,9,FALSE)</f>
        <v>1.95E-2</v>
      </c>
      <c r="D125" s="595">
        <f>HLOOKUP(B125,$E$15:$P$114,16,FALSE)</f>
        <v>1.55E-2</v>
      </c>
      <c r="E125" s="596">
        <f t="shared" si="57"/>
        <v>2.9866999999999999</v>
      </c>
      <c r="F125" s="595">
        <f t="shared" si="58"/>
        <v>8.6013999999999999</v>
      </c>
      <c r="G125" s="596">
        <f t="shared" si="59"/>
        <v>0</v>
      </c>
      <c r="H125" s="595">
        <f t="shared" si="60"/>
        <v>0</v>
      </c>
      <c r="I125" s="596">
        <f t="shared" si="61"/>
        <v>0</v>
      </c>
      <c r="J125" s="596">
        <f t="shared" si="62"/>
        <v>0</v>
      </c>
      <c r="K125" s="596">
        <f t="shared" si="63"/>
        <v>0</v>
      </c>
      <c r="L125" s="596">
        <f t="shared" si="64"/>
        <v>0</v>
      </c>
      <c r="M125" s="596">
        <f t="shared" si="65"/>
        <v>0</v>
      </c>
      <c r="N125" s="596">
        <f t="shared" si="66"/>
        <v>0</v>
      </c>
      <c r="O125" s="596">
        <f t="shared" si="67"/>
        <v>0</v>
      </c>
      <c r="P125" s="596">
        <f t="shared" si="68"/>
        <v>0</v>
      </c>
    </row>
    <row r="126" spans="1:16">
      <c r="B126" s="443">
        <v>2013</v>
      </c>
      <c r="C126" s="594">
        <f>HLOOKUP(B126,$E$15:$P$114,9,FALSE)</f>
        <v>1.9900000000000001E-2</v>
      </c>
      <c r="D126" s="595">
        <f>HLOOKUP(B126,$E$15:$P$114,16,FALSE)</f>
        <v>1.5699999999999999E-2</v>
      </c>
      <c r="E126" s="596">
        <f t="shared" si="57"/>
        <v>3.0550999999999999</v>
      </c>
      <c r="F126" s="595">
        <f t="shared" si="58"/>
        <v>8.5136000000000003</v>
      </c>
      <c r="G126" s="596">
        <f t="shared" si="59"/>
        <v>0</v>
      </c>
      <c r="H126" s="595">
        <f t="shared" si="60"/>
        <v>0</v>
      </c>
      <c r="I126" s="596">
        <f t="shared" si="61"/>
        <v>0</v>
      </c>
      <c r="J126" s="596">
        <f t="shared" si="62"/>
        <v>0</v>
      </c>
      <c r="K126" s="596">
        <f t="shared" si="63"/>
        <v>0</v>
      </c>
      <c r="L126" s="596">
        <f t="shared" si="64"/>
        <v>0</v>
      </c>
      <c r="M126" s="596">
        <f t="shared" si="65"/>
        <v>0</v>
      </c>
      <c r="N126" s="596">
        <f t="shared" si="66"/>
        <v>0</v>
      </c>
      <c r="O126" s="596">
        <f t="shared" si="67"/>
        <v>0</v>
      </c>
      <c r="P126" s="596">
        <f t="shared" si="68"/>
        <v>0</v>
      </c>
    </row>
    <row r="127" spans="1:16">
      <c r="B127" s="443">
        <v>2014</v>
      </c>
      <c r="C127" s="692">
        <f t="shared" ref="C127:C135" si="69">HLOOKUP(B127,$E$15:$P$114,9,FALSE)</f>
        <v>2.0199999999999999E-2</v>
      </c>
      <c r="D127" s="732">
        <f t="shared" ref="D127:D134" si="70">HLOOKUP(B127,$E$15:$P$114,16,FALSE)</f>
        <v>1.5900000000000001E-2</v>
      </c>
      <c r="E127" s="596">
        <f t="shared" si="57"/>
        <v>3.1105999999999998</v>
      </c>
      <c r="F127" s="595">
        <f t="shared" si="58"/>
        <v>8.5276999999999994</v>
      </c>
      <c r="G127" s="596">
        <f t="shared" si="59"/>
        <v>0</v>
      </c>
      <c r="H127" s="595">
        <f t="shared" si="60"/>
        <v>0</v>
      </c>
      <c r="I127" s="596">
        <f t="shared" si="61"/>
        <v>0</v>
      </c>
      <c r="J127" s="596">
        <f t="shared" si="62"/>
        <v>0</v>
      </c>
      <c r="K127" s="596">
        <f t="shared" si="63"/>
        <v>0</v>
      </c>
      <c r="L127" s="596">
        <f t="shared" si="64"/>
        <v>0</v>
      </c>
      <c r="M127" s="596">
        <f t="shared" si="65"/>
        <v>0</v>
      </c>
      <c r="N127" s="596">
        <f t="shared" si="66"/>
        <v>0</v>
      </c>
      <c r="O127" s="596">
        <f t="shared" si="67"/>
        <v>0</v>
      </c>
      <c r="P127" s="596">
        <f t="shared" si="68"/>
        <v>0</v>
      </c>
    </row>
    <row r="128" spans="1:16">
      <c r="B128" s="443">
        <v>2015</v>
      </c>
      <c r="C128" s="594">
        <f t="shared" si="69"/>
        <v>2.0400000000000001E-2</v>
      </c>
      <c r="D128" s="595">
        <f t="shared" si="70"/>
        <v>1.61E-2</v>
      </c>
      <c r="E128" s="596">
        <f t="shared" si="57"/>
        <v>3.1474000000000002</v>
      </c>
      <c r="F128" s="595">
        <f t="shared" si="58"/>
        <v>8.6286000000000005</v>
      </c>
      <c r="G128" s="596">
        <f t="shared" si="59"/>
        <v>0</v>
      </c>
      <c r="H128" s="595">
        <f t="shared" si="60"/>
        <v>0</v>
      </c>
      <c r="I128" s="596">
        <f t="shared" si="61"/>
        <v>0</v>
      </c>
      <c r="J128" s="596">
        <f t="shared" si="62"/>
        <v>0</v>
      </c>
      <c r="K128" s="596">
        <f t="shared" si="63"/>
        <v>0</v>
      </c>
      <c r="L128" s="596">
        <f t="shared" si="64"/>
        <v>0</v>
      </c>
      <c r="M128" s="596">
        <f t="shared" si="65"/>
        <v>0</v>
      </c>
      <c r="N128" s="596">
        <f t="shared" si="66"/>
        <v>0</v>
      </c>
      <c r="O128" s="596">
        <f t="shared" si="67"/>
        <v>0</v>
      </c>
      <c r="P128" s="596">
        <f t="shared" si="68"/>
        <v>0</v>
      </c>
    </row>
    <row r="129" spans="2:16">
      <c r="B129" s="443">
        <v>2016</v>
      </c>
      <c r="C129" s="692">
        <f t="shared" si="69"/>
        <v>1.7299999999999999E-2</v>
      </c>
      <c r="D129" s="595">
        <f t="shared" si="70"/>
        <v>1.6400000000000001E-2</v>
      </c>
      <c r="E129" s="596">
        <f t="shared" si="57"/>
        <v>3.1941000000000002</v>
      </c>
      <c r="F129" s="595">
        <f t="shared" si="58"/>
        <v>8.7567000000000004</v>
      </c>
      <c r="G129" s="596">
        <f t="shared" si="59"/>
        <v>0</v>
      </c>
      <c r="H129" s="595">
        <f t="shared" si="60"/>
        <v>0</v>
      </c>
      <c r="I129" s="596">
        <f t="shared" si="61"/>
        <v>0</v>
      </c>
      <c r="J129" s="596">
        <f t="shared" si="62"/>
        <v>0</v>
      </c>
      <c r="K129" s="596">
        <f t="shared" si="63"/>
        <v>0</v>
      </c>
      <c r="L129" s="596">
        <f t="shared" si="64"/>
        <v>0</v>
      </c>
      <c r="M129" s="596">
        <f t="shared" si="65"/>
        <v>0</v>
      </c>
      <c r="N129" s="596">
        <f t="shared" si="66"/>
        <v>0</v>
      </c>
      <c r="O129" s="596">
        <f t="shared" si="67"/>
        <v>0</v>
      </c>
      <c r="P129" s="596">
        <f t="shared" si="68"/>
        <v>0</v>
      </c>
    </row>
    <row r="130" spans="2:16">
      <c r="B130" s="443">
        <v>2017</v>
      </c>
      <c r="C130" s="733">
        <f t="shared" si="69"/>
        <v>1.24E-2</v>
      </c>
      <c r="D130" s="732">
        <f t="shared" si="70"/>
        <v>1.66E-2</v>
      </c>
      <c r="E130" s="596">
        <f t="shared" si="57"/>
        <v>3.2425999999999999</v>
      </c>
      <c r="F130" s="595">
        <f t="shared" si="58"/>
        <v>8.8894000000000002</v>
      </c>
      <c r="G130" s="596">
        <f t="shared" si="59"/>
        <v>0</v>
      </c>
      <c r="H130" s="595">
        <f t="shared" si="60"/>
        <v>0</v>
      </c>
      <c r="I130" s="596">
        <f t="shared" si="61"/>
        <v>0</v>
      </c>
      <c r="J130" s="596">
        <f t="shared" si="62"/>
        <v>0</v>
      </c>
      <c r="K130" s="596">
        <f t="shared" si="63"/>
        <v>0</v>
      </c>
      <c r="L130" s="596">
        <f t="shared" si="64"/>
        <v>0</v>
      </c>
      <c r="M130" s="596">
        <f t="shared" si="65"/>
        <v>0</v>
      </c>
      <c r="N130" s="596">
        <f t="shared" si="66"/>
        <v>0</v>
      </c>
      <c r="O130" s="596">
        <f t="shared" si="67"/>
        <v>0</v>
      </c>
      <c r="P130" s="596">
        <f t="shared" si="68"/>
        <v>0</v>
      </c>
    </row>
    <row r="131" spans="2:16">
      <c r="B131" s="443">
        <v>2018</v>
      </c>
      <c r="C131" s="594">
        <f t="shared" si="69"/>
        <v>7.1999999999999998E-3</v>
      </c>
      <c r="D131" s="595">
        <f t="shared" si="70"/>
        <v>1.6799999999999999E-2</v>
      </c>
      <c r="E131" s="596">
        <f t="shared" si="57"/>
        <v>3.2744</v>
      </c>
      <c r="F131" s="595">
        <f t="shared" si="58"/>
        <v>8.9766999999999992</v>
      </c>
      <c r="G131" s="596">
        <f t="shared" si="59"/>
        <v>0</v>
      </c>
      <c r="H131" s="595">
        <f t="shared" si="60"/>
        <v>0</v>
      </c>
      <c r="I131" s="596">
        <f t="shared" si="61"/>
        <v>0</v>
      </c>
      <c r="J131" s="596">
        <f t="shared" si="62"/>
        <v>0</v>
      </c>
      <c r="K131" s="596">
        <f t="shared" si="63"/>
        <v>0</v>
      </c>
      <c r="L131" s="596">
        <f t="shared" si="64"/>
        <v>0</v>
      </c>
      <c r="M131" s="596">
        <f t="shared" si="65"/>
        <v>0</v>
      </c>
      <c r="N131" s="596">
        <f t="shared" si="66"/>
        <v>0</v>
      </c>
      <c r="O131" s="596">
        <f t="shared" si="67"/>
        <v>0</v>
      </c>
      <c r="P131" s="596">
        <f t="shared" si="68"/>
        <v>0</v>
      </c>
    </row>
    <row r="132" spans="2:16">
      <c r="B132" s="443">
        <v>2019</v>
      </c>
      <c r="C132" s="594">
        <f t="shared" si="69"/>
        <v>1.8E-3</v>
      </c>
      <c r="D132" s="595">
        <f t="shared" si="70"/>
        <v>1.6899999999999998E-2</v>
      </c>
      <c r="E132" s="596">
        <f t="shared" si="57"/>
        <v>3.3054999999999999</v>
      </c>
      <c r="F132" s="595">
        <f t="shared" si="58"/>
        <v>9.0619999999999994</v>
      </c>
      <c r="G132" s="596">
        <f t="shared" si="59"/>
        <v>0</v>
      </c>
      <c r="H132" s="595">
        <f t="shared" si="60"/>
        <v>0</v>
      </c>
      <c r="I132" s="596">
        <f t="shared" si="61"/>
        <v>0</v>
      </c>
      <c r="J132" s="596">
        <f t="shared" si="62"/>
        <v>0</v>
      </c>
      <c r="K132" s="596">
        <f t="shared" si="63"/>
        <v>0</v>
      </c>
      <c r="L132" s="596">
        <f t="shared" si="64"/>
        <v>0</v>
      </c>
      <c r="M132" s="596">
        <f t="shared" si="65"/>
        <v>0</v>
      </c>
      <c r="N132" s="596">
        <f t="shared" si="66"/>
        <v>0</v>
      </c>
      <c r="O132" s="596">
        <f t="shared" si="67"/>
        <v>0</v>
      </c>
      <c r="P132" s="596">
        <f t="shared" si="68"/>
        <v>0</v>
      </c>
    </row>
    <row r="133" spans="2:16">
      <c r="B133" s="443">
        <v>2020</v>
      </c>
      <c r="C133" s="692">
        <f t="shared" si="69"/>
        <v>0</v>
      </c>
      <c r="D133" s="732">
        <f t="shared" si="70"/>
        <v>1.72E-2</v>
      </c>
      <c r="E133" s="596">
        <f t="shared" si="57"/>
        <v>3.4986999999999999</v>
      </c>
      <c r="F133" s="595">
        <f t="shared" si="58"/>
        <v>5.5930999999999997</v>
      </c>
      <c r="G133" s="596">
        <f t="shared" si="59"/>
        <v>0</v>
      </c>
      <c r="H133" s="595">
        <f t="shared" si="60"/>
        <v>0</v>
      </c>
      <c r="I133" s="596">
        <f t="shared" si="61"/>
        <v>0</v>
      </c>
      <c r="J133" s="596">
        <f t="shared" si="62"/>
        <v>0</v>
      </c>
      <c r="K133" s="596">
        <f t="shared" si="63"/>
        <v>0</v>
      </c>
      <c r="L133" s="596">
        <f t="shared" si="64"/>
        <v>0</v>
      </c>
      <c r="M133" s="596">
        <f t="shared" si="65"/>
        <v>0</v>
      </c>
      <c r="N133" s="596">
        <f t="shared" si="66"/>
        <v>0</v>
      </c>
      <c r="O133" s="596">
        <f t="shared" si="67"/>
        <v>0</v>
      </c>
      <c r="P133" s="596">
        <f t="shared" si="68"/>
        <v>0</v>
      </c>
    </row>
    <row r="134" spans="2:16">
      <c r="B134" s="691">
        <v>2021</v>
      </c>
      <c r="C134" s="594">
        <f t="shared" si="69"/>
        <v>0</v>
      </c>
      <c r="D134" s="595">
        <f t="shared" si="70"/>
        <v>1.7500000000000002E-2</v>
      </c>
      <c r="E134" s="694">
        <f t="shared" si="57"/>
        <v>3.6349999999999998</v>
      </c>
      <c r="F134" s="693">
        <f t="shared" si="58"/>
        <v>3.8915999999999999</v>
      </c>
      <c r="G134" s="694">
        <f t="shared" si="59"/>
        <v>0</v>
      </c>
      <c r="H134" s="693">
        <f t="shared" si="60"/>
        <v>0</v>
      </c>
      <c r="I134" s="694">
        <f t="shared" si="61"/>
        <v>0</v>
      </c>
      <c r="J134" s="694">
        <f t="shared" si="62"/>
        <v>0</v>
      </c>
      <c r="K134" s="694">
        <f t="shared" si="63"/>
        <v>0</v>
      </c>
      <c r="L134" s="694">
        <f t="shared" si="64"/>
        <v>0</v>
      </c>
      <c r="M134" s="694">
        <f t="shared" si="65"/>
        <v>0</v>
      </c>
      <c r="N134" s="694">
        <f t="shared" si="66"/>
        <v>0</v>
      </c>
      <c r="O134" s="694">
        <f t="shared" si="67"/>
        <v>0</v>
      </c>
      <c r="P134" s="694">
        <f t="shared" si="68"/>
        <v>0</v>
      </c>
    </row>
    <row r="135" spans="2:16">
      <c r="B135" s="688">
        <v>2022</v>
      </c>
      <c r="C135" s="736">
        <f t="shared" si="69"/>
        <v>0</v>
      </c>
      <c r="D135" s="734">
        <f>HLOOKUP(B135,$E$15:$P$114,16,FALSE)</f>
        <v>1.7999999999999999E-2</v>
      </c>
      <c r="E135" s="690">
        <f t="shared" si="57"/>
        <v>3.7345000000000002</v>
      </c>
      <c r="F135" s="689">
        <f t="shared" si="58"/>
        <v>3.9982000000000002</v>
      </c>
      <c r="G135" s="690">
        <f t="shared" si="59"/>
        <v>0</v>
      </c>
      <c r="H135" s="689">
        <f t="shared" si="60"/>
        <v>0</v>
      </c>
      <c r="I135" s="690">
        <f t="shared" si="61"/>
        <v>0</v>
      </c>
      <c r="J135" s="690">
        <f t="shared" si="62"/>
        <v>0</v>
      </c>
      <c r="K135" s="690">
        <f t="shared" si="63"/>
        <v>0</v>
      </c>
      <c r="L135" s="690">
        <f t="shared" si="64"/>
        <v>0</v>
      </c>
      <c r="M135" s="690">
        <f t="shared" si="65"/>
        <v>0</v>
      </c>
      <c r="N135" s="690">
        <f t="shared" si="66"/>
        <v>0</v>
      </c>
      <c r="O135" s="690">
        <f t="shared" si="67"/>
        <v>0</v>
      </c>
      <c r="P135" s="690">
        <f t="shared" si="68"/>
        <v>0</v>
      </c>
    </row>
    <row r="136" spans="2:16" ht="18.75" customHeight="1">
      <c r="B136" s="440" t="s">
        <v>614</v>
      </c>
      <c r="C136" s="735"/>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80" zoomScaleNormal="80" zoomScaleSheetLayoutView="80" zoomScalePageLayoutView="85" workbookViewId="0"/>
  </sheetViews>
  <sheetFormatPr defaultColWidth="9" defaultRowHeight="14.25" outlineLevelRow="1" outlineLevelCol="1"/>
  <cols>
    <col min="1" max="1" width="4.5703125" style="450" customWidth="1"/>
    <col min="2" max="2" width="43.5703125" style="220" customWidth="1"/>
    <col min="3" max="3" width="14" style="220" customWidth="1"/>
    <col min="4" max="4" width="18" style="219" customWidth="1"/>
    <col min="5" max="8" width="10.42578125" style="219" customWidth="1" outlineLevel="1"/>
    <col min="9" max="13" width="11" style="219" bestFit="1" customWidth="1" outlineLevel="1"/>
    <col min="14" max="20" width="11.140625" style="219" customWidth="1" outlineLevel="1"/>
    <col min="21" max="21" width="12.42578125" style="219" customWidth="1" outlineLevel="1"/>
    <col min="22" max="22" width="17.5703125" style="219" customWidth="1"/>
    <col min="23" max="38" width="9.42578125" style="219" customWidth="1" outlineLevel="1"/>
    <col min="39" max="39" width="14" style="221" customWidth="1"/>
    <col min="40" max="40" width="14.5703125" style="221" customWidth="1"/>
    <col min="41" max="41" width="17" style="221" customWidth="1"/>
    <col min="42" max="42" width="17.5703125" style="221" customWidth="1"/>
    <col min="43" max="49" width="14.5703125" style="221" customWidth="1"/>
    <col min="50" max="52" width="15" style="221" customWidth="1"/>
    <col min="53" max="53" width="14.28515625" style="221" customWidth="1"/>
    <col min="54" max="54" width="14.5703125" style="219" customWidth="1"/>
    <col min="55" max="55" width="15" style="219" customWidth="1"/>
    <col min="56" max="56" width="14" style="219" customWidth="1"/>
    <col min="57" max="57" width="9.5703125" style="219" customWidth="1"/>
    <col min="58" max="58" width="11" style="219" customWidth="1"/>
    <col min="59" max="59" width="12" style="219" customWidth="1"/>
    <col min="60" max="60" width="6.42578125" style="219" bestFit="1" customWidth="1"/>
    <col min="61" max="65" width="9" style="219"/>
    <col min="66" max="66" width="6.42578125" style="219" bestFit="1" customWidth="1"/>
    <col min="67" max="16384" width="9" style="219"/>
  </cols>
  <sheetData>
    <row r="1" spans="1:53" ht="164.25" customHeight="1"/>
    <row r="2" spans="1:53" ht="23.25" customHeight="1" thickBot="1"/>
    <row r="3" spans="1:53" ht="25.5" customHeight="1" thickBot="1">
      <c r="B3" s="963"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963"/>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946" t="s">
        <v>548</v>
      </c>
      <c r="D5" s="947"/>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963" t="s">
        <v>502</v>
      </c>
      <c r="C7" s="964" t="s">
        <v>894</v>
      </c>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381"/>
      <c r="AN7" s="381"/>
      <c r="AO7" s="381"/>
      <c r="AP7" s="381"/>
      <c r="AQ7" s="381"/>
      <c r="AR7" s="381"/>
      <c r="AS7" s="381"/>
      <c r="AT7" s="381"/>
      <c r="AU7" s="381"/>
      <c r="AV7" s="381"/>
      <c r="AW7" s="381"/>
      <c r="AX7" s="381"/>
      <c r="AY7" s="381"/>
      <c r="AZ7" s="381"/>
      <c r="BA7" s="381"/>
    </row>
    <row r="8" spans="1:53" s="234" customFormat="1" ht="58.5" customHeight="1">
      <c r="A8" s="450"/>
      <c r="B8" s="963"/>
      <c r="C8" s="964" t="s">
        <v>561</v>
      </c>
      <c r="D8" s="964"/>
      <c r="E8" s="964"/>
      <c r="F8" s="964"/>
      <c r="G8" s="964"/>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381"/>
      <c r="AN8" s="381"/>
      <c r="AO8" s="381"/>
      <c r="AP8" s="381"/>
      <c r="AQ8" s="381"/>
      <c r="AR8" s="381"/>
      <c r="AS8" s="381"/>
      <c r="AT8" s="381"/>
      <c r="AU8" s="381"/>
      <c r="AV8" s="381"/>
      <c r="AW8" s="381"/>
      <c r="AX8" s="381"/>
      <c r="AY8" s="381"/>
      <c r="AZ8" s="381"/>
      <c r="BA8" s="381"/>
    </row>
    <row r="9" spans="1:53" s="234" customFormat="1" ht="57.75" customHeight="1">
      <c r="A9" s="450"/>
      <c r="B9" s="236"/>
      <c r="C9" s="964" t="s">
        <v>560</v>
      </c>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381"/>
      <c r="AN9" s="381"/>
      <c r="AO9" s="381"/>
      <c r="AP9" s="381"/>
      <c r="AQ9" s="381"/>
      <c r="AR9" s="381"/>
      <c r="AS9" s="381"/>
      <c r="AT9" s="381"/>
      <c r="AU9" s="381"/>
      <c r="AV9" s="381"/>
      <c r="AW9" s="381"/>
      <c r="AX9" s="381"/>
      <c r="AY9" s="381"/>
      <c r="AZ9" s="381"/>
      <c r="BA9" s="381"/>
    </row>
    <row r="10" spans="1:53" ht="41.25" customHeight="1">
      <c r="B10" s="238"/>
      <c r="C10" s="964" t="s">
        <v>616</v>
      </c>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381"/>
      <c r="AN10" s="381"/>
      <c r="AO10" s="381"/>
      <c r="AP10" s="381"/>
      <c r="AQ10" s="381"/>
      <c r="AR10" s="381"/>
      <c r="AS10" s="381"/>
      <c r="AT10" s="381"/>
      <c r="AU10" s="381"/>
      <c r="AV10" s="381"/>
      <c r="AW10" s="381"/>
      <c r="AX10" s="381"/>
      <c r="AY10" s="381"/>
      <c r="AZ10" s="381"/>
      <c r="BA10" s="381"/>
    </row>
    <row r="11" spans="1:53" ht="53.25" customHeight="1">
      <c r="C11" s="964" t="s">
        <v>604</v>
      </c>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963"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963"/>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7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953" t="s">
        <v>211</v>
      </c>
      <c r="C19" s="955" t="s">
        <v>33</v>
      </c>
      <c r="D19" s="246" t="s">
        <v>421</v>
      </c>
      <c r="E19" s="959" t="s">
        <v>209</v>
      </c>
      <c r="F19" s="960"/>
      <c r="G19" s="960"/>
      <c r="H19" s="960"/>
      <c r="I19" s="960"/>
      <c r="J19" s="960"/>
      <c r="K19" s="960"/>
      <c r="L19" s="960"/>
      <c r="M19" s="960"/>
      <c r="N19" s="960"/>
      <c r="O19" s="960"/>
      <c r="P19" s="960"/>
      <c r="Q19" s="960"/>
      <c r="R19" s="960"/>
      <c r="S19" s="960"/>
      <c r="T19" s="961"/>
      <c r="U19" s="957" t="s">
        <v>213</v>
      </c>
      <c r="V19" s="246" t="s">
        <v>422</v>
      </c>
      <c r="W19" s="950" t="s">
        <v>212</v>
      </c>
      <c r="X19" s="951"/>
      <c r="Y19" s="951"/>
      <c r="Z19" s="951"/>
      <c r="AA19" s="951"/>
      <c r="AB19" s="951"/>
      <c r="AC19" s="951"/>
      <c r="AD19" s="951"/>
      <c r="AE19" s="951"/>
      <c r="AF19" s="951"/>
      <c r="AG19" s="951"/>
      <c r="AH19" s="951"/>
      <c r="AI19" s="951"/>
      <c r="AJ19" s="951"/>
      <c r="AK19" s="951"/>
      <c r="AL19" s="962"/>
      <c r="AM19" s="950" t="s">
        <v>242</v>
      </c>
      <c r="AN19" s="951"/>
      <c r="AO19" s="951"/>
      <c r="AP19" s="951"/>
      <c r="AQ19" s="951"/>
      <c r="AR19" s="951"/>
      <c r="AS19" s="951"/>
      <c r="AT19" s="951"/>
      <c r="AU19" s="951"/>
      <c r="AV19" s="951"/>
      <c r="AW19" s="951"/>
      <c r="AX19" s="951"/>
      <c r="AY19" s="951"/>
      <c r="AZ19" s="951"/>
      <c r="BA19" s="952"/>
    </row>
    <row r="20" spans="1:53" s="245" customFormat="1" ht="59.25" customHeight="1">
      <c r="A20" s="450"/>
      <c r="B20" s="954"/>
      <c r="C20" s="956"/>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958"/>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GS&gt;50 KW</v>
      </c>
      <c r="AP20" s="248" t="str">
        <f>'1.  LRAMVA Summary'!G53</f>
        <v>Street Lights</v>
      </c>
      <c r="AQ20" s="248" t="str">
        <f>'1.  LRAMVA Summary'!H53</f>
        <v/>
      </c>
      <c r="AR20" s="248" t="str">
        <f>'1.  LRAMVA Summary'!I53</f>
        <v/>
      </c>
      <c r="AS20" s="248" t="str">
        <f>'1.  LRAMVA Summary'!J53</f>
        <v/>
      </c>
      <c r="AT20" s="248" t="str">
        <f>'1.  LRAMVA Summary'!K53</f>
        <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v>
      </c>
      <c r="AQ21" s="253">
        <f>'1.  LRAMVA Summary'!H54</f>
        <v>0</v>
      </c>
      <c r="AR21" s="253">
        <f>'1.  LRAMVA Summary'!I54</f>
        <v>0</v>
      </c>
      <c r="AS21" s="253">
        <f>'1.  LRAMVA Summary'!J54</f>
        <v>0</v>
      </c>
      <c r="AT21" s="253">
        <f>'1.  LRAMVA Summary'!K54</f>
        <v>0</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customHeight="1" outlineLevel="1">
      <c r="A22" s="450">
        <v>1</v>
      </c>
      <c r="B22" s="256" t="s">
        <v>1</v>
      </c>
      <c r="C22" s="253" t="s">
        <v>25</v>
      </c>
      <c r="D22" s="257"/>
      <c r="E22" s="257"/>
      <c r="F22" s="257"/>
      <c r="G22" s="257"/>
      <c r="H22" s="257"/>
      <c r="I22" s="257"/>
      <c r="J22" s="257"/>
      <c r="K22" s="257"/>
      <c r="L22" s="257"/>
      <c r="M22" s="257"/>
      <c r="N22" s="257"/>
      <c r="O22" s="257"/>
      <c r="P22" s="257"/>
      <c r="Q22" s="257"/>
      <c r="R22" s="257"/>
      <c r="S22" s="257"/>
      <c r="T22" s="257"/>
      <c r="U22" s="253"/>
      <c r="V22" s="257"/>
      <c r="W22" s="257"/>
      <c r="X22" s="257"/>
      <c r="Y22" s="257"/>
      <c r="Z22" s="257"/>
      <c r="AA22" s="257"/>
      <c r="AB22" s="257"/>
      <c r="AC22" s="257"/>
      <c r="AD22" s="257"/>
      <c r="AE22" s="257"/>
      <c r="AF22" s="257"/>
      <c r="AG22" s="257"/>
      <c r="AH22" s="257"/>
      <c r="AI22" s="257"/>
      <c r="AJ22" s="257"/>
      <c r="AK22" s="257"/>
      <c r="AL22" s="257"/>
      <c r="AM22" s="363"/>
      <c r="AN22" s="363"/>
      <c r="AO22" s="363"/>
      <c r="AP22" s="363"/>
      <c r="AQ22" s="363"/>
      <c r="AR22" s="363"/>
      <c r="AS22" s="363"/>
      <c r="AT22" s="363"/>
      <c r="AU22" s="363"/>
      <c r="AV22" s="363"/>
      <c r="AW22" s="363"/>
      <c r="AX22" s="363"/>
      <c r="AY22" s="363"/>
      <c r="AZ22" s="363"/>
      <c r="BA22" s="258">
        <f>SUM(AM22:AZ22)</f>
        <v>0</v>
      </c>
    </row>
    <row r="23" spans="1:53" s="245" customFormat="1" ht="15"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0</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75"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outlineLevel="1">
      <c r="A25" s="450">
        <v>2</v>
      </c>
      <c r="B25" s="256" t="s">
        <v>2</v>
      </c>
      <c r="C25" s="253" t="s">
        <v>25</v>
      </c>
      <c r="D25" s="257"/>
      <c r="E25" s="257"/>
      <c r="F25" s="257"/>
      <c r="G25" s="257"/>
      <c r="H25" s="257"/>
      <c r="I25" s="257"/>
      <c r="J25" s="257"/>
      <c r="K25" s="257"/>
      <c r="L25" s="257"/>
      <c r="M25" s="257"/>
      <c r="N25" s="257"/>
      <c r="O25" s="257"/>
      <c r="P25" s="257"/>
      <c r="Q25" s="257"/>
      <c r="R25" s="257"/>
      <c r="S25" s="257"/>
      <c r="T25" s="257"/>
      <c r="U25" s="253"/>
      <c r="V25" s="257"/>
      <c r="W25" s="257"/>
      <c r="X25" s="257"/>
      <c r="Y25" s="257"/>
      <c r="Z25" s="257"/>
      <c r="AA25" s="257"/>
      <c r="AB25" s="257"/>
      <c r="AC25" s="257"/>
      <c r="AD25" s="257"/>
      <c r="AE25" s="257"/>
      <c r="AF25" s="257"/>
      <c r="AG25" s="257"/>
      <c r="AH25" s="257"/>
      <c r="AI25" s="257"/>
      <c r="AJ25" s="257"/>
      <c r="AK25" s="257"/>
      <c r="AL25" s="257"/>
      <c r="AM25" s="363"/>
      <c r="AN25" s="363"/>
      <c r="AO25" s="363"/>
      <c r="AP25" s="363"/>
      <c r="AQ25" s="363"/>
      <c r="AR25" s="363"/>
      <c r="AS25" s="363"/>
      <c r="AT25" s="363"/>
      <c r="AU25" s="363"/>
      <c r="AV25" s="363"/>
      <c r="AW25" s="363"/>
      <c r="AX25" s="363"/>
      <c r="AY25" s="363"/>
      <c r="AZ25" s="363"/>
      <c r="BA25" s="258">
        <f>SUM(AM25:AZ25)</f>
        <v>0</v>
      </c>
    </row>
    <row r="26" spans="1:53" s="245" customFormat="1" ht="15"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0</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75"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outlineLevel="1">
      <c r="A28" s="450">
        <v>3</v>
      </c>
      <c r="B28" s="256" t="s">
        <v>3</v>
      </c>
      <c r="C28" s="253" t="s">
        <v>25</v>
      </c>
      <c r="D28" s="257"/>
      <c r="E28" s="257"/>
      <c r="F28" s="257"/>
      <c r="G28" s="257"/>
      <c r="H28" s="257"/>
      <c r="I28" s="257"/>
      <c r="J28" s="257"/>
      <c r="K28" s="257"/>
      <c r="L28" s="257"/>
      <c r="M28" s="257"/>
      <c r="N28" s="257"/>
      <c r="O28" s="257"/>
      <c r="P28" s="257"/>
      <c r="Q28" s="257"/>
      <c r="R28" s="257"/>
      <c r="S28" s="257"/>
      <c r="T28" s="257"/>
      <c r="U28" s="253"/>
      <c r="V28" s="257"/>
      <c r="W28" s="257"/>
      <c r="X28" s="257"/>
      <c r="Y28" s="257"/>
      <c r="Z28" s="257"/>
      <c r="AA28" s="257"/>
      <c r="AB28" s="257"/>
      <c r="AC28" s="257"/>
      <c r="AD28" s="257"/>
      <c r="AE28" s="257"/>
      <c r="AF28" s="257"/>
      <c r="AG28" s="257"/>
      <c r="AH28" s="257"/>
      <c r="AI28" s="257"/>
      <c r="AJ28" s="257"/>
      <c r="AK28" s="257"/>
      <c r="AL28" s="257"/>
      <c r="AM28" s="363"/>
      <c r="AN28" s="363"/>
      <c r="AO28" s="363"/>
      <c r="AP28" s="363"/>
      <c r="AQ28" s="363"/>
      <c r="AR28" s="363"/>
      <c r="AS28" s="363"/>
      <c r="AT28" s="363"/>
      <c r="AU28" s="363"/>
      <c r="AV28" s="363"/>
      <c r="AW28" s="363"/>
      <c r="AX28" s="363"/>
      <c r="AY28" s="363"/>
      <c r="AZ28" s="363"/>
      <c r="BA28" s="258">
        <f>SUM(AM28:AZ28)</f>
        <v>0</v>
      </c>
    </row>
    <row r="29" spans="1:53" s="245" customFormat="1" ht="15" outlineLevel="1">
      <c r="A29" s="450"/>
      <c r="B29" s="256" t="s">
        <v>214</v>
      </c>
      <c r="C29" s="253" t="s">
        <v>163</v>
      </c>
      <c r="D29" s="257"/>
      <c r="E29" s="257"/>
      <c r="F29" s="257"/>
      <c r="G29" s="257"/>
      <c r="H29" s="257"/>
      <c r="I29" s="257"/>
      <c r="J29" s="257"/>
      <c r="K29" s="257"/>
      <c r="L29" s="257"/>
      <c r="M29" s="257"/>
      <c r="N29" s="257"/>
      <c r="O29" s="257"/>
      <c r="P29" s="257"/>
      <c r="Q29" s="257"/>
      <c r="R29" s="257"/>
      <c r="S29" s="257"/>
      <c r="T29" s="257"/>
      <c r="U29" s="416"/>
      <c r="V29" s="257"/>
      <c r="W29" s="257"/>
      <c r="X29" s="257"/>
      <c r="Y29" s="257"/>
      <c r="Z29" s="257"/>
      <c r="AA29" s="257"/>
      <c r="AB29" s="257"/>
      <c r="AC29" s="257"/>
      <c r="AD29" s="257"/>
      <c r="AE29" s="257"/>
      <c r="AF29" s="257"/>
      <c r="AG29" s="257"/>
      <c r="AH29" s="257"/>
      <c r="AI29" s="257"/>
      <c r="AJ29" s="257"/>
      <c r="AK29" s="257"/>
      <c r="AL29" s="257"/>
      <c r="AM29" s="364">
        <f>AM28</f>
        <v>0</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outlineLevel="1">
      <c r="A31" s="450">
        <v>4</v>
      </c>
      <c r="B31" s="256" t="s">
        <v>4</v>
      </c>
      <c r="C31" s="253" t="s">
        <v>25</v>
      </c>
      <c r="D31" s="257"/>
      <c r="E31" s="257"/>
      <c r="F31" s="257"/>
      <c r="G31" s="257"/>
      <c r="H31" s="257"/>
      <c r="I31" s="257"/>
      <c r="J31" s="257"/>
      <c r="K31" s="257"/>
      <c r="L31" s="257"/>
      <c r="M31" s="257"/>
      <c r="N31" s="257"/>
      <c r="O31" s="257"/>
      <c r="P31" s="257"/>
      <c r="Q31" s="257"/>
      <c r="R31" s="257"/>
      <c r="S31" s="257"/>
      <c r="T31" s="257"/>
      <c r="U31" s="253"/>
      <c r="V31" s="257"/>
      <c r="W31" s="257"/>
      <c r="X31" s="257"/>
      <c r="Y31" s="257"/>
      <c r="Z31" s="257"/>
      <c r="AA31" s="257"/>
      <c r="AB31" s="257"/>
      <c r="AC31" s="257"/>
      <c r="AD31" s="257"/>
      <c r="AE31" s="257"/>
      <c r="AF31" s="257"/>
      <c r="AG31" s="257"/>
      <c r="AH31" s="257"/>
      <c r="AI31" s="257"/>
      <c r="AJ31" s="257"/>
      <c r="AK31" s="257"/>
      <c r="AL31" s="257"/>
      <c r="AM31" s="363"/>
      <c r="AN31" s="363"/>
      <c r="AO31" s="363"/>
      <c r="AP31" s="363"/>
      <c r="AQ31" s="363"/>
      <c r="AR31" s="363"/>
      <c r="AS31" s="363"/>
      <c r="AT31" s="363"/>
      <c r="AU31" s="363"/>
      <c r="AV31" s="363"/>
      <c r="AW31" s="363"/>
      <c r="AX31" s="363"/>
      <c r="AY31" s="363"/>
      <c r="AZ31" s="363"/>
      <c r="BA31" s="258">
        <f>SUM(AM31:AZ31)</f>
        <v>0</v>
      </c>
    </row>
    <row r="32" spans="1:53" s="245" customFormat="1" ht="15" outlineLevel="1">
      <c r="A32" s="450"/>
      <c r="B32" s="256" t="s">
        <v>214</v>
      </c>
      <c r="C32" s="253" t="s">
        <v>163</v>
      </c>
      <c r="D32" s="257"/>
      <c r="E32" s="257"/>
      <c r="F32" s="257"/>
      <c r="G32" s="257"/>
      <c r="H32" s="257"/>
      <c r="I32" s="257"/>
      <c r="J32" s="257"/>
      <c r="K32" s="257"/>
      <c r="L32" s="257"/>
      <c r="M32" s="257"/>
      <c r="N32" s="257"/>
      <c r="O32" s="257"/>
      <c r="P32" s="257"/>
      <c r="Q32" s="257"/>
      <c r="R32" s="257"/>
      <c r="S32" s="257"/>
      <c r="T32" s="257"/>
      <c r="U32" s="416"/>
      <c r="V32" s="257"/>
      <c r="W32" s="257"/>
      <c r="X32" s="257"/>
      <c r="Y32" s="257"/>
      <c r="Z32" s="257"/>
      <c r="AA32" s="257"/>
      <c r="AB32" s="257"/>
      <c r="AC32" s="257"/>
      <c r="AD32" s="257"/>
      <c r="AE32" s="257"/>
      <c r="AF32" s="257"/>
      <c r="AG32" s="257"/>
      <c r="AH32" s="257"/>
      <c r="AI32" s="257"/>
      <c r="AJ32" s="257"/>
      <c r="AK32" s="257"/>
      <c r="AL32" s="257"/>
      <c r="AM32" s="364">
        <f>AM31</f>
        <v>0</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outlineLevel="1">
      <c r="A34" s="450">
        <v>5</v>
      </c>
      <c r="B34" s="256" t="s">
        <v>5</v>
      </c>
      <c r="C34" s="253" t="s">
        <v>25</v>
      </c>
      <c r="D34" s="257"/>
      <c r="E34" s="257"/>
      <c r="F34" s="257"/>
      <c r="G34" s="257"/>
      <c r="H34" s="257"/>
      <c r="I34" s="257"/>
      <c r="J34" s="257"/>
      <c r="K34" s="257"/>
      <c r="L34" s="257"/>
      <c r="M34" s="257"/>
      <c r="N34" s="257"/>
      <c r="O34" s="257"/>
      <c r="P34" s="257"/>
      <c r="Q34" s="257"/>
      <c r="R34" s="257"/>
      <c r="S34" s="257"/>
      <c r="T34" s="257"/>
      <c r="U34" s="253"/>
      <c r="V34" s="257"/>
      <c r="W34" s="257"/>
      <c r="X34" s="257"/>
      <c r="Y34" s="257"/>
      <c r="Z34" s="257"/>
      <c r="AA34" s="257"/>
      <c r="AB34" s="257"/>
      <c r="AC34" s="257"/>
      <c r="AD34" s="257"/>
      <c r="AE34" s="257"/>
      <c r="AF34" s="257"/>
      <c r="AG34" s="257"/>
      <c r="AH34" s="257"/>
      <c r="AI34" s="257"/>
      <c r="AJ34" s="257"/>
      <c r="AK34" s="257"/>
      <c r="AL34" s="257"/>
      <c r="AM34" s="363"/>
      <c r="AN34" s="363"/>
      <c r="AO34" s="363"/>
      <c r="AP34" s="363"/>
      <c r="AQ34" s="363"/>
      <c r="AR34" s="363"/>
      <c r="AS34" s="363"/>
      <c r="AT34" s="363"/>
      <c r="AU34" s="363"/>
      <c r="AV34" s="363"/>
      <c r="AW34" s="363"/>
      <c r="AX34" s="363"/>
      <c r="AY34" s="363"/>
      <c r="AZ34" s="363"/>
      <c r="BA34" s="258">
        <f>SUM(AM34:AZ34)</f>
        <v>0</v>
      </c>
    </row>
    <row r="35" spans="1:53" s="245" customFormat="1" ht="15" outlineLevel="1">
      <c r="A35" s="450"/>
      <c r="B35" s="256" t="s">
        <v>214</v>
      </c>
      <c r="C35" s="253" t="s">
        <v>163</v>
      </c>
      <c r="D35" s="257"/>
      <c r="E35" s="257"/>
      <c r="F35" s="257"/>
      <c r="G35" s="257"/>
      <c r="H35" s="257"/>
      <c r="I35" s="257"/>
      <c r="J35" s="257"/>
      <c r="K35" s="257"/>
      <c r="L35" s="257"/>
      <c r="M35" s="257"/>
      <c r="N35" s="257"/>
      <c r="O35" s="257"/>
      <c r="P35" s="257"/>
      <c r="Q35" s="257"/>
      <c r="R35" s="257"/>
      <c r="S35" s="257"/>
      <c r="T35" s="257"/>
      <c r="U35" s="416"/>
      <c r="V35" s="257"/>
      <c r="W35" s="257"/>
      <c r="X35" s="257"/>
      <c r="Y35" s="257"/>
      <c r="Z35" s="257"/>
      <c r="AA35" s="257"/>
      <c r="AB35" s="257"/>
      <c r="AC35" s="257"/>
      <c r="AD35" s="257"/>
      <c r="AE35" s="257"/>
      <c r="AF35" s="257"/>
      <c r="AG35" s="257"/>
      <c r="AH35" s="257"/>
      <c r="AI35" s="257"/>
      <c r="AJ35" s="257"/>
      <c r="AK35" s="257"/>
      <c r="AL35" s="257"/>
      <c r="AM35" s="364">
        <f>AM34</f>
        <v>0</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75"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outlineLevel="1">
      <c r="A50" s="450">
        <v>10</v>
      </c>
      <c r="B50" s="271" t="s">
        <v>22</v>
      </c>
      <c r="C50" s="253" t="s">
        <v>25</v>
      </c>
      <c r="D50" s="257"/>
      <c r="E50" s="257"/>
      <c r="F50" s="257"/>
      <c r="G50" s="257"/>
      <c r="H50" s="257"/>
      <c r="I50" s="257"/>
      <c r="J50" s="257"/>
      <c r="K50" s="257"/>
      <c r="L50" s="257"/>
      <c r="M50" s="257"/>
      <c r="N50" s="257"/>
      <c r="O50" s="257"/>
      <c r="P50" s="257"/>
      <c r="Q50" s="257"/>
      <c r="R50" s="257"/>
      <c r="S50" s="257"/>
      <c r="T50" s="257"/>
      <c r="U50" s="257">
        <v>12</v>
      </c>
      <c r="V50" s="257"/>
      <c r="W50" s="257"/>
      <c r="X50" s="257"/>
      <c r="Y50" s="257"/>
      <c r="Z50" s="257"/>
      <c r="AA50" s="257"/>
      <c r="AB50" s="257"/>
      <c r="AC50" s="257"/>
      <c r="AD50" s="257"/>
      <c r="AE50" s="257"/>
      <c r="AF50" s="257"/>
      <c r="AG50" s="257"/>
      <c r="AH50" s="257"/>
      <c r="AI50" s="257"/>
      <c r="AJ50" s="257"/>
      <c r="AK50" s="257"/>
      <c r="AL50" s="257"/>
      <c r="AM50" s="368"/>
      <c r="AN50" s="368"/>
      <c r="AO50" s="368"/>
      <c r="AP50" s="368"/>
      <c r="AQ50" s="368"/>
      <c r="AR50" s="368"/>
      <c r="AS50" s="368"/>
      <c r="AT50" s="368"/>
      <c r="AU50" s="368"/>
      <c r="AV50" s="368"/>
      <c r="AW50" s="368"/>
      <c r="AX50" s="368"/>
      <c r="AY50" s="368"/>
      <c r="AZ50" s="368"/>
      <c r="BA50" s="258">
        <f>SUM(AM50:AZ50)</f>
        <v>0</v>
      </c>
    </row>
    <row r="51" spans="1:56" s="245" customFormat="1" ht="15" outlineLevel="1">
      <c r="A51" s="450"/>
      <c r="B51" s="256" t="s">
        <v>214</v>
      </c>
      <c r="C51" s="253" t="s">
        <v>163</v>
      </c>
      <c r="D51" s="257"/>
      <c r="E51" s="257"/>
      <c r="F51" s="257"/>
      <c r="G51" s="257"/>
      <c r="H51" s="257"/>
      <c r="I51" s="257"/>
      <c r="J51" s="257"/>
      <c r="K51" s="257"/>
      <c r="L51" s="257"/>
      <c r="M51" s="257"/>
      <c r="N51" s="257"/>
      <c r="O51" s="257"/>
      <c r="P51" s="257"/>
      <c r="Q51" s="257"/>
      <c r="R51" s="257"/>
      <c r="S51" s="257"/>
      <c r="T51" s="257"/>
      <c r="U51" s="257">
        <f>U50</f>
        <v>12</v>
      </c>
      <c r="V51" s="257"/>
      <c r="W51" s="257"/>
      <c r="X51" s="257"/>
      <c r="Y51" s="257"/>
      <c r="Z51" s="257"/>
      <c r="AA51" s="257"/>
      <c r="AB51" s="257"/>
      <c r="AC51" s="257"/>
      <c r="AD51" s="257"/>
      <c r="AE51" s="257"/>
      <c r="AF51" s="257"/>
      <c r="AG51" s="257"/>
      <c r="AH51" s="257"/>
      <c r="AI51" s="257"/>
      <c r="AJ51" s="257"/>
      <c r="AK51" s="257"/>
      <c r="AL51" s="257"/>
      <c r="AM51" s="364">
        <f>AM50</f>
        <v>0</v>
      </c>
      <c r="AN51" s="364">
        <f>AN50</f>
        <v>0</v>
      </c>
      <c r="AO51" s="364">
        <f t="shared" ref="AO51:AZ51" si="9">AO50</f>
        <v>0</v>
      </c>
      <c r="AP51" s="364">
        <f t="shared" si="9"/>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outlineLevel="1">
      <c r="A53" s="450">
        <v>11</v>
      </c>
      <c r="B53" s="275" t="s">
        <v>21</v>
      </c>
      <c r="C53" s="253" t="s">
        <v>25</v>
      </c>
      <c r="D53" s="257"/>
      <c r="E53" s="257"/>
      <c r="F53" s="257"/>
      <c r="G53" s="257"/>
      <c r="H53" s="257"/>
      <c r="I53" s="257"/>
      <c r="J53" s="257"/>
      <c r="K53" s="257"/>
      <c r="L53" s="257"/>
      <c r="M53" s="257"/>
      <c r="N53" s="257"/>
      <c r="O53" s="257"/>
      <c r="P53" s="257"/>
      <c r="Q53" s="257"/>
      <c r="R53" s="257"/>
      <c r="S53" s="257"/>
      <c r="T53" s="257"/>
      <c r="U53" s="257">
        <v>12</v>
      </c>
      <c r="V53" s="257"/>
      <c r="W53" s="257"/>
      <c r="X53" s="257"/>
      <c r="Y53" s="257"/>
      <c r="Z53" s="257"/>
      <c r="AA53" s="257"/>
      <c r="AB53" s="257"/>
      <c r="AC53" s="257"/>
      <c r="AD53" s="257"/>
      <c r="AE53" s="257"/>
      <c r="AF53" s="257"/>
      <c r="AG53" s="257"/>
      <c r="AH53" s="257"/>
      <c r="AI53" s="257"/>
      <c r="AJ53" s="257"/>
      <c r="AK53" s="257"/>
      <c r="AL53" s="257"/>
      <c r="AM53" s="368"/>
      <c r="AN53" s="368"/>
      <c r="AO53" s="368"/>
      <c r="AP53" s="368"/>
      <c r="AQ53" s="368"/>
      <c r="AR53" s="368"/>
      <c r="AS53" s="368"/>
      <c r="AT53" s="368"/>
      <c r="AU53" s="368"/>
      <c r="AV53" s="368"/>
      <c r="AW53" s="368"/>
      <c r="AX53" s="368"/>
      <c r="AY53" s="368"/>
      <c r="AZ53" s="368"/>
      <c r="BA53" s="258">
        <f>SUM(AM53:AZ53)</f>
        <v>0</v>
      </c>
    </row>
    <row r="54" spans="1:56" s="245" customFormat="1" ht="15" outlineLevel="1">
      <c r="A54" s="450"/>
      <c r="B54" s="276" t="s">
        <v>214</v>
      </c>
      <c r="C54" s="253" t="s">
        <v>163</v>
      </c>
      <c r="D54" s="257"/>
      <c r="E54" s="257"/>
      <c r="F54" s="257"/>
      <c r="G54" s="257"/>
      <c r="H54" s="257"/>
      <c r="I54" s="257"/>
      <c r="J54" s="257"/>
      <c r="K54" s="257"/>
      <c r="L54" s="257"/>
      <c r="M54" s="257"/>
      <c r="N54" s="257"/>
      <c r="O54" s="257"/>
      <c r="P54" s="257"/>
      <c r="Q54" s="257"/>
      <c r="R54" s="257"/>
      <c r="S54" s="257"/>
      <c r="T54" s="257"/>
      <c r="U54" s="257">
        <f>U53</f>
        <v>12</v>
      </c>
      <c r="V54" s="257"/>
      <c r="W54" s="257"/>
      <c r="X54" s="257"/>
      <c r="Y54" s="257"/>
      <c r="Z54" s="257"/>
      <c r="AA54" s="257"/>
      <c r="AB54" s="257"/>
      <c r="AC54" s="257"/>
      <c r="AD54" s="257"/>
      <c r="AE54" s="257"/>
      <c r="AF54" s="257"/>
      <c r="AG54" s="257"/>
      <c r="AH54" s="257"/>
      <c r="AI54" s="257"/>
      <c r="AJ54" s="257"/>
      <c r="AK54" s="257"/>
      <c r="AL54" s="257"/>
      <c r="AM54" s="364">
        <f>AM53</f>
        <v>0</v>
      </c>
      <c r="AN54" s="364">
        <f>AN53</f>
        <v>0</v>
      </c>
      <c r="AO54" s="364">
        <f t="shared" ref="AO54:AZ54" si="10">AO53</f>
        <v>0</v>
      </c>
      <c r="AP54" s="364">
        <f t="shared" si="10"/>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0"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outlineLevel="1">
      <c r="A71" s="450">
        <v>17</v>
      </c>
      <c r="B71" s="275" t="s">
        <v>9</v>
      </c>
      <c r="C71" s="253" t="s">
        <v>25</v>
      </c>
      <c r="D71" s="257"/>
      <c r="E71" s="257"/>
      <c r="F71" s="257"/>
      <c r="G71" s="257"/>
      <c r="H71" s="257"/>
      <c r="I71" s="257"/>
      <c r="J71" s="257"/>
      <c r="K71" s="257"/>
      <c r="L71" s="257"/>
      <c r="M71" s="257"/>
      <c r="N71" s="257"/>
      <c r="O71" s="257"/>
      <c r="P71" s="257"/>
      <c r="Q71" s="257"/>
      <c r="R71" s="257"/>
      <c r="S71" s="257"/>
      <c r="T71" s="257"/>
      <c r="U71" s="253"/>
      <c r="V71" s="257"/>
      <c r="W71" s="257"/>
      <c r="X71" s="257"/>
      <c r="Y71" s="257"/>
      <c r="Z71" s="257"/>
      <c r="AA71" s="257"/>
      <c r="AB71" s="257"/>
      <c r="AC71" s="257"/>
      <c r="AD71" s="257"/>
      <c r="AE71" s="257"/>
      <c r="AF71" s="257"/>
      <c r="AG71" s="257"/>
      <c r="AH71" s="257"/>
      <c r="AI71" s="257"/>
      <c r="AJ71" s="257"/>
      <c r="AK71" s="257"/>
      <c r="AL71" s="257"/>
      <c r="AM71" s="368"/>
      <c r="AN71" s="368"/>
      <c r="AO71" s="368"/>
      <c r="AP71" s="368"/>
      <c r="AQ71" s="368"/>
      <c r="AR71" s="368"/>
      <c r="AS71" s="368"/>
      <c r="AT71" s="368"/>
      <c r="AU71" s="368"/>
      <c r="AV71" s="368"/>
      <c r="AW71" s="368"/>
      <c r="AX71" s="368"/>
      <c r="AY71" s="368"/>
      <c r="AZ71" s="368"/>
      <c r="BA71" s="258">
        <f>SUM(AM71:AZ71)</f>
        <v>0</v>
      </c>
    </row>
    <row r="72" spans="1:53" s="245" customFormat="1" ht="15"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0</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75"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outlineLevel="1">
      <c r="A84" s="450">
        <v>21</v>
      </c>
      <c r="B84" s="276" t="s">
        <v>22</v>
      </c>
      <c r="C84" s="253" t="s">
        <v>25</v>
      </c>
      <c r="D84" s="257"/>
      <c r="E84" s="257"/>
      <c r="F84" s="257"/>
      <c r="G84" s="257"/>
      <c r="H84" s="257"/>
      <c r="I84" s="257"/>
      <c r="J84" s="257"/>
      <c r="K84" s="257"/>
      <c r="L84" s="257"/>
      <c r="M84" s="257"/>
      <c r="N84" s="257"/>
      <c r="O84" s="257"/>
      <c r="P84" s="257"/>
      <c r="Q84" s="257"/>
      <c r="R84" s="257"/>
      <c r="S84" s="257"/>
      <c r="T84" s="257"/>
      <c r="U84" s="257">
        <v>12</v>
      </c>
      <c r="V84" s="257"/>
      <c r="W84" s="257"/>
      <c r="X84" s="257"/>
      <c r="Y84" s="257"/>
      <c r="Z84" s="257"/>
      <c r="AA84" s="257"/>
      <c r="AB84" s="257"/>
      <c r="AC84" s="257"/>
      <c r="AD84" s="257"/>
      <c r="AE84" s="257"/>
      <c r="AF84" s="257"/>
      <c r="AG84" s="257"/>
      <c r="AH84" s="257"/>
      <c r="AI84" s="257"/>
      <c r="AJ84" s="257"/>
      <c r="AK84" s="257"/>
      <c r="AL84" s="257"/>
      <c r="AM84" s="363"/>
      <c r="AN84" s="368"/>
      <c r="AO84" s="368"/>
      <c r="AP84" s="368"/>
      <c r="AQ84" s="368"/>
      <c r="AR84" s="368"/>
      <c r="AS84" s="368"/>
      <c r="AT84" s="368"/>
      <c r="AU84" s="368"/>
      <c r="AV84" s="368"/>
      <c r="AW84" s="368"/>
      <c r="AX84" s="368"/>
      <c r="AY84" s="368"/>
      <c r="AZ84" s="368"/>
      <c r="BA84" s="258">
        <f>SUM(AM84:AZ84)</f>
        <v>0</v>
      </c>
    </row>
    <row r="85" spans="1:53" s="245" customFormat="1" ht="15"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 t="shared" ref="AO85:AZ85" si="20">AO84</f>
        <v>0</v>
      </c>
      <c r="AP85" s="364">
        <f t="shared" si="20"/>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outlineLevel="1">
      <c r="A87" s="450">
        <v>22</v>
      </c>
      <c r="B87" s="276" t="s">
        <v>9</v>
      </c>
      <c r="C87" s="253" t="s">
        <v>25</v>
      </c>
      <c r="D87" s="257"/>
      <c r="E87" s="257"/>
      <c r="F87" s="257"/>
      <c r="G87" s="257"/>
      <c r="H87" s="257"/>
      <c r="I87" s="257"/>
      <c r="J87" s="257"/>
      <c r="K87" s="257"/>
      <c r="L87" s="257"/>
      <c r="M87" s="257"/>
      <c r="N87" s="257"/>
      <c r="O87" s="257"/>
      <c r="P87" s="257"/>
      <c r="Q87" s="257"/>
      <c r="R87" s="257"/>
      <c r="S87" s="257"/>
      <c r="T87" s="257"/>
      <c r="U87" s="253"/>
      <c r="V87" s="257"/>
      <c r="W87" s="257"/>
      <c r="X87" s="257"/>
      <c r="Y87" s="257"/>
      <c r="Z87" s="257"/>
      <c r="AA87" s="257"/>
      <c r="AB87" s="257"/>
      <c r="AC87" s="257"/>
      <c r="AD87" s="257"/>
      <c r="AE87" s="257"/>
      <c r="AF87" s="257"/>
      <c r="AG87" s="257"/>
      <c r="AH87" s="257"/>
      <c r="AI87" s="257"/>
      <c r="AJ87" s="257"/>
      <c r="AK87" s="257"/>
      <c r="AL87" s="257"/>
      <c r="AM87" s="363"/>
      <c r="AN87" s="368"/>
      <c r="AO87" s="368"/>
      <c r="AP87" s="368"/>
      <c r="AQ87" s="368"/>
      <c r="AR87" s="368"/>
      <c r="AS87" s="368"/>
      <c r="AT87" s="368"/>
      <c r="AU87" s="368"/>
      <c r="AV87" s="368"/>
      <c r="AW87" s="368"/>
      <c r="AX87" s="368"/>
      <c r="AY87" s="368"/>
      <c r="AZ87" s="368"/>
      <c r="BA87" s="258">
        <f>SUM(AM87:AZ87)</f>
        <v>0</v>
      </c>
    </row>
    <row r="88" spans="1:53" s="245" customFormat="1" ht="15"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 t="shared" ref="AO88:AZ88" si="21">AO87</f>
        <v>0</v>
      </c>
      <c r="AP88" s="364">
        <f t="shared" si="21"/>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75"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75"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75"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outlineLevel="1">
      <c r="A102" s="450">
        <v>26</v>
      </c>
      <c r="B102" s="282" t="s">
        <v>16</v>
      </c>
      <c r="C102" s="253" t="s">
        <v>25</v>
      </c>
      <c r="D102" s="257"/>
      <c r="E102" s="257"/>
      <c r="F102" s="257"/>
      <c r="G102" s="257"/>
      <c r="H102" s="257"/>
      <c r="I102" s="257"/>
      <c r="J102" s="257"/>
      <c r="K102" s="257"/>
      <c r="L102" s="257"/>
      <c r="M102" s="257"/>
      <c r="N102" s="257"/>
      <c r="O102" s="257"/>
      <c r="P102" s="257"/>
      <c r="Q102" s="257"/>
      <c r="R102" s="257"/>
      <c r="S102" s="257"/>
      <c r="T102" s="257"/>
      <c r="U102" s="257">
        <v>12</v>
      </c>
      <c r="V102" s="257"/>
      <c r="W102" s="257"/>
      <c r="X102" s="257"/>
      <c r="Y102" s="257"/>
      <c r="Z102" s="257"/>
      <c r="AA102" s="257"/>
      <c r="AB102" s="257"/>
      <c r="AC102" s="257"/>
      <c r="AD102" s="257"/>
      <c r="AE102" s="257"/>
      <c r="AF102" s="257"/>
      <c r="AG102" s="257"/>
      <c r="AH102" s="257"/>
      <c r="AI102" s="257"/>
      <c r="AJ102" s="257"/>
      <c r="AK102" s="257"/>
      <c r="AL102" s="257"/>
      <c r="AM102" s="363"/>
      <c r="AN102" s="363"/>
      <c r="AO102" s="363"/>
      <c r="AP102" s="363"/>
      <c r="AQ102" s="363"/>
      <c r="AR102" s="363"/>
      <c r="AS102" s="368"/>
      <c r="AT102" s="368"/>
      <c r="AU102" s="368"/>
      <c r="AV102" s="368"/>
      <c r="AW102" s="368"/>
      <c r="AX102" s="368"/>
      <c r="AY102" s="368"/>
      <c r="AZ102" s="368"/>
      <c r="BA102" s="258">
        <f>SUM(AM102:AZ102)</f>
        <v>0</v>
      </c>
    </row>
    <row r="103" spans="1:53" s="245" customFormat="1" ht="15"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 t="shared" ref="AO103:AZ103" si="25">AO102</f>
        <v>0</v>
      </c>
      <c r="AP103" s="364">
        <f t="shared" si="25"/>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outlineLevel="1">
      <c r="A105" s="450">
        <v>27</v>
      </c>
      <c r="B105" s="282" t="s">
        <v>17</v>
      </c>
      <c r="C105" s="253" t="s">
        <v>25</v>
      </c>
      <c r="D105" s="257"/>
      <c r="E105" s="257"/>
      <c r="F105" s="257"/>
      <c r="G105" s="257"/>
      <c r="H105" s="257"/>
      <c r="I105" s="257"/>
      <c r="J105" s="257"/>
      <c r="K105" s="257"/>
      <c r="L105" s="257"/>
      <c r="M105" s="257"/>
      <c r="N105" s="257"/>
      <c r="O105" s="257"/>
      <c r="P105" s="257"/>
      <c r="Q105" s="257"/>
      <c r="R105" s="257"/>
      <c r="S105" s="257"/>
      <c r="T105" s="257"/>
      <c r="U105" s="257">
        <v>12</v>
      </c>
      <c r="V105" s="257"/>
      <c r="W105" s="257"/>
      <c r="X105" s="257"/>
      <c r="Y105" s="257"/>
      <c r="Z105" s="257"/>
      <c r="AA105" s="257"/>
      <c r="AB105" s="257"/>
      <c r="AC105" s="257"/>
      <c r="AD105" s="257"/>
      <c r="AE105" s="257"/>
      <c r="AF105" s="257"/>
      <c r="AG105" s="257"/>
      <c r="AH105" s="257"/>
      <c r="AI105" s="257"/>
      <c r="AJ105" s="257"/>
      <c r="AK105" s="257"/>
      <c r="AL105" s="257"/>
      <c r="AM105" s="363"/>
      <c r="AN105" s="363"/>
      <c r="AO105" s="363"/>
      <c r="AP105" s="363"/>
      <c r="AQ105" s="363"/>
      <c r="AR105" s="363"/>
      <c r="AS105" s="368"/>
      <c r="AT105" s="368"/>
      <c r="AU105" s="368"/>
      <c r="AV105" s="368"/>
      <c r="AW105" s="368"/>
      <c r="AX105" s="368"/>
      <c r="AY105" s="368"/>
      <c r="AZ105" s="368"/>
      <c r="BA105" s="258">
        <f>SUM(AM105:AZ105)</f>
        <v>0</v>
      </c>
    </row>
    <row r="106" spans="1:53" s="245" customFormat="1" ht="15"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0</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75"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75"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75">
      <c r="A127" s="450"/>
      <c r="B127" s="288" t="s">
        <v>237</v>
      </c>
      <c r="C127" s="289"/>
      <c r="D127" s="289">
        <f>SUM(D22:D125)</f>
        <v>0</v>
      </c>
      <c r="E127" s="289"/>
      <c r="F127" s="289"/>
      <c r="G127" s="289"/>
      <c r="H127" s="289"/>
      <c r="I127" s="289"/>
      <c r="J127" s="289"/>
      <c r="K127" s="289"/>
      <c r="L127" s="289"/>
      <c r="M127" s="289"/>
      <c r="N127" s="289"/>
      <c r="O127" s="289"/>
      <c r="P127" s="289"/>
      <c r="Q127" s="289"/>
      <c r="R127" s="289"/>
      <c r="S127" s="289"/>
      <c r="T127" s="289"/>
      <c r="U127" s="289"/>
      <c r="V127" s="289">
        <f>SUM(V22:V125)</f>
        <v>0</v>
      </c>
      <c r="W127" s="289"/>
      <c r="X127" s="289"/>
      <c r="Y127" s="289"/>
      <c r="Z127" s="289"/>
      <c r="AA127" s="289"/>
      <c r="AB127" s="289"/>
      <c r="AC127" s="289"/>
      <c r="AD127" s="289"/>
      <c r="AE127" s="289"/>
      <c r="AF127" s="290"/>
      <c r="AG127" s="290"/>
      <c r="AH127" s="290"/>
      <c r="AI127" s="290"/>
      <c r="AJ127" s="290"/>
      <c r="AK127" s="290"/>
      <c r="AL127" s="290"/>
      <c r="AM127" s="290">
        <f>IF(AM21="kWh",SUMPRODUCT(D22:D125,AM22:AM125))</f>
        <v>0</v>
      </c>
      <c r="AN127" s="290">
        <f>IF(AN21="kWh",SUMPRODUCT(D22:D125,AN22:AN125))</f>
        <v>0</v>
      </c>
      <c r="AO127" s="290">
        <f>IF(AO21="kW",SUMPRODUCT(U22:U125,V22:V125,AO22:AO125),SUMPRODUCT(D22:D125,AO22:AO125))</f>
        <v>0</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7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7">
        <f>HLOOKUP(AM$20,'3.  Distribution Rates'!$C$122:$P$133,3,FALSE)</f>
        <v>1.9400000000000001E-2</v>
      </c>
      <c r="AN130" s="737">
        <f>HLOOKUP(AN$20,'3.  Distribution Rates'!$C$122:$P$133,3,FALSE)</f>
        <v>1.54E-2</v>
      </c>
      <c r="AO130" s="301">
        <f>HLOOKUP(AO$20,'3.  Distribution Rates'!$C$122:$P$133,3,FALSE)</f>
        <v>2.9674999999999998</v>
      </c>
      <c r="AP130" s="301">
        <f>HLOOKUP(AP$20,'3.  Distribution Rates'!$C$122:$P$133,3,FALSE)</f>
        <v>8.5460999999999991</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7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7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0</v>
      </c>
      <c r="AN135" s="253">
        <f>SUMPRODUCT($E$22:$E$125,AN22:AN125)</f>
        <v>0</v>
      </c>
      <c r="AO135" s="253">
        <f>IF(AO21="kW",SUMPRODUCT($U$22:$U$125,$W$22:$W$125,AO22:AO125),SUMPRODUCT($E$22:$E$125,AO22:AO125))</f>
        <v>0</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0</v>
      </c>
      <c r="AN136" s="253">
        <f>SUMPRODUCT($F$22:$F$125,AN22:AN125)</f>
        <v>0</v>
      </c>
      <c r="AO136" s="253">
        <f>IF(AO21="kW",SUMPRODUCT($U$22:$U$125,$X$22:$X$125,AO22:AO125),SUMPRODUCT($F$22:$F$125,AO22:AO125))</f>
        <v>0</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0</v>
      </c>
      <c r="AN137" s="253">
        <f>SUMPRODUCT($G$22:$G$125,AN22:AN125)</f>
        <v>0</v>
      </c>
      <c r="AO137" s="253">
        <f>IF(AO21="kW",SUMPRODUCT($U$22:$U$125,$Y$22:$Y$125,AO22:AO125),SUMPRODUCT($G$22:$G$125,AO22:AO125))</f>
        <v>0</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0</v>
      </c>
      <c r="AN138" s="253">
        <f>SUMPRODUCT($H$22:$H$125,AN22:AN125)</f>
        <v>0</v>
      </c>
      <c r="AO138" s="253">
        <f>IF(AO21="kW",SUMPRODUCT($U$22:$U$125,$Z$22:$Z$125,AO22:AO125),SUMPRODUCT($H$22:$H$125,AO22:AO125))</f>
        <v>0</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0</v>
      </c>
      <c r="AN139" s="253">
        <f>SUMPRODUCT($I$22:$I$125,AN22:AN125)</f>
        <v>0</v>
      </c>
      <c r="AO139" s="253">
        <f>IF(AO21="kW",SUMPRODUCT($U$22:$U$125,$AA$22:$AA$125,AO22:AO125),SUMPRODUCT($I$22:$I$125,AO22:AO125))</f>
        <v>0</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0</v>
      </c>
      <c r="AN140" s="253">
        <f>SUMPRODUCT($J$22:$J$125,AN22:AN125)</f>
        <v>0</v>
      </c>
      <c r="AO140" s="253">
        <f>IF(AO21="kW",SUMPRODUCT($U$22:$U$125,$AB$22:$AB$125,AO22:AO125),SUMPRODUCT($J$22:$J$125,AO22:AO125))</f>
        <v>0</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0</v>
      </c>
      <c r="AN141" s="253">
        <f>SUMPRODUCT($K$22:$K$125,AN22:AN125)</f>
        <v>0</v>
      </c>
      <c r="AO141" s="253">
        <f>IF(AO21="kW",SUMPRODUCT($U$22:$U$125,$AC$22:$AC$125,AO22:AO125),SUMPRODUCT($K$22:$K$125,AO22:AO125))</f>
        <v>0</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0</v>
      </c>
      <c r="AN142" s="253">
        <f>SUMPRODUCT($L$22:$L$125,AN22:AN125)</f>
        <v>0</v>
      </c>
      <c r="AO142" s="253">
        <f>IF(AO21="kW",SUMPRODUCT($U$22:$U$125,$AD$22:$AD$125,AO22:AO125),SUMPRODUCT($L$22:$L$125,AO22:AO125))</f>
        <v>0</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0</v>
      </c>
      <c r="AN143" s="253">
        <f>SUMPRODUCT($M$22:$M$125,AN22:AN125)</f>
        <v>0</v>
      </c>
      <c r="AO143" s="253">
        <f>IF(AO21="kW",SUMPRODUCT($U$22:$U$125,$AE$22:$AE$125,AO22:AO125),SUMPRODUCT($M$22:$M$125,AO22:AO125))</f>
        <v>0</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834</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0</v>
      </c>
      <c r="AN144" s="253">
        <f>SUMPRODUCT($N$22:$N$125,AN22:AN125)</f>
        <v>0</v>
      </c>
      <c r="AO144" s="253">
        <f>IF(AO21="kW",SUMPRODUCT($U$22:$U$125,$AF$22:$AF$125,AO22:AO125),SUMPRODUCT($N$22:$N$125,AO22:AO125))</f>
        <v>0</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835</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0</v>
      </c>
      <c r="AN145" s="253">
        <f>SUMPRODUCT($O$22:$O$125,AN22:AN125)</f>
        <v>0</v>
      </c>
      <c r="AO145" s="253">
        <f>IF(AO21="kW",SUMPRODUCT($U$22:$U$125,$AG$22:$AG$125,AO22:AO125),SUMPRODUCT($O$22:$O$125,AO22:AO125))</f>
        <v>0</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836</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0</v>
      </c>
      <c r="AN146" s="253">
        <f>SUMPRODUCT($P$22:$P$125,AN22:AN125)</f>
        <v>0</v>
      </c>
      <c r="AO146" s="253">
        <f>IF(AO21="kW",SUMPRODUCT($U$22:$U$125,$AH$22:$AH$125,AO22:AO125),SUMPRODUCT($P$22:$P$125,AO22:AO125))</f>
        <v>0</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837</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838</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839</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840</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9"/>
      <c r="BB150" s="323"/>
    </row>
    <row r="151" spans="1:54" ht="15">
      <c r="B151" s="656"/>
      <c r="C151" s="313"/>
      <c r="D151" s="657"/>
      <c r="E151" s="657"/>
      <c r="F151" s="657"/>
      <c r="G151" s="657"/>
      <c r="H151" s="657"/>
      <c r="I151" s="657"/>
      <c r="J151" s="657"/>
      <c r="K151" s="657"/>
      <c r="L151" s="657"/>
      <c r="M151" s="657"/>
      <c r="N151" s="657"/>
      <c r="O151" s="657"/>
      <c r="P151" s="657"/>
      <c r="Q151" s="657"/>
      <c r="R151" s="657"/>
      <c r="S151" s="657"/>
      <c r="T151" s="657"/>
      <c r="U151" s="657"/>
      <c r="V151" s="658"/>
      <c r="W151" s="659"/>
      <c r="X151" s="660"/>
      <c r="Y151" s="658"/>
      <c r="Z151" s="266"/>
      <c r="AC151" s="658"/>
      <c r="AD151" s="658"/>
      <c r="AM151" s="253"/>
      <c r="AN151" s="253"/>
      <c r="AO151" s="253"/>
      <c r="AP151" s="253"/>
      <c r="AQ151" s="253"/>
      <c r="AR151" s="253"/>
      <c r="AS151" s="253"/>
      <c r="AT151" s="253"/>
      <c r="AU151" s="253"/>
      <c r="AV151" s="253"/>
      <c r="AW151" s="253"/>
      <c r="AX151" s="253"/>
      <c r="AY151" s="253"/>
      <c r="AZ151" s="253"/>
      <c r="BB151" s="323"/>
    </row>
    <row r="152" spans="1:54" ht="15">
      <c r="B152" s="656"/>
      <c r="C152" s="313"/>
      <c r="D152" s="657"/>
      <c r="E152" s="657"/>
      <c r="F152" s="657"/>
      <c r="G152" s="657"/>
      <c r="H152" s="657"/>
      <c r="I152" s="657"/>
      <c r="J152" s="657"/>
      <c r="K152" s="657"/>
      <c r="L152" s="657"/>
      <c r="M152" s="657"/>
      <c r="N152" s="657"/>
      <c r="O152" s="657"/>
      <c r="P152" s="657"/>
      <c r="Q152" s="657"/>
      <c r="R152" s="657"/>
      <c r="S152" s="657"/>
      <c r="T152" s="657"/>
      <c r="U152" s="657"/>
      <c r="V152" s="658"/>
      <c r="W152" s="659"/>
      <c r="X152" s="660"/>
      <c r="Y152" s="658"/>
      <c r="Z152" s="266"/>
      <c r="AC152" s="658"/>
      <c r="AD152" s="658"/>
      <c r="AM152" s="253"/>
      <c r="AN152" s="253"/>
      <c r="AO152" s="253"/>
      <c r="AP152" s="253"/>
      <c r="AQ152" s="253"/>
      <c r="AR152" s="253"/>
      <c r="AS152" s="253"/>
      <c r="AT152" s="253"/>
      <c r="AU152" s="253"/>
      <c r="AV152" s="253"/>
      <c r="AW152" s="253"/>
      <c r="AX152" s="253"/>
      <c r="AY152" s="253"/>
      <c r="AZ152" s="253"/>
      <c r="BB152" s="323"/>
    </row>
    <row r="153" spans="1:54" ht="15">
      <c r="B153" s="656"/>
      <c r="C153" s="313"/>
      <c r="D153" s="657"/>
      <c r="E153" s="657"/>
      <c r="F153" s="657"/>
      <c r="G153" s="657"/>
      <c r="H153" s="657"/>
      <c r="I153" s="657"/>
      <c r="J153" s="657"/>
      <c r="K153" s="657"/>
      <c r="L153" s="657"/>
      <c r="M153" s="657"/>
      <c r="N153" s="657"/>
      <c r="O153" s="657"/>
      <c r="P153" s="657"/>
      <c r="Q153" s="657"/>
      <c r="R153" s="657"/>
      <c r="S153" s="657"/>
      <c r="T153" s="657"/>
      <c r="U153" s="657"/>
      <c r="V153" s="658"/>
      <c r="W153" s="659"/>
      <c r="X153" s="660"/>
      <c r="Y153" s="658"/>
      <c r="Z153" s="266"/>
      <c r="AC153" s="658"/>
      <c r="AD153" s="658"/>
      <c r="AM153" s="253"/>
      <c r="AN153" s="253"/>
      <c r="AO153" s="253"/>
      <c r="AP153" s="253"/>
      <c r="AQ153" s="253"/>
      <c r="AR153" s="253"/>
      <c r="AS153" s="253"/>
      <c r="AT153" s="253"/>
      <c r="AU153" s="253"/>
      <c r="AV153" s="253"/>
      <c r="AW153" s="253"/>
      <c r="AX153" s="253"/>
      <c r="AY153" s="253"/>
      <c r="AZ153" s="253"/>
      <c r="BB153" s="323"/>
    </row>
    <row r="154" spans="1:54" ht="21.75" customHeight="1">
      <c r="B154" s="324" t="s">
        <v>578</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75">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953" t="s">
        <v>211</v>
      </c>
      <c r="C157" s="955" t="s">
        <v>33</v>
      </c>
      <c r="D157" s="246" t="s">
        <v>421</v>
      </c>
      <c r="E157" s="959" t="s">
        <v>209</v>
      </c>
      <c r="F157" s="960"/>
      <c r="G157" s="960"/>
      <c r="H157" s="960"/>
      <c r="I157" s="960"/>
      <c r="J157" s="960"/>
      <c r="K157" s="960"/>
      <c r="L157" s="960"/>
      <c r="M157" s="960"/>
      <c r="N157" s="960"/>
      <c r="O157" s="960"/>
      <c r="P157" s="960"/>
      <c r="Q157" s="960"/>
      <c r="R157" s="960"/>
      <c r="S157" s="960"/>
      <c r="T157" s="961"/>
      <c r="U157" s="957" t="s">
        <v>213</v>
      </c>
      <c r="V157" s="246" t="s">
        <v>422</v>
      </c>
      <c r="W157" s="950" t="s">
        <v>212</v>
      </c>
      <c r="X157" s="951"/>
      <c r="Y157" s="951"/>
      <c r="Z157" s="951"/>
      <c r="AA157" s="951"/>
      <c r="AB157" s="951"/>
      <c r="AC157" s="951"/>
      <c r="AD157" s="951"/>
      <c r="AE157" s="951"/>
      <c r="AF157" s="951"/>
      <c r="AG157" s="951"/>
      <c r="AH157" s="951"/>
      <c r="AI157" s="951"/>
      <c r="AJ157" s="951"/>
      <c r="AK157" s="951"/>
      <c r="AL157" s="962"/>
      <c r="AM157" s="950" t="s">
        <v>242</v>
      </c>
      <c r="AN157" s="951"/>
      <c r="AO157" s="951"/>
      <c r="AP157" s="951"/>
      <c r="AQ157" s="951"/>
      <c r="AR157" s="951"/>
      <c r="AS157" s="951"/>
      <c r="AT157" s="951"/>
      <c r="AU157" s="951"/>
      <c r="AV157" s="951"/>
      <c r="AW157" s="951"/>
      <c r="AX157" s="951"/>
      <c r="AY157" s="951"/>
      <c r="AZ157" s="951"/>
      <c r="BA157" s="952"/>
    </row>
    <row r="158" spans="1:54" ht="60.75" customHeight="1">
      <c r="B158" s="954"/>
      <c r="C158" s="956"/>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958"/>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GS&gt;50 KW</v>
      </c>
      <c r="AP158" s="247" t="str">
        <f>'1.  LRAMVA Summary'!G53</f>
        <v>Street Lights</v>
      </c>
      <c r="AQ158" s="247" t="str">
        <f>'1.  LRAMVA Summary'!H53</f>
        <v/>
      </c>
      <c r="AR158" s="247" t="str">
        <f>'1.  LRAMVA Summary'!I53</f>
        <v/>
      </c>
      <c r="AS158" s="247" t="str">
        <f>'1.  LRAMVA Summary'!J53</f>
        <v/>
      </c>
      <c r="AT158" s="247" t="str">
        <f>'1.  LRAMVA Summary'!K53</f>
        <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v>
      </c>
      <c r="AQ159" s="253">
        <f>'1.  LRAMVA Summary'!H54</f>
        <v>0</v>
      </c>
      <c r="AR159" s="253">
        <f>'1.  LRAMVA Summary'!I54</f>
        <v>0</v>
      </c>
      <c r="AS159" s="253">
        <f>'1.  LRAMVA Summary'!J54</f>
        <v>0</v>
      </c>
      <c r="AT159" s="253">
        <f>'1.  LRAMVA Summary'!K54</f>
        <v>0</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outlineLevel="1">
      <c r="A160" s="450">
        <v>1</v>
      </c>
      <c r="B160" s="256" t="s">
        <v>1</v>
      </c>
      <c r="C160" s="253" t="s">
        <v>25</v>
      </c>
      <c r="D160" s="257"/>
      <c r="E160" s="257"/>
      <c r="F160" s="257"/>
      <c r="G160" s="257"/>
      <c r="H160" s="257"/>
      <c r="I160" s="257"/>
      <c r="J160" s="257"/>
      <c r="K160" s="257"/>
      <c r="L160" s="257"/>
      <c r="M160" s="257"/>
      <c r="N160" s="257"/>
      <c r="O160" s="257"/>
      <c r="P160" s="257"/>
      <c r="Q160" s="257"/>
      <c r="R160" s="257"/>
      <c r="S160" s="257"/>
      <c r="T160" s="257"/>
      <c r="U160" s="253"/>
      <c r="V160" s="257"/>
      <c r="W160" s="257"/>
      <c r="X160" s="257"/>
      <c r="Y160" s="257"/>
      <c r="Z160" s="257"/>
      <c r="AA160" s="257"/>
      <c r="AB160" s="257"/>
      <c r="AC160" s="257"/>
      <c r="AD160" s="257"/>
      <c r="AE160" s="257"/>
      <c r="AF160" s="257"/>
      <c r="AG160" s="257"/>
      <c r="AH160" s="257"/>
      <c r="AI160" s="257"/>
      <c r="AJ160" s="257"/>
      <c r="AK160" s="257"/>
      <c r="AL160" s="257"/>
      <c r="AM160" s="363"/>
      <c r="AN160" s="363"/>
      <c r="AO160" s="363"/>
      <c r="AP160" s="363"/>
      <c r="AQ160" s="363"/>
      <c r="AR160" s="363"/>
      <c r="AS160" s="363"/>
      <c r="AT160" s="363"/>
      <c r="AU160" s="363"/>
      <c r="AV160" s="363"/>
      <c r="AW160" s="363"/>
      <c r="AX160" s="363"/>
      <c r="AY160" s="363"/>
      <c r="AZ160" s="363"/>
      <c r="BA160" s="258">
        <f>SUM(AM160:AZ160)</f>
        <v>0</v>
      </c>
    </row>
    <row r="161" spans="1:53" ht="15"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0</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75"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outlineLevel="1">
      <c r="A163" s="450">
        <v>2</v>
      </c>
      <c r="B163" s="256" t="s">
        <v>2</v>
      </c>
      <c r="C163" s="253" t="s">
        <v>25</v>
      </c>
      <c r="D163" s="257"/>
      <c r="E163" s="257"/>
      <c r="F163" s="257"/>
      <c r="G163" s="257"/>
      <c r="H163" s="257"/>
      <c r="I163" s="257"/>
      <c r="J163" s="257"/>
      <c r="K163" s="257"/>
      <c r="L163" s="257"/>
      <c r="M163" s="257"/>
      <c r="N163" s="257"/>
      <c r="O163" s="257"/>
      <c r="P163" s="257"/>
      <c r="Q163" s="257"/>
      <c r="R163" s="257"/>
      <c r="S163" s="257"/>
      <c r="T163" s="257"/>
      <c r="U163" s="253"/>
      <c r="V163" s="257"/>
      <c r="W163" s="257"/>
      <c r="X163" s="257"/>
      <c r="Y163" s="257"/>
      <c r="Z163" s="257"/>
      <c r="AA163" s="257"/>
      <c r="AB163" s="257"/>
      <c r="AC163" s="257"/>
      <c r="AD163" s="257"/>
      <c r="AE163" s="257"/>
      <c r="AF163" s="257"/>
      <c r="AG163" s="257"/>
      <c r="AH163" s="257"/>
      <c r="AI163" s="257"/>
      <c r="AJ163" s="257"/>
      <c r="AK163" s="257"/>
      <c r="AL163" s="257"/>
      <c r="AM163" s="363"/>
      <c r="AN163" s="363"/>
      <c r="AO163" s="363"/>
      <c r="AP163" s="363"/>
      <c r="AQ163" s="363"/>
      <c r="AR163" s="363"/>
      <c r="AS163" s="363"/>
      <c r="AT163" s="363"/>
      <c r="AU163" s="363"/>
      <c r="AV163" s="363"/>
      <c r="AW163" s="363"/>
      <c r="AX163" s="363"/>
      <c r="AY163" s="363"/>
      <c r="AZ163" s="363"/>
      <c r="BA163" s="258">
        <f>SUM(AM163:AZ163)</f>
        <v>0</v>
      </c>
    </row>
    <row r="164" spans="1:53" ht="15"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0</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75"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outlineLevel="1">
      <c r="A166" s="450">
        <v>3</v>
      </c>
      <c r="B166" s="256" t="s">
        <v>3</v>
      </c>
      <c r="C166" s="253" t="s">
        <v>25</v>
      </c>
      <c r="D166" s="257"/>
      <c r="E166" s="257"/>
      <c r="F166" s="257"/>
      <c r="G166" s="257"/>
      <c r="H166" s="257"/>
      <c r="I166" s="257"/>
      <c r="J166" s="257"/>
      <c r="K166" s="257"/>
      <c r="L166" s="257"/>
      <c r="M166" s="257"/>
      <c r="N166" s="257"/>
      <c r="O166" s="257"/>
      <c r="P166" s="257"/>
      <c r="Q166" s="257"/>
      <c r="R166" s="257"/>
      <c r="S166" s="257"/>
      <c r="T166" s="257"/>
      <c r="U166" s="253"/>
      <c r="V166" s="257"/>
      <c r="W166" s="257"/>
      <c r="X166" s="257"/>
      <c r="Y166" s="257"/>
      <c r="Z166" s="257"/>
      <c r="AA166" s="257"/>
      <c r="AB166" s="257"/>
      <c r="AC166" s="257"/>
      <c r="AD166" s="257"/>
      <c r="AE166" s="257"/>
      <c r="AF166" s="257"/>
      <c r="AG166" s="257"/>
      <c r="AH166" s="257"/>
      <c r="AI166" s="257"/>
      <c r="AJ166" s="257"/>
      <c r="AK166" s="257"/>
      <c r="AL166" s="257"/>
      <c r="AM166" s="363"/>
      <c r="AN166" s="363"/>
      <c r="AO166" s="363"/>
      <c r="AP166" s="363"/>
      <c r="AQ166" s="363"/>
      <c r="AR166" s="363"/>
      <c r="AS166" s="363"/>
      <c r="AT166" s="363"/>
      <c r="AU166" s="363"/>
      <c r="AV166" s="363"/>
      <c r="AW166" s="363"/>
      <c r="AX166" s="363"/>
      <c r="AY166" s="363"/>
      <c r="AZ166" s="363"/>
      <c r="BA166" s="258">
        <f>SUM(AM166:AZ166)</f>
        <v>0</v>
      </c>
    </row>
    <row r="167" spans="1:53" ht="15" outlineLevel="1">
      <c r="B167" s="256" t="s">
        <v>243</v>
      </c>
      <c r="C167" s="253" t="s">
        <v>163</v>
      </c>
      <c r="D167" s="257"/>
      <c r="E167" s="257"/>
      <c r="F167" s="257"/>
      <c r="G167" s="257"/>
      <c r="H167" s="257"/>
      <c r="I167" s="257"/>
      <c r="J167" s="257"/>
      <c r="K167" s="257"/>
      <c r="L167" s="257"/>
      <c r="M167" s="257"/>
      <c r="N167" s="257"/>
      <c r="O167" s="257"/>
      <c r="P167" s="257"/>
      <c r="Q167" s="257"/>
      <c r="R167" s="257"/>
      <c r="S167" s="257"/>
      <c r="T167" s="257"/>
      <c r="U167" s="416"/>
      <c r="V167" s="257"/>
      <c r="W167" s="257"/>
      <c r="X167" s="257"/>
      <c r="Y167" s="257"/>
      <c r="Z167" s="257"/>
      <c r="AA167" s="257"/>
      <c r="AB167" s="257"/>
      <c r="AC167" s="257"/>
      <c r="AD167" s="257"/>
      <c r="AE167" s="257"/>
      <c r="AF167" s="257"/>
      <c r="AG167" s="257"/>
      <c r="AH167" s="257"/>
      <c r="AI167" s="257"/>
      <c r="AJ167" s="257"/>
      <c r="AK167" s="257"/>
      <c r="AL167" s="257"/>
      <c r="AM167" s="364">
        <f>AM166</f>
        <v>0</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outlineLevel="1">
      <c r="A169" s="450">
        <v>4</v>
      </c>
      <c r="B169" s="256" t="s">
        <v>4</v>
      </c>
      <c r="C169" s="253" t="s">
        <v>25</v>
      </c>
      <c r="D169" s="257"/>
      <c r="E169" s="257"/>
      <c r="F169" s="257"/>
      <c r="G169" s="257"/>
      <c r="H169" s="257"/>
      <c r="I169" s="257"/>
      <c r="J169" s="257"/>
      <c r="K169" s="257"/>
      <c r="L169" s="257"/>
      <c r="M169" s="257"/>
      <c r="N169" s="257"/>
      <c r="O169" s="257"/>
      <c r="P169" s="257"/>
      <c r="Q169" s="257"/>
      <c r="R169" s="257"/>
      <c r="S169" s="257"/>
      <c r="T169" s="257"/>
      <c r="U169" s="253"/>
      <c r="V169" s="257"/>
      <c r="W169" s="257"/>
      <c r="X169" s="257"/>
      <c r="Y169" s="257"/>
      <c r="Z169" s="257"/>
      <c r="AA169" s="257"/>
      <c r="AB169" s="257"/>
      <c r="AC169" s="257"/>
      <c r="AD169" s="257"/>
      <c r="AE169" s="257"/>
      <c r="AF169" s="257"/>
      <c r="AG169" s="257"/>
      <c r="AH169" s="257"/>
      <c r="AI169" s="257"/>
      <c r="AJ169" s="257"/>
      <c r="AK169" s="257"/>
      <c r="AL169" s="257"/>
      <c r="AM169" s="363"/>
      <c r="AN169" s="363"/>
      <c r="AO169" s="363"/>
      <c r="AP169" s="363"/>
      <c r="AQ169" s="363"/>
      <c r="AR169" s="363"/>
      <c r="AS169" s="363"/>
      <c r="AT169" s="363"/>
      <c r="AU169" s="363"/>
      <c r="AV169" s="363"/>
      <c r="AW169" s="363"/>
      <c r="AX169" s="363"/>
      <c r="AY169" s="363"/>
      <c r="AZ169" s="363"/>
      <c r="BA169" s="258">
        <f>SUM(AM169:AZ169)</f>
        <v>0</v>
      </c>
    </row>
    <row r="170" spans="1:53" ht="15"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0</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outlineLevel="1">
      <c r="A172" s="450">
        <v>5</v>
      </c>
      <c r="B172" s="256" t="s">
        <v>5</v>
      </c>
      <c r="C172" s="253" t="s">
        <v>25</v>
      </c>
      <c r="D172" s="257"/>
      <c r="E172" s="257"/>
      <c r="F172" s="257"/>
      <c r="G172" s="257"/>
      <c r="H172" s="257"/>
      <c r="I172" s="257"/>
      <c r="J172" s="257"/>
      <c r="K172" s="257"/>
      <c r="L172" s="257"/>
      <c r="M172" s="257"/>
      <c r="N172" s="257"/>
      <c r="O172" s="257"/>
      <c r="P172" s="257"/>
      <c r="Q172" s="257"/>
      <c r="R172" s="257"/>
      <c r="S172" s="257"/>
      <c r="T172" s="257"/>
      <c r="U172" s="253"/>
      <c r="V172" s="257"/>
      <c r="W172" s="257"/>
      <c r="X172" s="257"/>
      <c r="Y172" s="257"/>
      <c r="Z172" s="257"/>
      <c r="AA172" s="257"/>
      <c r="AB172" s="257"/>
      <c r="AC172" s="257"/>
      <c r="AD172" s="257"/>
      <c r="AE172" s="257"/>
      <c r="AF172" s="257"/>
      <c r="AG172" s="257"/>
      <c r="AH172" s="257"/>
      <c r="AI172" s="257"/>
      <c r="AJ172" s="257"/>
      <c r="AK172" s="257"/>
      <c r="AL172" s="257"/>
      <c r="AM172" s="363"/>
      <c r="AN172" s="363"/>
      <c r="AO172" s="363"/>
      <c r="AP172" s="363"/>
      <c r="AQ172" s="363"/>
      <c r="AR172" s="363"/>
      <c r="AS172" s="363"/>
      <c r="AT172" s="363"/>
      <c r="AU172" s="363"/>
      <c r="AV172" s="363"/>
      <c r="AW172" s="363"/>
      <c r="AX172" s="363"/>
      <c r="AY172" s="363"/>
      <c r="AZ172" s="363"/>
      <c r="BA172" s="258">
        <f>SUM(AM172:AZ172)</f>
        <v>0</v>
      </c>
    </row>
    <row r="173" spans="1:53" ht="15"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0</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outlineLevel="1">
      <c r="A184" s="450">
        <v>9</v>
      </c>
      <c r="B184" s="256" t="s">
        <v>7</v>
      </c>
      <c r="C184" s="253" t="s">
        <v>25</v>
      </c>
      <c r="D184" s="257"/>
      <c r="E184" s="257"/>
      <c r="F184" s="257"/>
      <c r="G184" s="257"/>
      <c r="H184" s="257"/>
      <c r="I184" s="257"/>
      <c r="J184" s="257"/>
      <c r="K184" s="257"/>
      <c r="L184" s="257"/>
      <c r="M184" s="257"/>
      <c r="N184" s="257"/>
      <c r="O184" s="257"/>
      <c r="P184" s="257"/>
      <c r="Q184" s="257"/>
      <c r="R184" s="257"/>
      <c r="S184" s="257"/>
      <c r="T184" s="257"/>
      <c r="U184" s="253"/>
      <c r="V184" s="257"/>
      <c r="W184" s="257"/>
      <c r="X184" s="257"/>
      <c r="Y184" s="257"/>
      <c r="Z184" s="257"/>
      <c r="AA184" s="257"/>
      <c r="AB184" s="257"/>
      <c r="AC184" s="257"/>
      <c r="AD184" s="257"/>
      <c r="AE184" s="257"/>
      <c r="AF184" s="257"/>
      <c r="AG184" s="257"/>
      <c r="AH184" s="257"/>
      <c r="AI184" s="257"/>
      <c r="AJ184" s="257"/>
      <c r="AK184" s="257"/>
      <c r="AL184" s="257"/>
      <c r="AM184" s="363"/>
      <c r="AN184" s="363"/>
      <c r="AO184" s="363"/>
      <c r="AP184" s="363"/>
      <c r="AQ184" s="363"/>
      <c r="AR184" s="363"/>
      <c r="AS184" s="363"/>
      <c r="AT184" s="363"/>
      <c r="AU184" s="363"/>
      <c r="AV184" s="363"/>
      <c r="AW184" s="363"/>
      <c r="AX184" s="363"/>
      <c r="AY184" s="363"/>
      <c r="AZ184" s="363"/>
      <c r="BA184" s="258">
        <f>SUM(AM184:AZ184)</f>
        <v>0</v>
      </c>
    </row>
    <row r="185" spans="1:53" ht="15" outlineLevel="1">
      <c r="B185" s="256" t="s">
        <v>243</v>
      </c>
      <c r="C185" s="253" t="s">
        <v>163</v>
      </c>
      <c r="D185" s="257"/>
      <c r="E185" s="257"/>
      <c r="F185" s="257"/>
      <c r="G185" s="257"/>
      <c r="H185" s="257"/>
      <c r="I185" s="257"/>
      <c r="J185" s="257"/>
      <c r="K185" s="257"/>
      <c r="L185" s="257"/>
      <c r="M185" s="257"/>
      <c r="N185" s="257"/>
      <c r="O185" s="257"/>
      <c r="P185" s="257"/>
      <c r="Q185" s="257"/>
      <c r="R185" s="257"/>
      <c r="S185" s="257"/>
      <c r="T185" s="257"/>
      <c r="U185" s="253"/>
      <c r="V185" s="257"/>
      <c r="W185" s="257"/>
      <c r="X185" s="257"/>
      <c r="Y185" s="257"/>
      <c r="Z185" s="257"/>
      <c r="AA185" s="257"/>
      <c r="AB185" s="257"/>
      <c r="AC185" s="257"/>
      <c r="AD185" s="257"/>
      <c r="AE185" s="257"/>
      <c r="AF185" s="257"/>
      <c r="AG185" s="257"/>
      <c r="AH185" s="257"/>
      <c r="AI185" s="257"/>
      <c r="AJ185" s="257"/>
      <c r="AK185" s="257"/>
      <c r="AL185" s="257"/>
      <c r="AM185" s="364">
        <f>AM184</f>
        <v>0</v>
      </c>
      <c r="AN185" s="364">
        <f>AN184</f>
        <v>0</v>
      </c>
      <c r="AO185" s="364">
        <f t="shared" ref="AO185:AZ185" si="61">AO184</f>
        <v>0</v>
      </c>
      <c r="AP185" s="364">
        <f t="shared" si="61"/>
        <v>0</v>
      </c>
      <c r="AQ185" s="364">
        <f t="shared" si="61"/>
        <v>0</v>
      </c>
      <c r="AR185" s="364">
        <f t="shared" si="61"/>
        <v>0</v>
      </c>
      <c r="AS185" s="364">
        <f t="shared" si="61"/>
        <v>0</v>
      </c>
      <c r="AT185" s="364">
        <f t="shared" si="61"/>
        <v>0</v>
      </c>
      <c r="AU185" s="364">
        <f t="shared" si="61"/>
        <v>0</v>
      </c>
      <c r="AV185" s="364">
        <f t="shared" si="61"/>
        <v>0</v>
      </c>
      <c r="AW185" s="364">
        <f t="shared" si="61"/>
        <v>0</v>
      </c>
      <c r="AX185" s="364">
        <f t="shared" si="61"/>
        <v>0</v>
      </c>
      <c r="AY185" s="364">
        <f t="shared" si="61"/>
        <v>0</v>
      </c>
      <c r="AZ185" s="364">
        <f t="shared" si="61"/>
        <v>0</v>
      </c>
      <c r="BA185" s="446"/>
    </row>
    <row r="186" spans="1:53" ht="15"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75"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outlineLevel="1">
      <c r="A188" s="450">
        <v>10</v>
      </c>
      <c r="B188" s="271" t="s">
        <v>22</v>
      </c>
      <c r="C188" s="253" t="s">
        <v>25</v>
      </c>
      <c r="D188" s="257"/>
      <c r="E188" s="257"/>
      <c r="F188" s="257"/>
      <c r="G188" s="257"/>
      <c r="H188" s="257"/>
      <c r="I188" s="257"/>
      <c r="J188" s="257"/>
      <c r="K188" s="257"/>
      <c r="L188" s="257"/>
      <c r="M188" s="257"/>
      <c r="N188" s="257"/>
      <c r="O188" s="257"/>
      <c r="P188" s="257"/>
      <c r="Q188" s="257"/>
      <c r="R188" s="257"/>
      <c r="S188" s="257"/>
      <c r="T188" s="257"/>
      <c r="U188" s="257">
        <v>12</v>
      </c>
      <c r="V188" s="257"/>
      <c r="W188" s="257"/>
      <c r="X188" s="257"/>
      <c r="Y188" s="257"/>
      <c r="Z188" s="257"/>
      <c r="AA188" s="257"/>
      <c r="AB188" s="257"/>
      <c r="AC188" s="257"/>
      <c r="AD188" s="257"/>
      <c r="AE188" s="257"/>
      <c r="AF188" s="257"/>
      <c r="AG188" s="257"/>
      <c r="AH188" s="257"/>
      <c r="AI188" s="257"/>
      <c r="AJ188" s="257"/>
      <c r="AK188" s="257"/>
      <c r="AL188" s="257"/>
      <c r="AM188" s="415"/>
      <c r="AN188" s="417"/>
      <c r="AO188" s="417"/>
      <c r="AP188" s="368"/>
      <c r="AQ188" s="368"/>
      <c r="AR188" s="368"/>
      <c r="AS188" s="368"/>
      <c r="AT188" s="368"/>
      <c r="AU188" s="368"/>
      <c r="AV188" s="368"/>
      <c r="AW188" s="368"/>
      <c r="AX188" s="368"/>
      <c r="AY188" s="368"/>
      <c r="AZ188" s="368"/>
      <c r="BA188" s="258">
        <f>SUM(AM188:AZ188)</f>
        <v>0</v>
      </c>
    </row>
    <row r="189" spans="1:53" ht="15" outlineLevel="1">
      <c r="B189" s="256" t="s">
        <v>243</v>
      </c>
      <c r="C189" s="253" t="s">
        <v>163</v>
      </c>
      <c r="D189" s="257"/>
      <c r="E189" s="257"/>
      <c r="F189" s="257"/>
      <c r="G189" s="257"/>
      <c r="H189" s="257"/>
      <c r="I189" s="257"/>
      <c r="J189" s="257"/>
      <c r="K189" s="257"/>
      <c r="L189" s="257"/>
      <c r="M189" s="257"/>
      <c r="N189" s="257"/>
      <c r="O189" s="257"/>
      <c r="P189" s="257"/>
      <c r="Q189" s="257"/>
      <c r="R189" s="257"/>
      <c r="S189" s="257"/>
      <c r="T189" s="257"/>
      <c r="U189" s="257">
        <f>U188</f>
        <v>12</v>
      </c>
      <c r="V189" s="257"/>
      <c r="W189" s="257"/>
      <c r="X189" s="257"/>
      <c r="Y189" s="257"/>
      <c r="Z189" s="257"/>
      <c r="AA189" s="257"/>
      <c r="AB189" s="257"/>
      <c r="AC189" s="257"/>
      <c r="AD189" s="257"/>
      <c r="AE189" s="257"/>
      <c r="AF189" s="257"/>
      <c r="AG189" s="257"/>
      <c r="AH189" s="257"/>
      <c r="AI189" s="257"/>
      <c r="AJ189" s="257"/>
      <c r="AK189" s="257"/>
      <c r="AL189" s="257"/>
      <c r="AM189" s="364">
        <f>AM188</f>
        <v>0</v>
      </c>
      <c r="AN189" s="364">
        <f>AN188</f>
        <v>0</v>
      </c>
      <c r="AO189" s="364">
        <f t="shared" ref="AO189:AZ189" si="62">AO188</f>
        <v>0</v>
      </c>
      <c r="AP189" s="364">
        <f t="shared" si="62"/>
        <v>0</v>
      </c>
      <c r="AQ189" s="364">
        <f t="shared" si="62"/>
        <v>0</v>
      </c>
      <c r="AR189" s="364">
        <f t="shared" si="62"/>
        <v>0</v>
      </c>
      <c r="AS189" s="364">
        <f t="shared" si="62"/>
        <v>0</v>
      </c>
      <c r="AT189" s="364">
        <f t="shared" si="62"/>
        <v>0</v>
      </c>
      <c r="AU189" s="364">
        <f t="shared" si="62"/>
        <v>0</v>
      </c>
      <c r="AV189" s="364">
        <f t="shared" si="62"/>
        <v>0</v>
      </c>
      <c r="AW189" s="364">
        <f t="shared" si="62"/>
        <v>0</v>
      </c>
      <c r="AX189" s="364">
        <f t="shared" si="62"/>
        <v>0</v>
      </c>
      <c r="AY189" s="364">
        <f t="shared" si="62"/>
        <v>0</v>
      </c>
      <c r="AZ189" s="364">
        <f t="shared" si="62"/>
        <v>0</v>
      </c>
      <c r="BA189" s="446"/>
    </row>
    <row r="190" spans="1:53" ht="15"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outlineLevel="1">
      <c r="A191" s="450">
        <v>11</v>
      </c>
      <c r="B191" s="275" t="s">
        <v>21</v>
      </c>
      <c r="C191" s="253" t="s">
        <v>25</v>
      </c>
      <c r="D191" s="257"/>
      <c r="E191" s="257"/>
      <c r="F191" s="257"/>
      <c r="G191" s="257"/>
      <c r="H191" s="257"/>
      <c r="I191" s="257"/>
      <c r="J191" s="257"/>
      <c r="K191" s="257"/>
      <c r="L191" s="257"/>
      <c r="M191" s="257"/>
      <c r="N191" s="257"/>
      <c r="O191" s="257"/>
      <c r="P191" s="257"/>
      <c r="Q191" s="257"/>
      <c r="R191" s="257"/>
      <c r="S191" s="257"/>
      <c r="T191" s="257"/>
      <c r="U191" s="257">
        <v>12</v>
      </c>
      <c r="V191" s="257"/>
      <c r="W191" s="257"/>
      <c r="X191" s="257"/>
      <c r="Y191" s="257"/>
      <c r="Z191" s="257"/>
      <c r="AA191" s="257"/>
      <c r="AB191" s="257"/>
      <c r="AC191" s="257"/>
      <c r="AD191" s="257"/>
      <c r="AE191" s="257"/>
      <c r="AF191" s="257"/>
      <c r="AG191" s="257"/>
      <c r="AH191" s="257"/>
      <c r="AI191" s="257"/>
      <c r="AJ191" s="257"/>
      <c r="AK191" s="257"/>
      <c r="AL191" s="257"/>
      <c r="AM191" s="368"/>
      <c r="AN191" s="417"/>
      <c r="AO191" s="368"/>
      <c r="AP191" s="368"/>
      <c r="AQ191" s="368"/>
      <c r="AR191" s="368"/>
      <c r="AS191" s="368"/>
      <c r="AT191" s="368"/>
      <c r="AU191" s="368"/>
      <c r="AV191" s="368"/>
      <c r="AW191" s="368"/>
      <c r="AX191" s="368"/>
      <c r="AY191" s="368"/>
      <c r="AZ191" s="368"/>
      <c r="BA191" s="258">
        <f>SUM(AM191:AZ191)</f>
        <v>0</v>
      </c>
    </row>
    <row r="192" spans="1:53" ht="15" outlineLevel="1">
      <c r="B192" s="256" t="s">
        <v>243</v>
      </c>
      <c r="C192" s="253" t="s">
        <v>163</v>
      </c>
      <c r="D192" s="257"/>
      <c r="E192" s="257"/>
      <c r="F192" s="257"/>
      <c r="G192" s="257"/>
      <c r="H192" s="257"/>
      <c r="I192" s="257"/>
      <c r="J192" s="257"/>
      <c r="K192" s="257"/>
      <c r="L192" s="257"/>
      <c r="M192" s="257"/>
      <c r="N192" s="257"/>
      <c r="O192" s="257"/>
      <c r="P192" s="257"/>
      <c r="Q192" s="257"/>
      <c r="R192" s="257"/>
      <c r="S192" s="257"/>
      <c r="T192" s="257"/>
      <c r="U192" s="257">
        <f>U191</f>
        <v>12</v>
      </c>
      <c r="V192" s="257"/>
      <c r="W192" s="257"/>
      <c r="X192" s="257"/>
      <c r="Y192" s="257"/>
      <c r="Z192" s="257"/>
      <c r="AA192" s="257"/>
      <c r="AB192" s="257"/>
      <c r="AC192" s="257"/>
      <c r="AD192" s="257"/>
      <c r="AE192" s="257"/>
      <c r="AF192" s="257"/>
      <c r="AG192" s="257"/>
      <c r="AH192" s="257"/>
      <c r="AI192" s="257"/>
      <c r="AJ192" s="257"/>
      <c r="AK192" s="257"/>
      <c r="AL192" s="257"/>
      <c r="AM192" s="364">
        <f>AM191</f>
        <v>0</v>
      </c>
      <c r="AN192" s="364">
        <f>AN191</f>
        <v>0</v>
      </c>
      <c r="AO192" s="364">
        <f t="shared" ref="AO192:AZ192" si="63">AO191</f>
        <v>0</v>
      </c>
      <c r="AP192" s="364">
        <f t="shared" si="63"/>
        <v>0</v>
      </c>
      <c r="AQ192" s="364">
        <f t="shared" si="63"/>
        <v>0</v>
      </c>
      <c r="AR192" s="364">
        <f t="shared" si="63"/>
        <v>0</v>
      </c>
      <c r="AS192" s="364">
        <f t="shared" si="63"/>
        <v>0</v>
      </c>
      <c r="AT192" s="364">
        <f t="shared" si="63"/>
        <v>0</v>
      </c>
      <c r="AU192" s="364">
        <f t="shared" si="63"/>
        <v>0</v>
      </c>
      <c r="AV192" s="364">
        <f t="shared" si="63"/>
        <v>0</v>
      </c>
      <c r="AW192" s="364">
        <f t="shared" si="63"/>
        <v>0</v>
      </c>
      <c r="AX192" s="364">
        <f t="shared" si="63"/>
        <v>0</v>
      </c>
      <c r="AY192" s="364">
        <f t="shared" si="63"/>
        <v>0</v>
      </c>
      <c r="AZ192" s="364">
        <f t="shared" si="63"/>
        <v>0</v>
      </c>
      <c r="BA192" s="446"/>
    </row>
    <row r="193" spans="1:53" ht="15"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4">AO194</f>
        <v>0</v>
      </c>
      <c r="AP195" s="364">
        <f t="shared" si="64"/>
        <v>0</v>
      </c>
      <c r="AQ195" s="364">
        <f t="shared" si="64"/>
        <v>0</v>
      </c>
      <c r="AR195" s="364">
        <f t="shared" si="64"/>
        <v>0</v>
      </c>
      <c r="AS195" s="364">
        <f t="shared" si="64"/>
        <v>0</v>
      </c>
      <c r="AT195" s="364">
        <f t="shared" si="64"/>
        <v>0</v>
      </c>
      <c r="AU195" s="364">
        <f t="shared" si="64"/>
        <v>0</v>
      </c>
      <c r="AV195" s="364">
        <f t="shared" si="64"/>
        <v>0</v>
      </c>
      <c r="AW195" s="364">
        <f t="shared" si="64"/>
        <v>0</v>
      </c>
      <c r="AX195" s="364">
        <f t="shared" si="64"/>
        <v>0</v>
      </c>
      <c r="AY195" s="364">
        <f t="shared" si="64"/>
        <v>0</v>
      </c>
      <c r="AZ195" s="364">
        <f t="shared" si="64"/>
        <v>0</v>
      </c>
      <c r="BA195" s="446"/>
    </row>
    <row r="196" spans="1:53" ht="15"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5">AO197</f>
        <v>0</v>
      </c>
      <c r="AP198" s="364">
        <f t="shared" si="65"/>
        <v>0</v>
      </c>
      <c r="AQ198" s="364">
        <f t="shared" si="65"/>
        <v>0</v>
      </c>
      <c r="AR198" s="364">
        <f t="shared" si="65"/>
        <v>0</v>
      </c>
      <c r="AS198" s="364">
        <f t="shared" si="65"/>
        <v>0</v>
      </c>
      <c r="AT198" s="364">
        <f t="shared" si="65"/>
        <v>0</v>
      </c>
      <c r="AU198" s="364">
        <f t="shared" si="65"/>
        <v>0</v>
      </c>
      <c r="AV198" s="364">
        <f t="shared" si="65"/>
        <v>0</v>
      </c>
      <c r="AW198" s="364">
        <f t="shared" si="65"/>
        <v>0</v>
      </c>
      <c r="AX198" s="364">
        <f t="shared" si="65"/>
        <v>0</v>
      </c>
      <c r="AY198" s="364">
        <f t="shared" si="65"/>
        <v>0</v>
      </c>
      <c r="AZ198" s="364">
        <f t="shared" si="65"/>
        <v>0</v>
      </c>
      <c r="BA198" s="446"/>
    </row>
    <row r="199" spans="1:53" ht="15"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6">AO200</f>
        <v>0</v>
      </c>
      <c r="AP201" s="364">
        <f t="shared" si="66"/>
        <v>0</v>
      </c>
      <c r="AQ201" s="364">
        <f t="shared" si="66"/>
        <v>0</v>
      </c>
      <c r="AR201" s="364">
        <f t="shared" si="66"/>
        <v>0</v>
      </c>
      <c r="AS201" s="364">
        <f t="shared" si="66"/>
        <v>0</v>
      </c>
      <c r="AT201" s="364">
        <f t="shared" si="66"/>
        <v>0</v>
      </c>
      <c r="AU201" s="364">
        <f t="shared" si="66"/>
        <v>0</v>
      </c>
      <c r="AV201" s="364">
        <f t="shared" si="66"/>
        <v>0</v>
      </c>
      <c r="AW201" s="364">
        <f t="shared" si="66"/>
        <v>0</v>
      </c>
      <c r="AX201" s="364">
        <f t="shared" si="66"/>
        <v>0</v>
      </c>
      <c r="AY201" s="364">
        <f t="shared" si="66"/>
        <v>0</v>
      </c>
      <c r="AZ201" s="364">
        <f t="shared" si="66"/>
        <v>0</v>
      </c>
      <c r="BA201" s="446"/>
    </row>
    <row r="202" spans="1:53" ht="15"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7">AO203</f>
        <v>0</v>
      </c>
      <c r="AP204" s="364">
        <f t="shared" si="67"/>
        <v>0</v>
      </c>
      <c r="AQ204" s="364">
        <f t="shared" si="67"/>
        <v>0</v>
      </c>
      <c r="AR204" s="364">
        <f t="shared" si="67"/>
        <v>0</v>
      </c>
      <c r="AS204" s="364">
        <f t="shared" si="67"/>
        <v>0</v>
      </c>
      <c r="AT204" s="364">
        <f t="shared" si="67"/>
        <v>0</v>
      </c>
      <c r="AU204" s="364">
        <f t="shared" si="67"/>
        <v>0</v>
      </c>
      <c r="AV204" s="364">
        <f t="shared" si="67"/>
        <v>0</v>
      </c>
      <c r="AW204" s="364">
        <f t="shared" si="67"/>
        <v>0</v>
      </c>
      <c r="AX204" s="364">
        <f t="shared" si="67"/>
        <v>0</v>
      </c>
      <c r="AY204" s="364">
        <f t="shared" si="67"/>
        <v>0</v>
      </c>
      <c r="AZ204" s="364">
        <f t="shared" si="67"/>
        <v>0</v>
      </c>
      <c r="BA204" s="446"/>
    </row>
    <row r="205" spans="1:53" s="245" customFormat="1" ht="15"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0"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68">AO206</f>
        <v>0</v>
      </c>
      <c r="AP207" s="364">
        <f t="shared" si="68"/>
        <v>0</v>
      </c>
      <c r="AQ207" s="364">
        <f t="shared" si="68"/>
        <v>0</v>
      </c>
      <c r="AR207" s="364">
        <f t="shared" si="68"/>
        <v>0</v>
      </c>
      <c r="AS207" s="364">
        <f t="shared" si="68"/>
        <v>0</v>
      </c>
      <c r="AT207" s="364">
        <f t="shared" si="68"/>
        <v>0</v>
      </c>
      <c r="AU207" s="364">
        <f t="shared" si="68"/>
        <v>0</v>
      </c>
      <c r="AV207" s="364">
        <f t="shared" si="68"/>
        <v>0</v>
      </c>
      <c r="AW207" s="364">
        <f t="shared" si="68"/>
        <v>0</v>
      </c>
      <c r="AX207" s="364">
        <f t="shared" si="68"/>
        <v>0</v>
      </c>
      <c r="AY207" s="364">
        <f t="shared" si="68"/>
        <v>0</v>
      </c>
      <c r="AZ207" s="364">
        <f t="shared" si="68"/>
        <v>0</v>
      </c>
      <c r="BA207" s="446"/>
    </row>
    <row r="208" spans="1:53" s="245" customFormat="1" ht="15"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outlineLevel="1">
      <c r="A209" s="450">
        <v>17</v>
      </c>
      <c r="B209" s="275" t="s">
        <v>9</v>
      </c>
      <c r="C209" s="253" t="s">
        <v>25</v>
      </c>
      <c r="D209" s="257"/>
      <c r="E209" s="257"/>
      <c r="F209" s="257"/>
      <c r="G209" s="257"/>
      <c r="H209" s="257"/>
      <c r="I209" s="257"/>
      <c r="J209" s="257"/>
      <c r="K209" s="257"/>
      <c r="L209" s="257"/>
      <c r="M209" s="257"/>
      <c r="N209" s="257"/>
      <c r="O209" s="257"/>
      <c r="P209" s="257"/>
      <c r="Q209" s="257"/>
      <c r="R209" s="257"/>
      <c r="S209" s="257"/>
      <c r="T209" s="257"/>
      <c r="U209" s="253"/>
      <c r="V209" s="257"/>
      <c r="W209" s="257"/>
      <c r="X209" s="257"/>
      <c r="Y209" s="257"/>
      <c r="Z209" s="257"/>
      <c r="AA209" s="257"/>
      <c r="AB209" s="257"/>
      <c r="AC209" s="257"/>
      <c r="AD209" s="257"/>
      <c r="AE209" s="257"/>
      <c r="AF209" s="257"/>
      <c r="AG209" s="257"/>
      <c r="AH209" s="257"/>
      <c r="AI209" s="257"/>
      <c r="AJ209" s="257"/>
      <c r="AK209" s="257"/>
      <c r="AL209" s="257"/>
      <c r="AM209" s="368"/>
      <c r="AN209" s="368"/>
      <c r="AO209" s="368"/>
      <c r="AP209" s="368"/>
      <c r="AQ209" s="368"/>
      <c r="AR209" s="368"/>
      <c r="AS209" s="368"/>
      <c r="AT209" s="368"/>
      <c r="AU209" s="368"/>
      <c r="AV209" s="368"/>
      <c r="AW209" s="368"/>
      <c r="AX209" s="368"/>
      <c r="AY209" s="368"/>
      <c r="AZ209" s="368"/>
      <c r="BA209" s="258">
        <f>SUM(AM209:AZ209)</f>
        <v>0</v>
      </c>
    </row>
    <row r="210" spans="1:53" ht="15"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69">AO209</f>
        <v>0</v>
      </c>
      <c r="AP210" s="364">
        <f t="shared" si="69"/>
        <v>0</v>
      </c>
      <c r="AQ210" s="364">
        <f t="shared" si="69"/>
        <v>0</v>
      </c>
      <c r="AR210" s="364">
        <f t="shared" si="69"/>
        <v>0</v>
      </c>
      <c r="AS210" s="364">
        <f t="shared" si="69"/>
        <v>0</v>
      </c>
      <c r="AT210" s="364">
        <f t="shared" si="69"/>
        <v>0</v>
      </c>
      <c r="AU210" s="364">
        <f t="shared" si="69"/>
        <v>0</v>
      </c>
      <c r="AV210" s="364">
        <f t="shared" si="69"/>
        <v>0</v>
      </c>
      <c r="AW210" s="364">
        <f t="shared" si="69"/>
        <v>0</v>
      </c>
      <c r="AX210" s="364">
        <f t="shared" si="69"/>
        <v>0</v>
      </c>
      <c r="AY210" s="364">
        <f t="shared" si="69"/>
        <v>0</v>
      </c>
      <c r="AZ210" s="364">
        <f t="shared" si="69"/>
        <v>0</v>
      </c>
      <c r="BA210" s="446"/>
    </row>
    <row r="211" spans="1:53" ht="15"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75"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0">AO213</f>
        <v>0</v>
      </c>
      <c r="AP214" s="364">
        <f t="shared" si="70"/>
        <v>0</v>
      </c>
      <c r="AQ214" s="364">
        <f t="shared" si="70"/>
        <v>0</v>
      </c>
      <c r="AR214" s="364">
        <f t="shared" si="70"/>
        <v>0</v>
      </c>
      <c r="AS214" s="364">
        <f t="shared" si="70"/>
        <v>0</v>
      </c>
      <c r="AT214" s="364">
        <f t="shared" si="70"/>
        <v>0</v>
      </c>
      <c r="AU214" s="364">
        <f t="shared" si="70"/>
        <v>0</v>
      </c>
      <c r="AV214" s="364">
        <f t="shared" si="70"/>
        <v>0</v>
      </c>
      <c r="AW214" s="364">
        <f t="shared" si="70"/>
        <v>0</v>
      </c>
      <c r="AX214" s="364">
        <f t="shared" si="70"/>
        <v>0</v>
      </c>
      <c r="AY214" s="364">
        <f t="shared" si="70"/>
        <v>0</v>
      </c>
      <c r="AZ214" s="364">
        <f t="shared" si="70"/>
        <v>0</v>
      </c>
      <c r="BA214" s="446"/>
    </row>
    <row r="215" spans="1:53" ht="15"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1">AO216</f>
        <v>0</v>
      </c>
      <c r="AP217" s="364">
        <f t="shared" si="71"/>
        <v>0</v>
      </c>
      <c r="AQ217" s="364">
        <f t="shared" si="71"/>
        <v>0</v>
      </c>
      <c r="AR217" s="364">
        <f t="shared" si="71"/>
        <v>0</v>
      </c>
      <c r="AS217" s="364">
        <f t="shared" si="71"/>
        <v>0</v>
      </c>
      <c r="AT217" s="364">
        <f t="shared" si="71"/>
        <v>0</v>
      </c>
      <c r="AU217" s="364">
        <f t="shared" si="71"/>
        <v>0</v>
      </c>
      <c r="AV217" s="364">
        <f t="shared" si="71"/>
        <v>0</v>
      </c>
      <c r="AW217" s="364">
        <f t="shared" si="71"/>
        <v>0</v>
      </c>
      <c r="AX217" s="364">
        <f t="shared" si="71"/>
        <v>0</v>
      </c>
      <c r="AY217" s="364">
        <f t="shared" si="71"/>
        <v>0</v>
      </c>
      <c r="AZ217" s="364">
        <f t="shared" si="71"/>
        <v>0</v>
      </c>
      <c r="BA217" s="446"/>
    </row>
    <row r="218" spans="1:53" ht="15"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c r="AQ219" s="368"/>
      <c r="AR219" s="368"/>
      <c r="AS219" s="368"/>
      <c r="AT219" s="368"/>
      <c r="AU219" s="368"/>
      <c r="AV219" s="368"/>
      <c r="AW219" s="368"/>
      <c r="AX219" s="368"/>
      <c r="AY219" s="368"/>
      <c r="AZ219" s="368"/>
      <c r="BA219" s="258">
        <f>SUM(AM219:AZ219)</f>
        <v>0</v>
      </c>
    </row>
    <row r="220" spans="1:53" ht="15" outlineLevel="1">
      <c r="B220" s="256" t="s">
        <v>243</v>
      </c>
      <c r="C220" s="253" t="s">
        <v>163</v>
      </c>
      <c r="D220" s="257"/>
      <c r="E220" s="257"/>
      <c r="F220" s="257"/>
      <c r="G220" s="257"/>
      <c r="H220" s="257"/>
      <c r="I220" s="257"/>
      <c r="J220" s="257"/>
      <c r="K220" s="257"/>
      <c r="L220" s="257"/>
      <c r="M220" s="257"/>
      <c r="N220" s="257"/>
      <c r="O220" s="257"/>
      <c r="P220" s="257"/>
      <c r="Q220" s="257"/>
      <c r="R220" s="257"/>
      <c r="S220" s="257"/>
      <c r="T220" s="257"/>
      <c r="U220" s="257">
        <f>U219</f>
        <v>12</v>
      </c>
      <c r="V220" s="257"/>
      <c r="W220" s="257"/>
      <c r="X220" s="257"/>
      <c r="Y220" s="257"/>
      <c r="Z220" s="257"/>
      <c r="AA220" s="257"/>
      <c r="AB220" s="257"/>
      <c r="AC220" s="257"/>
      <c r="AD220" s="257"/>
      <c r="AE220" s="257"/>
      <c r="AF220" s="257"/>
      <c r="AG220" s="257"/>
      <c r="AH220" s="257"/>
      <c r="AI220" s="257"/>
      <c r="AJ220" s="257"/>
      <c r="AK220" s="257"/>
      <c r="AL220" s="257"/>
      <c r="AM220" s="364">
        <f>AM219</f>
        <v>0</v>
      </c>
      <c r="AN220" s="364">
        <f>AN219</f>
        <v>0</v>
      </c>
      <c r="AO220" s="364">
        <f t="shared" ref="AO220:AZ220" si="72">AO219</f>
        <v>0</v>
      </c>
      <c r="AP220" s="364">
        <f t="shared" si="72"/>
        <v>0</v>
      </c>
      <c r="AQ220" s="364">
        <f t="shared" si="72"/>
        <v>0</v>
      </c>
      <c r="AR220" s="364">
        <f t="shared" si="72"/>
        <v>0</v>
      </c>
      <c r="AS220" s="364">
        <f t="shared" si="72"/>
        <v>0</v>
      </c>
      <c r="AT220" s="364">
        <f t="shared" si="72"/>
        <v>0</v>
      </c>
      <c r="AU220" s="364">
        <f t="shared" si="72"/>
        <v>0</v>
      </c>
      <c r="AV220" s="364">
        <f t="shared" si="72"/>
        <v>0</v>
      </c>
      <c r="AW220" s="364">
        <f t="shared" si="72"/>
        <v>0</v>
      </c>
      <c r="AX220" s="364">
        <f t="shared" si="72"/>
        <v>0</v>
      </c>
      <c r="AY220" s="364">
        <f t="shared" si="72"/>
        <v>0</v>
      </c>
      <c r="AZ220" s="364">
        <f t="shared" si="72"/>
        <v>0</v>
      </c>
      <c r="BA220" s="446"/>
    </row>
    <row r="221" spans="1:53" ht="15"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Z223" si="73">AO222</f>
        <v>0</v>
      </c>
      <c r="AP223" s="364">
        <f t="shared" si="73"/>
        <v>0</v>
      </c>
      <c r="AQ223" s="364">
        <f t="shared" si="73"/>
        <v>0</v>
      </c>
      <c r="AR223" s="364">
        <f t="shared" si="73"/>
        <v>0</v>
      </c>
      <c r="AS223" s="364">
        <f t="shared" si="73"/>
        <v>0</v>
      </c>
      <c r="AT223" s="364">
        <f t="shared" si="73"/>
        <v>0</v>
      </c>
      <c r="AU223" s="364">
        <f t="shared" si="73"/>
        <v>0</v>
      </c>
      <c r="AV223" s="364">
        <f t="shared" si="73"/>
        <v>0</v>
      </c>
      <c r="AW223" s="364">
        <f t="shared" si="73"/>
        <v>0</v>
      </c>
      <c r="AX223" s="364">
        <f t="shared" si="73"/>
        <v>0</v>
      </c>
      <c r="AY223" s="364">
        <f t="shared" si="73"/>
        <v>0</v>
      </c>
      <c r="AZ223" s="364">
        <f t="shared" si="73"/>
        <v>0</v>
      </c>
      <c r="BA223" s="446"/>
    </row>
    <row r="224" spans="1:53" ht="15"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outlineLevel="1">
      <c r="A225" s="450">
        <v>22</v>
      </c>
      <c r="B225" s="276" t="s">
        <v>9</v>
      </c>
      <c r="C225" s="253" t="s">
        <v>25</v>
      </c>
      <c r="D225" s="257"/>
      <c r="E225" s="257"/>
      <c r="F225" s="257"/>
      <c r="G225" s="257"/>
      <c r="H225" s="257"/>
      <c r="I225" s="257"/>
      <c r="J225" s="257"/>
      <c r="K225" s="257"/>
      <c r="L225" s="257"/>
      <c r="M225" s="257"/>
      <c r="N225" s="257"/>
      <c r="O225" s="257"/>
      <c r="P225" s="257"/>
      <c r="Q225" s="257"/>
      <c r="R225" s="257"/>
      <c r="S225" s="257"/>
      <c r="T225" s="257"/>
      <c r="U225" s="253"/>
      <c r="V225" s="257"/>
      <c r="W225" s="257"/>
      <c r="X225" s="257"/>
      <c r="Y225" s="257"/>
      <c r="Z225" s="257"/>
      <c r="AA225" s="257"/>
      <c r="AB225" s="257"/>
      <c r="AC225" s="257"/>
      <c r="AD225" s="257"/>
      <c r="AE225" s="257"/>
      <c r="AF225" s="257"/>
      <c r="AG225" s="257"/>
      <c r="AH225" s="257"/>
      <c r="AI225" s="257"/>
      <c r="AJ225" s="257"/>
      <c r="AK225" s="257"/>
      <c r="AL225" s="257"/>
      <c r="AM225" s="363"/>
      <c r="AN225" s="368"/>
      <c r="AO225" s="368"/>
      <c r="AP225" s="368"/>
      <c r="AQ225" s="368"/>
      <c r="AR225" s="368"/>
      <c r="AS225" s="368"/>
      <c r="AT225" s="368"/>
      <c r="AU225" s="368"/>
      <c r="AV225" s="368"/>
      <c r="AW225" s="368"/>
      <c r="AX225" s="368"/>
      <c r="AY225" s="368"/>
      <c r="AZ225" s="368"/>
      <c r="BA225" s="258">
        <f>SUM(AM225:AZ225)</f>
        <v>0</v>
      </c>
    </row>
    <row r="226" spans="1:53" ht="15"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Z226" si="74">AO225</f>
        <v>0</v>
      </c>
      <c r="AP226" s="364">
        <f t="shared" si="74"/>
        <v>0</v>
      </c>
      <c r="AQ226" s="364">
        <f t="shared" si="74"/>
        <v>0</v>
      </c>
      <c r="AR226" s="364">
        <f t="shared" si="74"/>
        <v>0</v>
      </c>
      <c r="AS226" s="364">
        <f t="shared" si="74"/>
        <v>0</v>
      </c>
      <c r="AT226" s="364">
        <f t="shared" si="74"/>
        <v>0</v>
      </c>
      <c r="AU226" s="364">
        <f t="shared" si="74"/>
        <v>0</v>
      </c>
      <c r="AV226" s="364">
        <f t="shared" si="74"/>
        <v>0</v>
      </c>
      <c r="AW226" s="364">
        <f t="shared" si="74"/>
        <v>0</v>
      </c>
      <c r="AX226" s="364">
        <f t="shared" si="74"/>
        <v>0</v>
      </c>
      <c r="AY226" s="364">
        <f t="shared" si="74"/>
        <v>0</v>
      </c>
      <c r="AZ226" s="364">
        <f t="shared" si="74"/>
        <v>0</v>
      </c>
      <c r="BA226" s="446"/>
    </row>
    <row r="227" spans="1:53" ht="15"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75"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outlineLevel="1">
      <c r="A229" s="450">
        <v>23</v>
      </c>
      <c r="B229" s="276" t="s">
        <v>14</v>
      </c>
      <c r="C229" s="253" t="s">
        <v>25</v>
      </c>
      <c r="D229" s="257"/>
      <c r="E229" s="257"/>
      <c r="F229" s="257"/>
      <c r="G229" s="257"/>
      <c r="H229" s="257"/>
      <c r="I229" s="257"/>
      <c r="J229" s="257"/>
      <c r="K229" s="257"/>
      <c r="L229" s="257"/>
      <c r="M229" s="257"/>
      <c r="N229" s="257"/>
      <c r="O229" s="257"/>
      <c r="P229" s="257"/>
      <c r="Q229" s="257"/>
      <c r="R229" s="257"/>
      <c r="S229" s="257"/>
      <c r="T229" s="257"/>
      <c r="U229" s="253"/>
      <c r="V229" s="257"/>
      <c r="W229" s="257"/>
      <c r="X229" s="257"/>
      <c r="Y229" s="257"/>
      <c r="Z229" s="257"/>
      <c r="AA229" s="257"/>
      <c r="AB229" s="257"/>
      <c r="AC229" s="257"/>
      <c r="AD229" s="257"/>
      <c r="AE229" s="257"/>
      <c r="AF229" s="257"/>
      <c r="AG229" s="257"/>
      <c r="AH229" s="257"/>
      <c r="AI229" s="257"/>
      <c r="AJ229" s="257"/>
      <c r="AK229" s="257"/>
      <c r="AL229" s="257"/>
      <c r="AM229" s="418"/>
      <c r="AN229" s="363"/>
      <c r="AO229" s="363"/>
      <c r="AP229" s="363"/>
      <c r="AQ229" s="363"/>
      <c r="AR229" s="363"/>
      <c r="AS229" s="363"/>
      <c r="AT229" s="363"/>
      <c r="AU229" s="363"/>
      <c r="AV229" s="363"/>
      <c r="AW229" s="363"/>
      <c r="AX229" s="363"/>
      <c r="AY229" s="363"/>
      <c r="AZ229" s="363"/>
      <c r="BA229" s="258">
        <f>SUM(AM229:AZ229)</f>
        <v>0</v>
      </c>
    </row>
    <row r="230" spans="1:53" ht="15" outlineLevel="1">
      <c r="B230" s="256" t="s">
        <v>243</v>
      </c>
      <c r="C230" s="253" t="s">
        <v>163</v>
      </c>
      <c r="D230" s="257"/>
      <c r="E230" s="257"/>
      <c r="F230" s="257"/>
      <c r="G230" s="257"/>
      <c r="H230" s="257"/>
      <c r="I230" s="257"/>
      <c r="J230" s="257"/>
      <c r="K230" s="257"/>
      <c r="L230" s="257"/>
      <c r="M230" s="257"/>
      <c r="N230" s="257"/>
      <c r="O230" s="257"/>
      <c r="P230" s="257"/>
      <c r="Q230" s="257"/>
      <c r="R230" s="257"/>
      <c r="S230" s="257"/>
      <c r="T230" s="257"/>
      <c r="U230" s="416"/>
      <c r="V230" s="257"/>
      <c r="W230" s="257"/>
      <c r="X230" s="257"/>
      <c r="Y230" s="257"/>
      <c r="Z230" s="257"/>
      <c r="AA230" s="257"/>
      <c r="AB230" s="257"/>
      <c r="AC230" s="257"/>
      <c r="AD230" s="257"/>
      <c r="AE230" s="257"/>
      <c r="AF230" s="257"/>
      <c r="AG230" s="257"/>
      <c r="AH230" s="257"/>
      <c r="AI230" s="257"/>
      <c r="AJ230" s="257"/>
      <c r="AK230" s="257"/>
      <c r="AL230" s="257"/>
      <c r="AM230" s="364">
        <f>AM229</f>
        <v>0</v>
      </c>
      <c r="AN230" s="364">
        <f>AN229</f>
        <v>0</v>
      </c>
      <c r="AO230" s="364">
        <f t="shared" ref="AO230:AZ230" si="75">AO229</f>
        <v>0</v>
      </c>
      <c r="AP230" s="364">
        <f t="shared" si="75"/>
        <v>0</v>
      </c>
      <c r="AQ230" s="364">
        <f t="shared" si="75"/>
        <v>0</v>
      </c>
      <c r="AR230" s="364">
        <f t="shared" si="75"/>
        <v>0</v>
      </c>
      <c r="AS230" s="364">
        <f t="shared" si="75"/>
        <v>0</v>
      </c>
      <c r="AT230" s="364">
        <f t="shared" si="75"/>
        <v>0</v>
      </c>
      <c r="AU230" s="364">
        <f t="shared" si="75"/>
        <v>0</v>
      </c>
      <c r="AV230" s="364">
        <f t="shared" si="75"/>
        <v>0</v>
      </c>
      <c r="AW230" s="364">
        <f t="shared" si="75"/>
        <v>0</v>
      </c>
      <c r="AX230" s="364">
        <f t="shared" si="75"/>
        <v>0</v>
      </c>
      <c r="AY230" s="364">
        <f t="shared" si="75"/>
        <v>0</v>
      </c>
      <c r="AZ230" s="364">
        <f t="shared" si="75"/>
        <v>0</v>
      </c>
      <c r="BA230" s="446"/>
    </row>
    <row r="231" spans="1:53" ht="15"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75"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76">AO233</f>
        <v>0</v>
      </c>
      <c r="AP234" s="364">
        <f t="shared" si="76"/>
        <v>0</v>
      </c>
      <c r="AQ234" s="364">
        <f t="shared" si="76"/>
        <v>0</v>
      </c>
      <c r="AR234" s="364">
        <f t="shared" si="76"/>
        <v>0</v>
      </c>
      <c r="AS234" s="364">
        <f t="shared" si="76"/>
        <v>0</v>
      </c>
      <c r="AT234" s="364">
        <f t="shared" si="76"/>
        <v>0</v>
      </c>
      <c r="AU234" s="364">
        <f t="shared" si="76"/>
        <v>0</v>
      </c>
      <c r="AV234" s="364">
        <f t="shared" si="76"/>
        <v>0</v>
      </c>
      <c r="AW234" s="364">
        <f t="shared" si="76"/>
        <v>0</v>
      </c>
      <c r="AX234" s="364">
        <f t="shared" si="76"/>
        <v>0</v>
      </c>
      <c r="AY234" s="364">
        <f t="shared" si="76"/>
        <v>0</v>
      </c>
      <c r="AZ234" s="364">
        <f t="shared" si="76"/>
        <v>0</v>
      </c>
      <c r="BA234" s="446"/>
    </row>
    <row r="235" spans="1:53" s="245" customFormat="1" ht="15"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77">AO236</f>
        <v>0</v>
      </c>
      <c r="AP237" s="364">
        <f t="shared" si="77"/>
        <v>0</v>
      </c>
      <c r="AQ237" s="364">
        <f t="shared" si="77"/>
        <v>0</v>
      </c>
      <c r="AR237" s="364">
        <f t="shared" si="77"/>
        <v>0</v>
      </c>
      <c r="AS237" s="364">
        <f t="shared" si="77"/>
        <v>0</v>
      </c>
      <c r="AT237" s="364">
        <f t="shared" si="77"/>
        <v>0</v>
      </c>
      <c r="AU237" s="364">
        <f t="shared" si="77"/>
        <v>0</v>
      </c>
      <c r="AV237" s="364">
        <f t="shared" si="77"/>
        <v>0</v>
      </c>
      <c r="AW237" s="364">
        <f t="shared" si="77"/>
        <v>0</v>
      </c>
      <c r="AX237" s="364">
        <f t="shared" si="77"/>
        <v>0</v>
      </c>
      <c r="AY237" s="364">
        <f t="shared" si="77"/>
        <v>0</v>
      </c>
      <c r="AZ237" s="364">
        <f t="shared" si="77"/>
        <v>0</v>
      </c>
      <c r="BA237" s="446"/>
    </row>
    <row r="238" spans="1:53" s="245" customFormat="1" ht="15"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75"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78">AO240</f>
        <v>0</v>
      </c>
      <c r="AP241" s="364">
        <f t="shared" si="78"/>
        <v>0</v>
      </c>
      <c r="AQ241" s="364">
        <f t="shared" si="78"/>
        <v>0</v>
      </c>
      <c r="AR241" s="364">
        <f t="shared" si="78"/>
        <v>0</v>
      </c>
      <c r="AS241" s="364">
        <f t="shared" si="78"/>
        <v>0</v>
      </c>
      <c r="AT241" s="364">
        <f t="shared" si="78"/>
        <v>0</v>
      </c>
      <c r="AU241" s="364">
        <f t="shared" si="78"/>
        <v>0</v>
      </c>
      <c r="AV241" s="364">
        <f t="shared" si="78"/>
        <v>0</v>
      </c>
      <c r="AW241" s="364">
        <f t="shared" si="78"/>
        <v>0</v>
      </c>
      <c r="AX241" s="364">
        <f t="shared" si="78"/>
        <v>0</v>
      </c>
      <c r="AY241" s="364">
        <f t="shared" si="78"/>
        <v>0</v>
      </c>
      <c r="AZ241" s="364">
        <f t="shared" si="78"/>
        <v>0</v>
      </c>
      <c r="BA241" s="446"/>
    </row>
    <row r="242" spans="1:53" ht="15"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outlineLevel="1">
      <c r="A243" s="450">
        <v>27</v>
      </c>
      <c r="B243" s="282" t="s">
        <v>17</v>
      </c>
      <c r="C243" s="253" t="s">
        <v>25</v>
      </c>
      <c r="D243" s="257"/>
      <c r="E243" s="257"/>
      <c r="F243" s="257"/>
      <c r="G243" s="257"/>
      <c r="H243" s="257"/>
      <c r="I243" s="257"/>
      <c r="J243" s="257"/>
      <c r="K243" s="257"/>
      <c r="L243" s="257"/>
      <c r="M243" s="257"/>
      <c r="N243" s="257"/>
      <c r="O243" s="257"/>
      <c r="P243" s="257"/>
      <c r="Q243" s="257"/>
      <c r="R243" s="257"/>
      <c r="S243" s="257"/>
      <c r="T243" s="257"/>
      <c r="U243" s="257">
        <v>12</v>
      </c>
      <c r="V243" s="257"/>
      <c r="W243" s="257"/>
      <c r="X243" s="257"/>
      <c r="Y243" s="257"/>
      <c r="Z243" s="257"/>
      <c r="AA243" s="257"/>
      <c r="AB243" s="257"/>
      <c r="AC243" s="257"/>
      <c r="AD243" s="257"/>
      <c r="AE243" s="257"/>
      <c r="AF243" s="257"/>
      <c r="AG243" s="257"/>
      <c r="AH243" s="257"/>
      <c r="AI243" s="257"/>
      <c r="AJ243" s="257"/>
      <c r="AK243" s="257"/>
      <c r="AL243" s="257"/>
      <c r="AM243" s="379"/>
      <c r="AN243" s="368"/>
      <c r="AO243" s="368"/>
      <c r="AP243" s="368"/>
      <c r="AQ243" s="368"/>
      <c r="AR243" s="368"/>
      <c r="AS243" s="368"/>
      <c r="AT243" s="368"/>
      <c r="AU243" s="368"/>
      <c r="AV243" s="368"/>
      <c r="AW243" s="368"/>
      <c r="AX243" s="368"/>
      <c r="AY243" s="368"/>
      <c r="AZ243" s="368"/>
      <c r="BA243" s="258">
        <f>SUM(AM243:AZ243)</f>
        <v>0</v>
      </c>
    </row>
    <row r="244" spans="1:53" ht="15"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79">AO243</f>
        <v>0</v>
      </c>
      <c r="AP244" s="364">
        <f t="shared" si="79"/>
        <v>0</v>
      </c>
      <c r="AQ244" s="364">
        <f t="shared" si="79"/>
        <v>0</v>
      </c>
      <c r="AR244" s="364">
        <f t="shared" si="79"/>
        <v>0</v>
      </c>
      <c r="AS244" s="364">
        <f t="shared" si="79"/>
        <v>0</v>
      </c>
      <c r="AT244" s="364">
        <f t="shared" si="79"/>
        <v>0</v>
      </c>
      <c r="AU244" s="364">
        <f t="shared" si="79"/>
        <v>0</v>
      </c>
      <c r="AV244" s="364">
        <f t="shared" si="79"/>
        <v>0</v>
      </c>
      <c r="AW244" s="364">
        <f t="shared" si="79"/>
        <v>0</v>
      </c>
      <c r="AX244" s="364">
        <f t="shared" si="79"/>
        <v>0</v>
      </c>
      <c r="AY244" s="364">
        <f t="shared" si="79"/>
        <v>0</v>
      </c>
      <c r="AZ244" s="364">
        <f t="shared" si="79"/>
        <v>0</v>
      </c>
      <c r="BA244" s="446"/>
    </row>
    <row r="245" spans="1:53" ht="15.75"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0">AO246</f>
        <v>0</v>
      </c>
      <c r="AP247" s="364">
        <f t="shared" si="80"/>
        <v>0</v>
      </c>
      <c r="AQ247" s="364">
        <f t="shared" si="80"/>
        <v>0</v>
      </c>
      <c r="AR247" s="364">
        <f t="shared" si="80"/>
        <v>0</v>
      </c>
      <c r="AS247" s="364">
        <f t="shared" si="80"/>
        <v>0</v>
      </c>
      <c r="AT247" s="364">
        <f t="shared" si="80"/>
        <v>0</v>
      </c>
      <c r="AU247" s="364">
        <f t="shared" si="80"/>
        <v>0</v>
      </c>
      <c r="AV247" s="364">
        <f t="shared" si="80"/>
        <v>0</v>
      </c>
      <c r="AW247" s="364">
        <f t="shared" si="80"/>
        <v>0</v>
      </c>
      <c r="AX247" s="364">
        <f t="shared" si="80"/>
        <v>0</v>
      </c>
      <c r="AY247" s="364">
        <f t="shared" si="80"/>
        <v>0</v>
      </c>
      <c r="AZ247" s="364">
        <f t="shared" si="80"/>
        <v>0</v>
      </c>
      <c r="BA247" s="446"/>
    </row>
    <row r="248" spans="1:53" ht="15"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1">AN249</f>
        <v>0</v>
      </c>
      <c r="AO250" s="364">
        <f t="shared" si="81"/>
        <v>0</v>
      </c>
      <c r="AP250" s="364">
        <f t="shared" si="81"/>
        <v>0</v>
      </c>
      <c r="AQ250" s="364">
        <f t="shared" si="81"/>
        <v>0</v>
      </c>
      <c r="AR250" s="364">
        <f t="shared" si="81"/>
        <v>0</v>
      </c>
      <c r="AS250" s="364">
        <f t="shared" si="81"/>
        <v>0</v>
      </c>
      <c r="AT250" s="364">
        <f t="shared" si="81"/>
        <v>0</v>
      </c>
      <c r="AU250" s="364">
        <f t="shared" si="81"/>
        <v>0</v>
      </c>
      <c r="AV250" s="364">
        <f t="shared" si="81"/>
        <v>0</v>
      </c>
      <c r="AW250" s="364">
        <f t="shared" si="81"/>
        <v>0</v>
      </c>
      <c r="AX250" s="364">
        <f t="shared" si="81"/>
        <v>0</v>
      </c>
      <c r="AY250" s="364">
        <f t="shared" si="81"/>
        <v>0</v>
      </c>
      <c r="AZ250" s="364">
        <f t="shared" si="81"/>
        <v>0</v>
      </c>
      <c r="BA250" s="446"/>
    </row>
    <row r="251" spans="1:53" ht="15"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2">AN252</f>
        <v>0</v>
      </c>
      <c r="AO253" s="364">
        <f t="shared" si="82"/>
        <v>0</v>
      </c>
      <c r="AP253" s="364">
        <f t="shared" si="82"/>
        <v>0</v>
      </c>
      <c r="AQ253" s="364">
        <f t="shared" si="82"/>
        <v>0</v>
      </c>
      <c r="AR253" s="364">
        <f t="shared" si="82"/>
        <v>0</v>
      </c>
      <c r="AS253" s="364">
        <f t="shared" si="82"/>
        <v>0</v>
      </c>
      <c r="AT253" s="364">
        <f t="shared" si="82"/>
        <v>0</v>
      </c>
      <c r="AU253" s="364">
        <f t="shared" si="82"/>
        <v>0</v>
      </c>
      <c r="AV253" s="364">
        <f t="shared" si="82"/>
        <v>0</v>
      </c>
      <c r="AW253" s="364">
        <f t="shared" si="82"/>
        <v>0</v>
      </c>
      <c r="AX253" s="364">
        <f t="shared" si="82"/>
        <v>0</v>
      </c>
      <c r="AY253" s="364">
        <f t="shared" si="82"/>
        <v>0</v>
      </c>
      <c r="AZ253" s="364">
        <f t="shared" si="82"/>
        <v>0</v>
      </c>
      <c r="BA253" s="446"/>
    </row>
    <row r="254" spans="1:53" s="245" customFormat="1" ht="15"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75"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3">AN256</f>
        <v>0</v>
      </c>
      <c r="AO257" s="364">
        <f t="shared" si="83"/>
        <v>0</v>
      </c>
      <c r="AP257" s="364">
        <f t="shared" si="83"/>
        <v>0</v>
      </c>
      <c r="AQ257" s="364">
        <f t="shared" si="83"/>
        <v>0</v>
      </c>
      <c r="AR257" s="364">
        <f t="shared" si="83"/>
        <v>0</v>
      </c>
      <c r="AS257" s="364">
        <f t="shared" si="83"/>
        <v>0</v>
      </c>
      <c r="AT257" s="364">
        <f t="shared" si="83"/>
        <v>0</v>
      </c>
      <c r="AU257" s="364">
        <f t="shared" si="83"/>
        <v>0</v>
      </c>
      <c r="AV257" s="364">
        <f t="shared" si="83"/>
        <v>0</v>
      </c>
      <c r="AW257" s="364">
        <f t="shared" si="83"/>
        <v>0</v>
      </c>
      <c r="AX257" s="364">
        <f t="shared" si="83"/>
        <v>0</v>
      </c>
      <c r="AY257" s="364">
        <f t="shared" si="83"/>
        <v>0</v>
      </c>
      <c r="AZ257" s="364">
        <f t="shared" si="83"/>
        <v>0</v>
      </c>
      <c r="BA257" s="446"/>
    </row>
    <row r="258" spans="1:53" s="245" customFormat="1" ht="15"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4">AN259</f>
        <v>0</v>
      </c>
      <c r="AO260" s="364">
        <f t="shared" si="84"/>
        <v>0</v>
      </c>
      <c r="AP260" s="364">
        <f t="shared" si="84"/>
        <v>0</v>
      </c>
      <c r="AQ260" s="364">
        <f t="shared" si="84"/>
        <v>0</v>
      </c>
      <c r="AR260" s="364">
        <f t="shared" si="84"/>
        <v>0</v>
      </c>
      <c r="AS260" s="364">
        <f t="shared" si="84"/>
        <v>0</v>
      </c>
      <c r="AT260" s="364">
        <f t="shared" si="84"/>
        <v>0</v>
      </c>
      <c r="AU260" s="364">
        <f t="shared" si="84"/>
        <v>0</v>
      </c>
      <c r="AV260" s="364">
        <f t="shared" si="84"/>
        <v>0</v>
      </c>
      <c r="AW260" s="364">
        <f t="shared" si="84"/>
        <v>0</v>
      </c>
      <c r="AX260" s="364">
        <f t="shared" si="84"/>
        <v>0</v>
      </c>
      <c r="AY260" s="364">
        <f t="shared" si="84"/>
        <v>0</v>
      </c>
      <c r="AZ260" s="364">
        <f t="shared" si="84"/>
        <v>0</v>
      </c>
      <c r="BA260" s="446"/>
    </row>
    <row r="261" spans="1:53" s="245" customFormat="1" ht="15"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85">AN262</f>
        <v>0</v>
      </c>
      <c r="AO263" s="364">
        <f t="shared" si="85"/>
        <v>0</v>
      </c>
      <c r="AP263" s="364">
        <f t="shared" si="85"/>
        <v>0</v>
      </c>
      <c r="AQ263" s="364">
        <f t="shared" si="85"/>
        <v>0</v>
      </c>
      <c r="AR263" s="364">
        <f t="shared" si="85"/>
        <v>0</v>
      </c>
      <c r="AS263" s="364">
        <f t="shared" si="85"/>
        <v>0</v>
      </c>
      <c r="AT263" s="364">
        <f t="shared" si="85"/>
        <v>0</v>
      </c>
      <c r="AU263" s="364">
        <f t="shared" si="85"/>
        <v>0</v>
      </c>
      <c r="AV263" s="364">
        <f t="shared" si="85"/>
        <v>0</v>
      </c>
      <c r="AW263" s="364">
        <f t="shared" si="85"/>
        <v>0</v>
      </c>
      <c r="AX263" s="364">
        <f t="shared" si="85"/>
        <v>0</v>
      </c>
      <c r="AY263" s="364">
        <f t="shared" si="85"/>
        <v>0</v>
      </c>
      <c r="AZ263" s="364">
        <f t="shared" si="85"/>
        <v>0</v>
      </c>
      <c r="BA263" s="446"/>
    </row>
    <row r="264" spans="1:53" ht="15"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75">
      <c r="B265" s="288" t="s">
        <v>244</v>
      </c>
      <c r="C265" s="290"/>
      <c r="D265" s="290">
        <f>SUM(D160:D263)</f>
        <v>0</v>
      </c>
      <c r="E265" s="290"/>
      <c r="F265" s="290"/>
      <c r="G265" s="290"/>
      <c r="H265" s="290"/>
      <c r="I265" s="290"/>
      <c r="J265" s="290"/>
      <c r="K265" s="290"/>
      <c r="L265" s="290"/>
      <c r="M265" s="290"/>
      <c r="N265" s="290"/>
      <c r="O265" s="290"/>
      <c r="P265" s="290"/>
      <c r="Q265" s="290"/>
      <c r="R265" s="290"/>
      <c r="S265" s="290"/>
      <c r="T265" s="290"/>
      <c r="U265" s="290"/>
      <c r="V265" s="290">
        <f>SUM(V160:V263)</f>
        <v>0</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0</v>
      </c>
      <c r="AN265" s="290">
        <f>IF(AN159="kWh",SUMPRODUCT(D160:D263,AN160:AN263))</f>
        <v>0</v>
      </c>
      <c r="AO265" s="290">
        <f>IF(AO159="kW",SUMPRODUCT(U160:U263,V160:V263,AO160:AO263),SUMPRODUCT(D160:D263,AO160:AO263))</f>
        <v>0</v>
      </c>
      <c r="AP265" s="290">
        <f>IF(AP159="kW",SUMPRODUCT(U160:U263,V160:V263,AP160:AP263),SUMPRODUCT(D160:D263,AP160:AP263))</f>
        <v>0</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7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7">
        <f>HLOOKUP(AM$20,'3.  Distribution Rates'!$C$122:$P$133,4,FALSE)</f>
        <v>1.95E-2</v>
      </c>
      <c r="AN268" s="737">
        <f>HLOOKUP(AN$20,'3.  Distribution Rates'!$C$122:$P$133,4,FALSE)</f>
        <v>1.55E-2</v>
      </c>
      <c r="AO268" s="301">
        <f>HLOOKUP(AO$20,'3.  Distribution Rates'!$C$122:$P$133,4,FALSE)</f>
        <v>2.9866999999999999</v>
      </c>
      <c r="AP268" s="301">
        <f>HLOOKUP(AP$20,'3.  Distribution Rates'!$C$122:$P$133,4,FALSE)</f>
        <v>8.6013999999999999</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86">AO135*AO268</f>
        <v>0</v>
      </c>
      <c r="AP269" s="333">
        <f t="shared" si="86"/>
        <v>0</v>
      </c>
      <c r="AQ269" s="333">
        <f t="shared" si="86"/>
        <v>0</v>
      </c>
      <c r="AR269" s="333">
        <f t="shared" si="86"/>
        <v>0</v>
      </c>
      <c r="AS269" s="333">
        <f t="shared" si="86"/>
        <v>0</v>
      </c>
      <c r="AT269" s="333">
        <f t="shared" si="86"/>
        <v>0</v>
      </c>
      <c r="AU269" s="333">
        <f t="shared" si="86"/>
        <v>0</v>
      </c>
      <c r="AV269" s="333">
        <f t="shared" si="86"/>
        <v>0</v>
      </c>
      <c r="AW269" s="333">
        <f t="shared" si="86"/>
        <v>0</v>
      </c>
      <c r="AX269" s="333">
        <f t="shared" si="86"/>
        <v>0</v>
      </c>
      <c r="AY269" s="333">
        <f t="shared" si="86"/>
        <v>0</v>
      </c>
      <c r="AZ269" s="333">
        <f t="shared" si="86"/>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87">AM265*AM268</f>
        <v>0</v>
      </c>
      <c r="AN270" s="333">
        <f t="shared" si="87"/>
        <v>0</v>
      </c>
      <c r="AO270" s="334">
        <f t="shared" si="87"/>
        <v>0</v>
      </c>
      <c r="AP270" s="333">
        <f t="shared" si="87"/>
        <v>0</v>
      </c>
      <c r="AQ270" s="333">
        <f t="shared" si="87"/>
        <v>0</v>
      </c>
      <c r="AR270" s="334">
        <f t="shared" si="87"/>
        <v>0</v>
      </c>
      <c r="AS270" s="333">
        <f t="shared" si="87"/>
        <v>0</v>
      </c>
      <c r="AT270" s="333">
        <f t="shared" si="87"/>
        <v>0</v>
      </c>
      <c r="AU270" s="334">
        <f t="shared" si="87"/>
        <v>0</v>
      </c>
      <c r="AV270" s="333">
        <f t="shared" si="87"/>
        <v>0</v>
      </c>
      <c r="AW270" s="333">
        <f t="shared" si="87"/>
        <v>0</v>
      </c>
      <c r="AX270" s="334">
        <f t="shared" si="87"/>
        <v>0</v>
      </c>
      <c r="AY270" s="333">
        <f t="shared" si="87"/>
        <v>0</v>
      </c>
      <c r="AZ270" s="333">
        <f t="shared" si="87"/>
        <v>0</v>
      </c>
      <c r="BA270" s="545">
        <f>SUM(AM270:AZ270)</f>
        <v>0</v>
      </c>
    </row>
    <row r="271" spans="1:53" s="335" customFormat="1" ht="15.7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88">SUM(AN269:AN270)</f>
        <v>0</v>
      </c>
      <c r="AO271" s="304">
        <f t="shared" si="88"/>
        <v>0</v>
      </c>
      <c r="AP271" s="304">
        <f t="shared" si="88"/>
        <v>0</v>
      </c>
      <c r="AQ271" s="304">
        <f t="shared" si="88"/>
        <v>0</v>
      </c>
      <c r="AR271" s="304">
        <f t="shared" si="88"/>
        <v>0</v>
      </c>
      <c r="AS271" s="304">
        <f t="shared" si="88"/>
        <v>0</v>
      </c>
      <c r="AT271" s="304">
        <f t="shared" ref="AT271:AZ271" si="89">SUM(AT269:AT270)</f>
        <v>0</v>
      </c>
      <c r="AU271" s="304">
        <f t="shared" si="89"/>
        <v>0</v>
      </c>
      <c r="AV271" s="304">
        <f t="shared" si="89"/>
        <v>0</v>
      </c>
      <c r="AW271" s="304">
        <f t="shared" si="89"/>
        <v>0</v>
      </c>
      <c r="AX271" s="304">
        <f t="shared" si="89"/>
        <v>0</v>
      </c>
      <c r="AY271" s="304">
        <f t="shared" si="89"/>
        <v>0</v>
      </c>
      <c r="AZ271" s="304">
        <f t="shared" si="89"/>
        <v>0</v>
      </c>
      <c r="BA271" s="361">
        <f>SUM(BA269:BA270)</f>
        <v>0</v>
      </c>
    </row>
    <row r="272" spans="1:53" s="335" customFormat="1" ht="15.7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0">AM266*AM268</f>
        <v>0</v>
      </c>
      <c r="AN272" s="305">
        <f t="shared" si="90"/>
        <v>0</v>
      </c>
      <c r="AO272" s="305">
        <f t="shared" si="90"/>
        <v>0</v>
      </c>
      <c r="AP272" s="305">
        <f t="shared" si="90"/>
        <v>0</v>
      </c>
      <c r="AQ272" s="305">
        <f t="shared" si="90"/>
        <v>0</v>
      </c>
      <c r="AR272" s="305">
        <f t="shared" si="90"/>
        <v>0</v>
      </c>
      <c r="AS272" s="305">
        <f t="shared" si="90"/>
        <v>0</v>
      </c>
      <c r="AT272" s="305">
        <f t="shared" ref="AT272:AZ272" si="91">AT266*AT268</f>
        <v>0</v>
      </c>
      <c r="AU272" s="305">
        <f t="shared" si="91"/>
        <v>0</v>
      </c>
      <c r="AV272" s="305">
        <f t="shared" si="91"/>
        <v>0</v>
      </c>
      <c r="AW272" s="305">
        <f t="shared" si="91"/>
        <v>0</v>
      </c>
      <c r="AX272" s="305">
        <f t="shared" si="91"/>
        <v>0</v>
      </c>
      <c r="AY272" s="305">
        <f t="shared" si="91"/>
        <v>0</v>
      </c>
      <c r="AZ272" s="305">
        <f t="shared" si="91"/>
        <v>0</v>
      </c>
      <c r="BA272" s="361">
        <f>SUM(AM272:AZ272)</f>
        <v>0</v>
      </c>
    </row>
    <row r="273" spans="1:55" s="335" customFormat="1" ht="15.7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0</v>
      </c>
      <c r="AN275" s="253">
        <f>SUMPRODUCT($E$160:$E$263,AN160:AN263)</f>
        <v>0</v>
      </c>
      <c r="AO275" s="253">
        <f>IF(AO159="kW",SUMPRODUCT(U160:U263,W160:W263,AO160:AO263),SUMPRODUCT(E160:E263,AO160:AO263))</f>
        <v>0</v>
      </c>
      <c r="AP275" s="253">
        <f>IF(AP159="kW",SUMPRODUCT(U160:U263,W160:W263,AP160:AP263),SUMPRODUCT(E160:E263,AP160:AP263))</f>
        <v>0</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0</v>
      </c>
      <c r="AN276" s="253">
        <f>SUMPRODUCT($F$160:$F$263,AN160:AN263)</f>
        <v>0</v>
      </c>
      <c r="AO276" s="253">
        <f>IF(AO159="kW",SUMPRODUCT(U160:U263,X160:X263,AO160:AO263),SUMPRODUCT(F160:F263,AO160:AO263))</f>
        <v>0</v>
      </c>
      <c r="AP276" s="253">
        <f>IF(AP159="kW",SUMPRODUCT(U160:U263,X160:X263,AP160:AP263),SUMPRODUCT(F160:F263,AP160:AP263))</f>
        <v>0</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0</v>
      </c>
      <c r="AN277" s="253">
        <f>SUMPRODUCT($G$160:$G$263,AN160:AN263)</f>
        <v>0</v>
      </c>
      <c r="AO277" s="253">
        <f>IF(AO159="kW",SUMPRODUCT(U160:U263,Y160:Y263,AO160:AO263),SUMPRODUCT(G160:G263,AO160:AO263))</f>
        <v>0</v>
      </c>
      <c r="AP277" s="253">
        <f>IF(AP159="kW",SUMPRODUCT(U160:U263,Y160:Y263,AP160:AP263),SUMPRODUCT(G160:G263,AP160:AP263))</f>
        <v>0</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0</v>
      </c>
      <c r="AN278" s="253">
        <f>SUMPRODUCT($H$160:$H$263,AN160:AN263)</f>
        <v>0</v>
      </c>
      <c r="AO278" s="253">
        <f>IF(AO159="kW",SUMPRODUCT(U160:U263,Z160:Z263,AO160:AO263),SUMPRODUCT(H160:H263,AO160:AO263))</f>
        <v>0</v>
      </c>
      <c r="AP278" s="253">
        <f>IF(AP159="kW",SUMPRODUCT(U160:U263,Z160:Z263,AP160:AP263),SUMPRODUCT(H160:H263,AP160:AP263))</f>
        <v>0</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0</v>
      </c>
      <c r="AN279" s="253">
        <f>SUMPRODUCT($I$160:$I$263,AN160:AN263)</f>
        <v>0</v>
      </c>
      <c r="AO279" s="253">
        <f>IF(AO159="kW",SUMPRODUCT(U160:U263,AA160:AA263,AO160:AO263),SUMPRODUCT(I160:I263,AO160:AO263))</f>
        <v>0</v>
      </c>
      <c r="AP279" s="253">
        <f>IF(AP159="kW",SUMPRODUCT(U160:U263,AA160:AA263,AP160:AP263),SUMPRODUCT(I160:I263,AP160:AP263))</f>
        <v>0</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0</v>
      </c>
      <c r="AN280" s="253">
        <f>SUMPRODUCT($J$160:$J$263,AN160:AN263)</f>
        <v>0</v>
      </c>
      <c r="AO280" s="253">
        <f>IF(AO159="kW",SUMPRODUCT(U160:U263,AB160:AB263,AO160:AO263),SUMPRODUCT(J160:J263,AO160:AO263))</f>
        <v>0</v>
      </c>
      <c r="AP280" s="253">
        <f>IF(AP159="kW",SUMPRODUCT(U160:U263,AB160:AB263,AP160:AP263),SUMPRODUCT(J160:J263,AP160:AP263))</f>
        <v>0</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0</v>
      </c>
      <c r="AN281" s="253">
        <f>SUMPRODUCT($K$160:$K$263,AN160:AN263)</f>
        <v>0</v>
      </c>
      <c r="AO281" s="253">
        <f>IF(AO159="kW",SUMPRODUCT(U160:U263,AC160:AC263,AO160:AO263),SUMPRODUCT(K160:K263,AO160:AO263))</f>
        <v>0</v>
      </c>
      <c r="AP281" s="253">
        <f>IF(AP159="kW",SUMPRODUCT(U160:U263,AC160:AC263,AP160:AP263),SUMPRODUCT(K160:K263,AP160:AP263))</f>
        <v>0</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0</v>
      </c>
      <c r="AN282" s="253">
        <f>SUMPRODUCT($L$160:$L$263,AN160:AN263)</f>
        <v>0</v>
      </c>
      <c r="AO282" s="253">
        <f>IF(AO159="kW",SUMPRODUCT($U$160:$U$263,$AD$160:$AD$263,AO160:AO263),SUMPRODUCT($L$160:$L$263,AO160:AO263))</f>
        <v>0</v>
      </c>
      <c r="AP282" s="253">
        <f t="shared" ref="AP282:AZ282" si="92">IF(AP159="kW",SUMPRODUCT($U$160:$U$263,$AD$160:$AD$263,AP160:AP263),SUMPRODUCT($L$160:$L$263,AP160:AP263))</f>
        <v>0</v>
      </c>
      <c r="AQ282" s="253">
        <f t="shared" si="92"/>
        <v>0</v>
      </c>
      <c r="AR282" s="253">
        <f t="shared" si="92"/>
        <v>0</v>
      </c>
      <c r="AS282" s="253">
        <f t="shared" si="92"/>
        <v>0</v>
      </c>
      <c r="AT282" s="253">
        <f t="shared" si="92"/>
        <v>0</v>
      </c>
      <c r="AU282" s="253">
        <f t="shared" si="92"/>
        <v>0</v>
      </c>
      <c r="AV282" s="253">
        <f t="shared" si="92"/>
        <v>0</v>
      </c>
      <c r="AW282" s="253">
        <f t="shared" si="92"/>
        <v>0</v>
      </c>
      <c r="AX282" s="253">
        <f t="shared" si="92"/>
        <v>0</v>
      </c>
      <c r="AY282" s="253">
        <f t="shared" si="92"/>
        <v>0</v>
      </c>
      <c r="AZ282" s="253">
        <f t="shared" si="92"/>
        <v>0</v>
      </c>
      <c r="BA282" s="297"/>
    </row>
    <row r="283" spans="1:55" ht="15">
      <c r="B283" s="285" t="s">
        <v>913</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0</v>
      </c>
      <c r="AN283" s="253">
        <f>SUMPRODUCT($M$160:$M$263,AN160:AN263)</f>
        <v>0</v>
      </c>
      <c r="AO283" s="253">
        <f>IF(AO159="kW",SUMPRODUCT($U$160:$U$263,$AE$160:$AE$263,AO160:AO263),SUMPRODUCT($M$160:$M$263,AO160:AO263))</f>
        <v>0</v>
      </c>
      <c r="AP283" s="253">
        <f t="shared" ref="AP283:AZ283" si="93">IF(AP159="kW",SUMPRODUCT($U$160:$U$263,$AE$160:$AE$263,AP160:AP263),SUMPRODUCT($M$160:$M$263,AP160:AP263))</f>
        <v>0</v>
      </c>
      <c r="AQ283" s="253">
        <f t="shared" si="93"/>
        <v>0</v>
      </c>
      <c r="AR283" s="253">
        <f t="shared" si="93"/>
        <v>0</v>
      </c>
      <c r="AS283" s="253">
        <f t="shared" si="93"/>
        <v>0</v>
      </c>
      <c r="AT283" s="253">
        <f t="shared" si="93"/>
        <v>0</v>
      </c>
      <c r="AU283" s="253">
        <f t="shared" si="93"/>
        <v>0</v>
      </c>
      <c r="AV283" s="253">
        <f t="shared" si="93"/>
        <v>0</v>
      </c>
      <c r="AW283" s="253">
        <f t="shared" si="93"/>
        <v>0</v>
      </c>
      <c r="AX283" s="253">
        <f t="shared" si="93"/>
        <v>0</v>
      </c>
      <c r="AY283" s="253">
        <f t="shared" si="93"/>
        <v>0</v>
      </c>
      <c r="AZ283" s="253">
        <f t="shared" si="93"/>
        <v>0</v>
      </c>
      <c r="BA283" s="297"/>
    </row>
    <row r="284" spans="1:55" ht="15">
      <c r="B284" s="285" t="s">
        <v>914</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0</v>
      </c>
      <c r="AN284" s="253">
        <f>SUMPRODUCT($N$160:$N$263,AN160:AN263)</f>
        <v>0</v>
      </c>
      <c r="AO284" s="253">
        <f>IF(AO159="kW",SUMPRODUCT($U$160:$U$263,$AF$160:$AF$263,AO160:AO263),SUMPRODUCT($N$160:$N$263,AO160:AO263))</f>
        <v>0</v>
      </c>
      <c r="AP284" s="253">
        <f t="shared" ref="AP284:AZ284" si="94">IF(AP159="kW",SUMPRODUCT($U$160:$U$263,$AF$160:$AF$263,AP160:AP263),SUMPRODUCT($N$160:$N$263,AP160:AP263))</f>
        <v>0</v>
      </c>
      <c r="AQ284" s="253">
        <f t="shared" si="94"/>
        <v>0</v>
      </c>
      <c r="AR284" s="253">
        <f t="shared" si="94"/>
        <v>0</v>
      </c>
      <c r="AS284" s="253">
        <f t="shared" si="94"/>
        <v>0</v>
      </c>
      <c r="AT284" s="253">
        <f t="shared" si="94"/>
        <v>0</v>
      </c>
      <c r="AU284" s="253">
        <f t="shared" si="94"/>
        <v>0</v>
      </c>
      <c r="AV284" s="253">
        <f t="shared" si="94"/>
        <v>0</v>
      </c>
      <c r="AW284" s="253">
        <f t="shared" si="94"/>
        <v>0</v>
      </c>
      <c r="AX284" s="253">
        <f t="shared" si="94"/>
        <v>0</v>
      </c>
      <c r="AY284" s="253">
        <f t="shared" si="94"/>
        <v>0</v>
      </c>
      <c r="AZ284" s="253">
        <f t="shared" si="94"/>
        <v>0</v>
      </c>
      <c r="BA284" s="297"/>
    </row>
    <row r="285" spans="1:55" ht="15">
      <c r="B285" s="285" t="s">
        <v>915</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0</v>
      </c>
      <c r="AN285" s="253">
        <f>SUMPRODUCT($O$160:$O$263,AN160:AN263)</f>
        <v>0</v>
      </c>
      <c r="AO285" s="253">
        <f>IF(AO159="kW",SUMPRODUCT($U$160:$U$263,$AG$160:$AG$263,AO160:AO263),SUMPRODUCT($O$160:$O$263,AO160:AO263))</f>
        <v>0</v>
      </c>
      <c r="AP285" s="253">
        <f t="shared" ref="AP285:AZ285" si="95">IF(AP159="kW",SUMPRODUCT($U$160:$U$263,$AG$160:$AG$263,AP160:AP263),SUMPRODUCT($O$160:$O$263,AP160:AP263))</f>
        <v>0</v>
      </c>
      <c r="AQ285" s="253">
        <f t="shared" si="95"/>
        <v>0</v>
      </c>
      <c r="AR285" s="253">
        <f t="shared" si="95"/>
        <v>0</v>
      </c>
      <c r="AS285" s="253">
        <f t="shared" si="95"/>
        <v>0</v>
      </c>
      <c r="AT285" s="253">
        <f t="shared" si="95"/>
        <v>0</v>
      </c>
      <c r="AU285" s="253">
        <f t="shared" si="95"/>
        <v>0</v>
      </c>
      <c r="AV285" s="253">
        <f t="shared" si="95"/>
        <v>0</v>
      </c>
      <c r="AW285" s="253">
        <f t="shared" si="95"/>
        <v>0</v>
      </c>
      <c r="AX285" s="253">
        <f t="shared" si="95"/>
        <v>0</v>
      </c>
      <c r="AY285" s="253">
        <f t="shared" si="95"/>
        <v>0</v>
      </c>
      <c r="AZ285" s="253">
        <f t="shared" si="95"/>
        <v>0</v>
      </c>
      <c r="BA285" s="297"/>
    </row>
    <row r="286" spans="1:55" ht="15">
      <c r="B286" s="285" t="s">
        <v>916</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0</v>
      </c>
      <c r="AN286" s="253">
        <f>SUMPRODUCT($P$160:$P$263,AN160:AN263)</f>
        <v>0</v>
      </c>
      <c r="AO286" s="253">
        <f>IF(AO159="kW",SUMPRODUCT($U$160:$U$263,$AH$160:$AH$263,AO160:AO263),SUMPRODUCT($P$160:$P$263,AO160:AO263))</f>
        <v>0</v>
      </c>
      <c r="AP286" s="253">
        <f t="shared" ref="AP286:AZ286" si="96">IF(AP159="kW",SUMPRODUCT($U$160:$U$263,$AH$160:$AH$263,AP160:AP263),SUMPRODUCT($P$160:$P$263,AP160:AP263))</f>
        <v>0</v>
      </c>
      <c r="AQ286" s="253">
        <f t="shared" si="96"/>
        <v>0</v>
      </c>
      <c r="AR286" s="253">
        <f t="shared" si="96"/>
        <v>0</v>
      </c>
      <c r="AS286" s="253">
        <f t="shared" si="96"/>
        <v>0</v>
      </c>
      <c r="AT286" s="253">
        <f t="shared" si="96"/>
        <v>0</v>
      </c>
      <c r="AU286" s="253">
        <f t="shared" si="96"/>
        <v>0</v>
      </c>
      <c r="AV286" s="253">
        <f t="shared" si="96"/>
        <v>0</v>
      </c>
      <c r="AW286" s="253">
        <f t="shared" si="96"/>
        <v>0</v>
      </c>
      <c r="AX286" s="253">
        <f t="shared" si="96"/>
        <v>0</v>
      </c>
      <c r="AY286" s="253">
        <f t="shared" si="96"/>
        <v>0</v>
      </c>
      <c r="AZ286" s="253">
        <f t="shared" si="96"/>
        <v>0</v>
      </c>
      <c r="BA286" s="297"/>
    </row>
    <row r="287" spans="1:55" ht="15">
      <c r="B287" s="285" t="s">
        <v>917</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0</v>
      </c>
      <c r="AN287" s="253">
        <f>SUMPRODUCT($Q$160:$Q263,AN160:AN263)</f>
        <v>0</v>
      </c>
      <c r="AO287" s="253">
        <f>IF(AO159="kW",SUMPRODUCT($U$160:$U$263,$AI$160:$AI$263,AO160:AO263),SUMPRODUCT($Q$160:$Q$263,AO160:AO263))</f>
        <v>0</v>
      </c>
      <c r="AP287" s="253">
        <f t="shared" ref="AP287:AZ287" si="97">IF(AP159="kW",SUMPRODUCT($U$160:$U$263,$AI$160:$AI$263,AP160:AP263),SUMPRODUCT($Q$160:$Q$263,AP160:AP263))</f>
        <v>0</v>
      </c>
      <c r="AQ287" s="253">
        <f t="shared" si="97"/>
        <v>0</v>
      </c>
      <c r="AR287" s="253">
        <f t="shared" si="97"/>
        <v>0</v>
      </c>
      <c r="AS287" s="253">
        <f t="shared" si="97"/>
        <v>0</v>
      </c>
      <c r="AT287" s="253">
        <f t="shared" si="97"/>
        <v>0</v>
      </c>
      <c r="AU287" s="253">
        <f t="shared" si="97"/>
        <v>0</v>
      </c>
      <c r="AV287" s="253">
        <f t="shared" si="97"/>
        <v>0</v>
      </c>
      <c r="AW287" s="253">
        <f t="shared" si="97"/>
        <v>0</v>
      </c>
      <c r="AX287" s="253">
        <f t="shared" si="97"/>
        <v>0</v>
      </c>
      <c r="AY287" s="253">
        <f t="shared" si="97"/>
        <v>0</v>
      </c>
      <c r="AZ287" s="253">
        <f t="shared" si="97"/>
        <v>0</v>
      </c>
      <c r="BA287" s="297"/>
    </row>
    <row r="288" spans="1:55" ht="15">
      <c r="B288" s="285" t="s">
        <v>918</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0</v>
      </c>
      <c r="AN288" s="253">
        <f>SUMPRODUCT($R$160:$R$263,AN160:AN263)</f>
        <v>0</v>
      </c>
      <c r="AO288" s="253">
        <f>IF(AO159="kW",SUMPRODUCT($U$160:$U$263,$AJ$160:$AJ$263,AO160:AO263),SUMPRODUCT($R$160:$R$263,AO160:AO263))</f>
        <v>0</v>
      </c>
      <c r="AP288" s="253">
        <f t="shared" ref="AP288:AZ288" si="98">IF(AP159="kW",SUMPRODUCT($U$160:$U$263,$AJ$160:$AJ$263,AP160:AP263),SUMPRODUCT($R$160:$R$263,AP160:AP263))</f>
        <v>0</v>
      </c>
      <c r="AQ288" s="253">
        <f t="shared" si="98"/>
        <v>0</v>
      </c>
      <c r="AR288" s="253">
        <f t="shared" si="98"/>
        <v>0</v>
      </c>
      <c r="AS288" s="253">
        <f t="shared" si="98"/>
        <v>0</v>
      </c>
      <c r="AT288" s="253">
        <f t="shared" si="98"/>
        <v>0</v>
      </c>
      <c r="AU288" s="253">
        <f t="shared" si="98"/>
        <v>0</v>
      </c>
      <c r="AV288" s="253">
        <f t="shared" si="98"/>
        <v>0</v>
      </c>
      <c r="AW288" s="253">
        <f t="shared" si="98"/>
        <v>0</v>
      </c>
      <c r="AX288" s="253">
        <f t="shared" si="98"/>
        <v>0</v>
      </c>
      <c r="AY288" s="253">
        <f t="shared" si="98"/>
        <v>0</v>
      </c>
      <c r="AZ288" s="253">
        <f t="shared" si="98"/>
        <v>0</v>
      </c>
      <c r="BA288" s="297"/>
    </row>
    <row r="289" spans="1:53" ht="15">
      <c r="B289" s="336" t="s">
        <v>919</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0</v>
      </c>
      <c r="AN289" s="287">
        <f>SUMPRODUCT($S$160:$S$263,AN160:AN263)</f>
        <v>0</v>
      </c>
      <c r="AO289" s="287">
        <f>IF(AO159="kW",SUMPRODUCT($U$160:$U$263,$AK$160:$AK$263,AO160:AO263),SUMPRODUCT($S$160:$S$263,AO160:AO263))</f>
        <v>0</v>
      </c>
      <c r="AP289" s="287">
        <f t="shared" ref="AP289:AZ289" si="99">IF(AP159="kW",SUMPRODUCT($U$160:$U$263,$AK$160:$AK$263,AP160:AP263),SUMPRODUCT($S$160:$S$263,AP160:AP263))</f>
        <v>0</v>
      </c>
      <c r="AQ289" s="287">
        <f t="shared" si="99"/>
        <v>0</v>
      </c>
      <c r="AR289" s="287">
        <f t="shared" si="99"/>
        <v>0</v>
      </c>
      <c r="AS289" s="287">
        <f t="shared" si="99"/>
        <v>0</v>
      </c>
      <c r="AT289" s="287">
        <f t="shared" si="99"/>
        <v>0</v>
      </c>
      <c r="AU289" s="287">
        <f t="shared" si="99"/>
        <v>0</v>
      </c>
      <c r="AV289" s="287">
        <f t="shared" si="99"/>
        <v>0</v>
      </c>
      <c r="AW289" s="287">
        <f t="shared" si="99"/>
        <v>0</v>
      </c>
      <c r="AX289" s="287">
        <f t="shared" si="99"/>
        <v>0</v>
      </c>
      <c r="AY289" s="287">
        <f t="shared" si="99"/>
        <v>0</v>
      </c>
      <c r="AZ289" s="287">
        <f t="shared" si="99"/>
        <v>0</v>
      </c>
      <c r="BA289" s="341"/>
    </row>
    <row r="290" spans="1:53" ht="18.75" customHeight="1">
      <c r="B290" s="324" t="s">
        <v>578</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75">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953" t="s">
        <v>211</v>
      </c>
      <c r="C293" s="955" t="s">
        <v>33</v>
      </c>
      <c r="D293" s="246" t="s">
        <v>421</v>
      </c>
      <c r="E293" s="959" t="s">
        <v>209</v>
      </c>
      <c r="F293" s="960"/>
      <c r="G293" s="960"/>
      <c r="H293" s="960"/>
      <c r="I293" s="960"/>
      <c r="J293" s="960"/>
      <c r="K293" s="960"/>
      <c r="L293" s="960"/>
      <c r="M293" s="960"/>
      <c r="N293" s="960"/>
      <c r="O293" s="960"/>
      <c r="P293" s="960"/>
      <c r="Q293" s="960"/>
      <c r="R293" s="960"/>
      <c r="S293" s="960"/>
      <c r="T293" s="961"/>
      <c r="U293" s="957" t="s">
        <v>213</v>
      </c>
      <c r="V293" s="246" t="s">
        <v>422</v>
      </c>
      <c r="W293" s="950" t="s">
        <v>212</v>
      </c>
      <c r="X293" s="951"/>
      <c r="Y293" s="951"/>
      <c r="Z293" s="951"/>
      <c r="AA293" s="951"/>
      <c r="AB293" s="951"/>
      <c r="AC293" s="951"/>
      <c r="AD293" s="951"/>
      <c r="AE293" s="951"/>
      <c r="AF293" s="951"/>
      <c r="AG293" s="951"/>
      <c r="AH293" s="951"/>
      <c r="AI293" s="951"/>
      <c r="AJ293" s="951"/>
      <c r="AK293" s="951"/>
      <c r="AL293" s="962"/>
      <c r="AM293" s="950" t="s">
        <v>242</v>
      </c>
      <c r="AN293" s="951"/>
      <c r="AO293" s="951"/>
      <c r="AP293" s="951"/>
      <c r="AQ293" s="951"/>
      <c r="AR293" s="951"/>
      <c r="AS293" s="951"/>
      <c r="AT293" s="951"/>
      <c r="AU293" s="951"/>
      <c r="AV293" s="951"/>
      <c r="AW293" s="951"/>
      <c r="AX293" s="951"/>
      <c r="AY293" s="951"/>
      <c r="AZ293" s="951"/>
      <c r="BA293" s="952"/>
    </row>
    <row r="294" spans="1:53" ht="60.75" customHeight="1">
      <c r="B294" s="954"/>
      <c r="C294" s="956"/>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958"/>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GS&gt;50 KW</v>
      </c>
      <c r="AP294" s="247" t="str">
        <f>'1.  LRAMVA Summary'!G53</f>
        <v>Street Lights</v>
      </c>
      <c r="AQ294" s="247" t="str">
        <f>'1.  LRAMVA Summary'!H53</f>
        <v/>
      </c>
      <c r="AR294" s="247" t="str">
        <f>'1.  LRAMVA Summary'!I53</f>
        <v/>
      </c>
      <c r="AS294" s="247" t="str">
        <f>'1.  LRAMVA Summary'!J53</f>
        <v/>
      </c>
      <c r="AT294" s="247" t="str">
        <f>'1.  LRAMVA Summary'!K53</f>
        <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v>
      </c>
      <c r="AQ295" s="253">
        <f>'1.  LRAMVA Summary'!H54</f>
        <v>0</v>
      </c>
      <c r="AR295" s="253">
        <f>'1.  LRAMVA Summary'!I54</f>
        <v>0</v>
      </c>
      <c r="AS295" s="253">
        <f>'1.  LRAMVA Summary'!J54</f>
        <v>0</v>
      </c>
      <c r="AT295" s="253">
        <f>'1.  LRAMVA Summary'!K54</f>
        <v>0</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outlineLevel="1">
      <c r="A296" s="450">
        <v>1</v>
      </c>
      <c r="B296" s="256" t="s">
        <v>1</v>
      </c>
      <c r="C296" s="253" t="s">
        <v>25</v>
      </c>
      <c r="D296" s="257"/>
      <c r="E296" s="257"/>
      <c r="F296" s="257"/>
      <c r="G296" s="257"/>
      <c r="H296" s="257"/>
      <c r="I296" s="257"/>
      <c r="J296" s="257"/>
      <c r="K296" s="257"/>
      <c r="L296" s="257"/>
      <c r="M296" s="257"/>
      <c r="N296" s="257"/>
      <c r="O296" s="257"/>
      <c r="P296" s="257"/>
      <c r="Q296" s="257"/>
      <c r="R296" s="257"/>
      <c r="S296" s="257"/>
      <c r="T296" s="257"/>
      <c r="U296" s="253"/>
      <c r="V296" s="257"/>
      <c r="W296" s="257"/>
      <c r="X296" s="257"/>
      <c r="Y296" s="257"/>
      <c r="Z296" s="257"/>
      <c r="AA296" s="257"/>
      <c r="AB296" s="257"/>
      <c r="AC296" s="257"/>
      <c r="AD296" s="257"/>
      <c r="AE296" s="257"/>
      <c r="AF296" s="257"/>
      <c r="AG296" s="257"/>
      <c r="AH296" s="257"/>
      <c r="AI296" s="257"/>
      <c r="AJ296" s="257"/>
      <c r="AK296" s="257"/>
      <c r="AL296" s="257"/>
      <c r="AM296" s="363"/>
      <c r="AN296" s="363"/>
      <c r="AO296" s="363"/>
      <c r="AP296" s="363"/>
      <c r="AQ296" s="363"/>
      <c r="AR296" s="363"/>
      <c r="AS296" s="363"/>
      <c r="AT296" s="363"/>
      <c r="AU296" s="363"/>
      <c r="AV296" s="363"/>
      <c r="AW296" s="363"/>
      <c r="AX296" s="363"/>
      <c r="AY296" s="363"/>
      <c r="AZ296" s="363"/>
      <c r="BA296" s="258">
        <f>SUM(AM296:AZ296)</f>
        <v>0</v>
      </c>
    </row>
    <row r="297" spans="1:53" ht="15"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0</v>
      </c>
      <c r="AN297" s="364">
        <f>AN296</f>
        <v>0</v>
      </c>
      <c r="AO297" s="364">
        <f t="shared" ref="AO297:AZ297" si="100">AO296</f>
        <v>0</v>
      </c>
      <c r="AP297" s="364">
        <f t="shared" si="100"/>
        <v>0</v>
      </c>
      <c r="AQ297" s="364">
        <f t="shared" si="100"/>
        <v>0</v>
      </c>
      <c r="AR297" s="364">
        <f t="shared" si="100"/>
        <v>0</v>
      </c>
      <c r="AS297" s="364">
        <f t="shared" si="100"/>
        <v>0</v>
      </c>
      <c r="AT297" s="364">
        <f t="shared" si="100"/>
        <v>0</v>
      </c>
      <c r="AU297" s="364">
        <f t="shared" si="100"/>
        <v>0</v>
      </c>
      <c r="AV297" s="364">
        <f t="shared" si="100"/>
        <v>0</v>
      </c>
      <c r="AW297" s="364">
        <f t="shared" si="100"/>
        <v>0</v>
      </c>
      <c r="AX297" s="364">
        <f t="shared" si="100"/>
        <v>0</v>
      </c>
      <c r="AY297" s="364">
        <f t="shared" si="100"/>
        <v>0</v>
      </c>
      <c r="AZ297" s="364">
        <f t="shared" si="100"/>
        <v>0</v>
      </c>
      <c r="BA297" s="259"/>
    </row>
    <row r="298" spans="1:53" ht="15.75"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outlineLevel="1">
      <c r="A299" s="450">
        <v>2</v>
      </c>
      <c r="B299" s="256" t="s">
        <v>2</v>
      </c>
      <c r="C299" s="253" t="s">
        <v>25</v>
      </c>
      <c r="D299" s="257"/>
      <c r="E299" s="257"/>
      <c r="F299" s="257"/>
      <c r="G299" s="257"/>
      <c r="H299" s="257"/>
      <c r="I299" s="257"/>
      <c r="J299" s="257"/>
      <c r="K299" s="257"/>
      <c r="L299" s="257"/>
      <c r="M299" s="257"/>
      <c r="N299" s="257"/>
      <c r="O299" s="257"/>
      <c r="P299" s="257"/>
      <c r="Q299" s="257"/>
      <c r="R299" s="257"/>
      <c r="S299" s="257"/>
      <c r="T299" s="257"/>
      <c r="U299" s="253"/>
      <c r="V299" s="257"/>
      <c r="W299" s="257"/>
      <c r="X299" s="257"/>
      <c r="Y299" s="257"/>
      <c r="Z299" s="257"/>
      <c r="AA299" s="257"/>
      <c r="AB299" s="257"/>
      <c r="AC299" s="257"/>
      <c r="AD299" s="257"/>
      <c r="AE299" s="257"/>
      <c r="AF299" s="257"/>
      <c r="AG299" s="257"/>
      <c r="AH299" s="257"/>
      <c r="AI299" s="257"/>
      <c r="AJ299" s="257"/>
      <c r="AK299" s="257"/>
      <c r="AL299" s="257"/>
      <c r="AM299" s="363"/>
      <c r="AN299" s="363"/>
      <c r="AO299" s="363"/>
      <c r="AP299" s="363"/>
      <c r="AQ299" s="363"/>
      <c r="AR299" s="363"/>
      <c r="AS299" s="363"/>
      <c r="AT299" s="363"/>
      <c r="AU299" s="363"/>
      <c r="AV299" s="363"/>
      <c r="AW299" s="363"/>
      <c r="AX299" s="363"/>
      <c r="AY299" s="363"/>
      <c r="AZ299" s="363"/>
      <c r="BA299" s="258">
        <f>SUM(AM299:AZ299)</f>
        <v>0</v>
      </c>
    </row>
    <row r="300" spans="1:53" ht="15"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0</v>
      </c>
      <c r="AN300" s="364">
        <f>AN299</f>
        <v>0</v>
      </c>
      <c r="AO300" s="364">
        <f t="shared" ref="AO300:AZ300" si="101">AO299</f>
        <v>0</v>
      </c>
      <c r="AP300" s="364">
        <f t="shared" si="101"/>
        <v>0</v>
      </c>
      <c r="AQ300" s="364">
        <f t="shared" si="101"/>
        <v>0</v>
      </c>
      <c r="AR300" s="364">
        <f t="shared" si="101"/>
        <v>0</v>
      </c>
      <c r="AS300" s="364">
        <f t="shared" si="101"/>
        <v>0</v>
      </c>
      <c r="AT300" s="364">
        <f t="shared" si="101"/>
        <v>0</v>
      </c>
      <c r="AU300" s="364">
        <f t="shared" si="101"/>
        <v>0</v>
      </c>
      <c r="AV300" s="364">
        <f t="shared" si="101"/>
        <v>0</v>
      </c>
      <c r="AW300" s="364">
        <f t="shared" si="101"/>
        <v>0</v>
      </c>
      <c r="AX300" s="364">
        <f t="shared" si="101"/>
        <v>0</v>
      </c>
      <c r="AY300" s="364">
        <f t="shared" si="101"/>
        <v>0</v>
      </c>
      <c r="AZ300" s="364">
        <f t="shared" si="101"/>
        <v>0</v>
      </c>
      <c r="BA300" s="259"/>
    </row>
    <row r="301" spans="1:53" ht="15.75"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outlineLevel="1">
      <c r="A302" s="450">
        <v>3</v>
      </c>
      <c r="B302" s="256" t="s">
        <v>3</v>
      </c>
      <c r="C302" s="253" t="s">
        <v>25</v>
      </c>
      <c r="D302" s="257"/>
      <c r="E302" s="257"/>
      <c r="F302" s="257"/>
      <c r="G302" s="257"/>
      <c r="H302" s="257"/>
      <c r="I302" s="257"/>
      <c r="J302" s="257"/>
      <c r="K302" s="257"/>
      <c r="L302" s="257"/>
      <c r="M302" s="257"/>
      <c r="N302" s="257"/>
      <c r="O302" s="257"/>
      <c r="P302" s="257"/>
      <c r="Q302" s="257"/>
      <c r="R302" s="257"/>
      <c r="S302" s="257"/>
      <c r="T302" s="257"/>
      <c r="U302" s="253"/>
      <c r="V302" s="257"/>
      <c r="W302" s="257"/>
      <c r="X302" s="257"/>
      <c r="Y302" s="257"/>
      <c r="Z302" s="257"/>
      <c r="AA302" s="257"/>
      <c r="AB302" s="257"/>
      <c r="AC302" s="257"/>
      <c r="AD302" s="257"/>
      <c r="AE302" s="257"/>
      <c r="AF302" s="257"/>
      <c r="AG302" s="257"/>
      <c r="AH302" s="257"/>
      <c r="AI302" s="257"/>
      <c r="AJ302" s="257"/>
      <c r="AK302" s="257"/>
      <c r="AL302" s="257"/>
      <c r="AM302" s="363"/>
      <c r="AN302" s="363"/>
      <c r="AO302" s="363"/>
      <c r="AP302" s="363"/>
      <c r="AQ302" s="363"/>
      <c r="AR302" s="363"/>
      <c r="AS302" s="363"/>
      <c r="AT302" s="363"/>
      <c r="AU302" s="363"/>
      <c r="AV302" s="363"/>
      <c r="AW302" s="363"/>
      <c r="AX302" s="363"/>
      <c r="AY302" s="363"/>
      <c r="AZ302" s="363"/>
      <c r="BA302" s="258">
        <f>SUM(AM302:AZ302)</f>
        <v>0</v>
      </c>
    </row>
    <row r="303" spans="1:53" ht="15" outlineLevel="1">
      <c r="B303" s="256" t="s">
        <v>248</v>
      </c>
      <c r="C303" s="253" t="s">
        <v>163</v>
      </c>
      <c r="D303" s="257"/>
      <c r="E303" s="257"/>
      <c r="F303" s="257"/>
      <c r="G303" s="257"/>
      <c r="H303" s="257"/>
      <c r="I303" s="257"/>
      <c r="J303" s="257"/>
      <c r="K303" s="257"/>
      <c r="L303" s="257"/>
      <c r="M303" s="257"/>
      <c r="N303" s="257"/>
      <c r="O303" s="257"/>
      <c r="P303" s="257"/>
      <c r="Q303" s="257"/>
      <c r="R303" s="257"/>
      <c r="S303" s="257"/>
      <c r="T303" s="257"/>
      <c r="U303" s="416"/>
      <c r="V303" s="257"/>
      <c r="W303" s="257"/>
      <c r="X303" s="257"/>
      <c r="Y303" s="257"/>
      <c r="Z303" s="257"/>
      <c r="AA303" s="257"/>
      <c r="AB303" s="257"/>
      <c r="AC303" s="257"/>
      <c r="AD303" s="257"/>
      <c r="AE303" s="257"/>
      <c r="AF303" s="257"/>
      <c r="AG303" s="257"/>
      <c r="AH303" s="257"/>
      <c r="AI303" s="257"/>
      <c r="AJ303" s="257"/>
      <c r="AK303" s="257"/>
      <c r="AL303" s="257"/>
      <c r="AM303" s="364">
        <f>AM302</f>
        <v>0</v>
      </c>
      <c r="AN303" s="364">
        <f>AN302</f>
        <v>0</v>
      </c>
      <c r="AO303" s="364">
        <f t="shared" ref="AO303:AZ303" si="102">AO302</f>
        <v>0</v>
      </c>
      <c r="AP303" s="364">
        <f t="shared" si="102"/>
        <v>0</v>
      </c>
      <c r="AQ303" s="364">
        <f t="shared" si="102"/>
        <v>0</v>
      </c>
      <c r="AR303" s="364">
        <f t="shared" si="102"/>
        <v>0</v>
      </c>
      <c r="AS303" s="364">
        <f t="shared" si="102"/>
        <v>0</v>
      </c>
      <c r="AT303" s="364">
        <f t="shared" si="102"/>
        <v>0</v>
      </c>
      <c r="AU303" s="364">
        <f t="shared" si="102"/>
        <v>0</v>
      </c>
      <c r="AV303" s="364">
        <f t="shared" si="102"/>
        <v>0</v>
      </c>
      <c r="AW303" s="364">
        <f t="shared" si="102"/>
        <v>0</v>
      </c>
      <c r="AX303" s="364">
        <f t="shared" si="102"/>
        <v>0</v>
      </c>
      <c r="AY303" s="364">
        <f t="shared" si="102"/>
        <v>0</v>
      </c>
      <c r="AZ303" s="364">
        <f t="shared" si="102"/>
        <v>0</v>
      </c>
      <c r="BA303" s="259"/>
    </row>
    <row r="304" spans="1:53" ht="15"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outlineLevel="1">
      <c r="A305" s="450">
        <v>4</v>
      </c>
      <c r="B305" s="256" t="s">
        <v>4</v>
      </c>
      <c r="C305" s="253" t="s">
        <v>25</v>
      </c>
      <c r="D305" s="257"/>
      <c r="E305" s="257"/>
      <c r="F305" s="257"/>
      <c r="G305" s="257"/>
      <c r="H305" s="257"/>
      <c r="I305" s="257"/>
      <c r="J305" s="257"/>
      <c r="K305" s="257"/>
      <c r="L305" s="257"/>
      <c r="M305" s="257"/>
      <c r="N305" s="257"/>
      <c r="O305" s="257"/>
      <c r="P305" s="257"/>
      <c r="Q305" s="257"/>
      <c r="R305" s="257"/>
      <c r="S305" s="257"/>
      <c r="T305" s="257"/>
      <c r="U305" s="253"/>
      <c r="V305" s="257"/>
      <c r="W305" s="257"/>
      <c r="X305" s="257"/>
      <c r="Y305" s="257"/>
      <c r="Z305" s="257"/>
      <c r="AA305" s="257"/>
      <c r="AB305" s="257"/>
      <c r="AC305" s="257"/>
      <c r="AD305" s="257"/>
      <c r="AE305" s="257"/>
      <c r="AF305" s="257"/>
      <c r="AG305" s="257"/>
      <c r="AH305" s="257"/>
      <c r="AI305" s="257"/>
      <c r="AJ305" s="257"/>
      <c r="AK305" s="257"/>
      <c r="AL305" s="257"/>
      <c r="AM305" s="363"/>
      <c r="AN305" s="363"/>
      <c r="AO305" s="363"/>
      <c r="AP305" s="363"/>
      <c r="AQ305" s="363"/>
      <c r="AR305" s="363"/>
      <c r="AS305" s="363"/>
      <c r="AT305" s="363"/>
      <c r="AU305" s="363"/>
      <c r="AV305" s="363"/>
      <c r="AW305" s="363"/>
      <c r="AX305" s="363"/>
      <c r="AY305" s="363"/>
      <c r="AZ305" s="363"/>
      <c r="BA305" s="258">
        <f>SUM(AM305:AZ305)</f>
        <v>0</v>
      </c>
    </row>
    <row r="306" spans="1:53" ht="15" outlineLevel="1">
      <c r="B306" s="256" t="s">
        <v>248</v>
      </c>
      <c r="C306" s="253" t="s">
        <v>163</v>
      </c>
      <c r="D306" s="257"/>
      <c r="E306" s="257"/>
      <c r="F306" s="257"/>
      <c r="G306" s="257"/>
      <c r="H306" s="257"/>
      <c r="I306" s="257"/>
      <c r="J306" s="257"/>
      <c r="K306" s="257"/>
      <c r="L306" s="257"/>
      <c r="M306" s="257"/>
      <c r="N306" s="257"/>
      <c r="O306" s="257"/>
      <c r="P306" s="257"/>
      <c r="Q306" s="257"/>
      <c r="R306" s="257"/>
      <c r="S306" s="257"/>
      <c r="T306" s="257"/>
      <c r="U306" s="416"/>
      <c r="V306" s="257"/>
      <c r="W306" s="257"/>
      <c r="X306" s="257"/>
      <c r="Y306" s="257"/>
      <c r="Z306" s="257"/>
      <c r="AA306" s="257"/>
      <c r="AB306" s="257"/>
      <c r="AC306" s="257"/>
      <c r="AD306" s="257"/>
      <c r="AE306" s="257"/>
      <c r="AF306" s="257"/>
      <c r="AG306" s="257"/>
      <c r="AH306" s="257"/>
      <c r="AI306" s="257"/>
      <c r="AJ306" s="257"/>
      <c r="AK306" s="257"/>
      <c r="AL306" s="257"/>
      <c r="AM306" s="364">
        <f>AM305</f>
        <v>0</v>
      </c>
      <c r="AN306" s="364">
        <f>AN305</f>
        <v>0</v>
      </c>
      <c r="AO306" s="364">
        <f t="shared" ref="AO306:AZ306" si="103">AO305</f>
        <v>0</v>
      </c>
      <c r="AP306" s="364">
        <f t="shared" si="103"/>
        <v>0</v>
      </c>
      <c r="AQ306" s="364">
        <f t="shared" si="103"/>
        <v>0</v>
      </c>
      <c r="AR306" s="364">
        <f t="shared" si="103"/>
        <v>0</v>
      </c>
      <c r="AS306" s="364">
        <f t="shared" si="103"/>
        <v>0</v>
      </c>
      <c r="AT306" s="364">
        <f t="shared" si="103"/>
        <v>0</v>
      </c>
      <c r="AU306" s="364">
        <f t="shared" si="103"/>
        <v>0</v>
      </c>
      <c r="AV306" s="364">
        <f t="shared" si="103"/>
        <v>0</v>
      </c>
      <c r="AW306" s="364">
        <f t="shared" si="103"/>
        <v>0</v>
      </c>
      <c r="AX306" s="364">
        <f t="shared" si="103"/>
        <v>0</v>
      </c>
      <c r="AY306" s="364">
        <f t="shared" si="103"/>
        <v>0</v>
      </c>
      <c r="AZ306" s="364">
        <f t="shared" si="103"/>
        <v>0</v>
      </c>
      <c r="BA306" s="259"/>
    </row>
    <row r="307" spans="1:53" ht="15"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outlineLevel="1">
      <c r="A308" s="450">
        <v>5</v>
      </c>
      <c r="B308" s="256" t="s">
        <v>5</v>
      </c>
      <c r="C308" s="253" t="s">
        <v>25</v>
      </c>
      <c r="D308" s="257"/>
      <c r="E308" s="257"/>
      <c r="F308" s="257"/>
      <c r="G308" s="257"/>
      <c r="H308" s="257"/>
      <c r="I308" s="257"/>
      <c r="J308" s="257"/>
      <c r="K308" s="257"/>
      <c r="L308" s="257"/>
      <c r="M308" s="257"/>
      <c r="N308" s="257"/>
      <c r="O308" s="257"/>
      <c r="P308" s="257"/>
      <c r="Q308" s="257"/>
      <c r="R308" s="257"/>
      <c r="S308" s="257"/>
      <c r="T308" s="257"/>
      <c r="U308" s="253"/>
      <c r="V308" s="257"/>
      <c r="W308" s="257"/>
      <c r="X308" s="257"/>
      <c r="Y308" s="257"/>
      <c r="Z308" s="257"/>
      <c r="AA308" s="257"/>
      <c r="AB308" s="257"/>
      <c r="AC308" s="257"/>
      <c r="AD308" s="257"/>
      <c r="AE308" s="257"/>
      <c r="AF308" s="257"/>
      <c r="AG308" s="257"/>
      <c r="AH308" s="257"/>
      <c r="AI308" s="257"/>
      <c r="AJ308" s="257"/>
      <c r="AK308" s="257"/>
      <c r="AL308" s="257"/>
      <c r="AM308" s="363"/>
      <c r="AN308" s="363"/>
      <c r="AO308" s="363"/>
      <c r="AP308" s="363"/>
      <c r="AQ308" s="363"/>
      <c r="AR308" s="363"/>
      <c r="AS308" s="363"/>
      <c r="AT308" s="363"/>
      <c r="AU308" s="363"/>
      <c r="AV308" s="363"/>
      <c r="AW308" s="363"/>
      <c r="AX308" s="363"/>
      <c r="AY308" s="363"/>
      <c r="AZ308" s="363"/>
      <c r="BA308" s="258">
        <f>SUM(AM308:AZ308)</f>
        <v>0</v>
      </c>
    </row>
    <row r="309" spans="1:53" ht="15"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0</v>
      </c>
      <c r="AN309" s="364">
        <f>AN308</f>
        <v>0</v>
      </c>
      <c r="AO309" s="364">
        <f t="shared" ref="AO309:AZ309" si="104">AO308</f>
        <v>0</v>
      </c>
      <c r="AP309" s="364">
        <f t="shared" si="104"/>
        <v>0</v>
      </c>
      <c r="AQ309" s="364">
        <f t="shared" si="104"/>
        <v>0</v>
      </c>
      <c r="AR309" s="364">
        <f t="shared" si="104"/>
        <v>0</v>
      </c>
      <c r="AS309" s="364">
        <f t="shared" si="104"/>
        <v>0</v>
      </c>
      <c r="AT309" s="364">
        <f t="shared" si="104"/>
        <v>0</v>
      </c>
      <c r="AU309" s="364">
        <f t="shared" si="104"/>
        <v>0</v>
      </c>
      <c r="AV309" s="364">
        <f t="shared" si="104"/>
        <v>0</v>
      </c>
      <c r="AW309" s="364">
        <f t="shared" si="104"/>
        <v>0</v>
      </c>
      <c r="AX309" s="364">
        <f t="shared" si="104"/>
        <v>0</v>
      </c>
      <c r="AY309" s="364">
        <f t="shared" si="104"/>
        <v>0</v>
      </c>
      <c r="AZ309" s="364">
        <f t="shared" si="104"/>
        <v>0</v>
      </c>
      <c r="BA309" s="259"/>
    </row>
    <row r="310" spans="1:53" ht="15"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05">AO311</f>
        <v>0</v>
      </c>
      <c r="AP312" s="364">
        <f t="shared" si="105"/>
        <v>0</v>
      </c>
      <c r="AQ312" s="364">
        <f t="shared" si="105"/>
        <v>0</v>
      </c>
      <c r="AR312" s="364">
        <f t="shared" si="105"/>
        <v>0</v>
      </c>
      <c r="AS312" s="364">
        <f t="shared" si="105"/>
        <v>0</v>
      </c>
      <c r="AT312" s="364">
        <f t="shared" si="105"/>
        <v>0</v>
      </c>
      <c r="AU312" s="364">
        <f t="shared" si="105"/>
        <v>0</v>
      </c>
      <c r="AV312" s="364">
        <f t="shared" si="105"/>
        <v>0</v>
      </c>
      <c r="AW312" s="364">
        <f t="shared" si="105"/>
        <v>0</v>
      </c>
      <c r="AX312" s="364">
        <f t="shared" si="105"/>
        <v>0</v>
      </c>
      <c r="AY312" s="364">
        <f t="shared" si="105"/>
        <v>0</v>
      </c>
      <c r="AZ312" s="364">
        <f t="shared" si="105"/>
        <v>0</v>
      </c>
      <c r="BA312" s="259"/>
    </row>
    <row r="313" spans="1:53" ht="15"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06">AO314</f>
        <v>0</v>
      </c>
      <c r="AP315" s="364">
        <f t="shared" si="106"/>
        <v>0</v>
      </c>
      <c r="AQ315" s="364">
        <f t="shared" si="106"/>
        <v>0</v>
      </c>
      <c r="AR315" s="364">
        <f t="shared" si="106"/>
        <v>0</v>
      </c>
      <c r="AS315" s="364">
        <f t="shared" si="106"/>
        <v>0</v>
      </c>
      <c r="AT315" s="364">
        <f t="shared" si="106"/>
        <v>0</v>
      </c>
      <c r="AU315" s="364">
        <f t="shared" si="106"/>
        <v>0</v>
      </c>
      <c r="AV315" s="364">
        <f t="shared" si="106"/>
        <v>0</v>
      </c>
      <c r="AW315" s="364">
        <f t="shared" si="106"/>
        <v>0</v>
      </c>
      <c r="AX315" s="364">
        <f t="shared" si="106"/>
        <v>0</v>
      </c>
      <c r="AY315" s="364">
        <f t="shared" si="106"/>
        <v>0</v>
      </c>
      <c r="AZ315" s="364">
        <f t="shared" si="106"/>
        <v>0</v>
      </c>
      <c r="BA315" s="259"/>
    </row>
    <row r="316" spans="1:53" ht="15"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07">AO317</f>
        <v>0</v>
      </c>
      <c r="AP318" s="364">
        <f t="shared" si="107"/>
        <v>0</v>
      </c>
      <c r="AQ318" s="364">
        <f t="shared" si="107"/>
        <v>0</v>
      </c>
      <c r="AR318" s="364">
        <f t="shared" si="107"/>
        <v>0</v>
      </c>
      <c r="AS318" s="364">
        <f t="shared" si="107"/>
        <v>0</v>
      </c>
      <c r="AT318" s="364">
        <f t="shared" si="107"/>
        <v>0</v>
      </c>
      <c r="AU318" s="364">
        <f t="shared" si="107"/>
        <v>0</v>
      </c>
      <c r="AV318" s="364">
        <f t="shared" si="107"/>
        <v>0</v>
      </c>
      <c r="AW318" s="364">
        <f t="shared" si="107"/>
        <v>0</v>
      </c>
      <c r="AX318" s="364">
        <f t="shared" si="107"/>
        <v>0</v>
      </c>
      <c r="AY318" s="364">
        <f t="shared" si="107"/>
        <v>0</v>
      </c>
      <c r="AZ318" s="364">
        <f t="shared" si="107"/>
        <v>0</v>
      </c>
      <c r="BA318" s="259"/>
    </row>
    <row r="319" spans="1:53" s="245" customFormat="1" ht="15"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outlineLevel="1">
      <c r="A320" s="450">
        <v>9</v>
      </c>
      <c r="B320" s="256" t="s">
        <v>7</v>
      </c>
      <c r="C320" s="253" t="s">
        <v>25</v>
      </c>
      <c r="D320" s="257"/>
      <c r="E320" s="257"/>
      <c r="F320" s="257"/>
      <c r="G320" s="257"/>
      <c r="H320" s="257"/>
      <c r="I320" s="257"/>
      <c r="J320" s="257"/>
      <c r="K320" s="257"/>
      <c r="L320" s="257"/>
      <c r="M320" s="257"/>
      <c r="N320" s="257"/>
      <c r="O320" s="257"/>
      <c r="P320" s="257"/>
      <c r="Q320" s="257"/>
      <c r="R320" s="257"/>
      <c r="S320" s="257"/>
      <c r="T320" s="257"/>
      <c r="U320" s="253"/>
      <c r="V320" s="257"/>
      <c r="W320" s="257"/>
      <c r="X320" s="257"/>
      <c r="Y320" s="257"/>
      <c r="Z320" s="257"/>
      <c r="AA320" s="257"/>
      <c r="AB320" s="257"/>
      <c r="AC320" s="257"/>
      <c r="AD320" s="257"/>
      <c r="AE320" s="257"/>
      <c r="AF320" s="257"/>
      <c r="AG320" s="257"/>
      <c r="AH320" s="257"/>
      <c r="AI320" s="257"/>
      <c r="AJ320" s="257"/>
      <c r="AK320" s="257"/>
      <c r="AL320" s="257"/>
      <c r="AM320" s="363"/>
      <c r="AN320" s="363"/>
      <c r="AO320" s="363"/>
      <c r="AP320" s="363"/>
      <c r="AQ320" s="363"/>
      <c r="AR320" s="363"/>
      <c r="AS320" s="363"/>
      <c r="AT320" s="363"/>
      <c r="AU320" s="363"/>
      <c r="AV320" s="363"/>
      <c r="AW320" s="363"/>
      <c r="AX320" s="363"/>
      <c r="AY320" s="363"/>
      <c r="AZ320" s="363"/>
      <c r="BA320" s="258">
        <f>SUM(AM320:AZ320)</f>
        <v>0</v>
      </c>
    </row>
    <row r="321" spans="1:53" ht="15"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0</v>
      </c>
      <c r="AN321" s="364">
        <f>AN320</f>
        <v>0</v>
      </c>
      <c r="AO321" s="364">
        <f t="shared" ref="AO321:AZ321" si="108">AO320</f>
        <v>0</v>
      </c>
      <c r="AP321" s="364">
        <f t="shared" si="108"/>
        <v>0</v>
      </c>
      <c r="AQ321" s="364">
        <f t="shared" si="108"/>
        <v>0</v>
      </c>
      <c r="AR321" s="364">
        <f t="shared" si="108"/>
        <v>0</v>
      </c>
      <c r="AS321" s="364">
        <f t="shared" si="108"/>
        <v>0</v>
      </c>
      <c r="AT321" s="364">
        <f t="shared" si="108"/>
        <v>0</v>
      </c>
      <c r="AU321" s="364">
        <f t="shared" si="108"/>
        <v>0</v>
      </c>
      <c r="AV321" s="364">
        <f t="shared" si="108"/>
        <v>0</v>
      </c>
      <c r="AW321" s="364">
        <f t="shared" si="108"/>
        <v>0</v>
      </c>
      <c r="AX321" s="364">
        <f t="shared" si="108"/>
        <v>0</v>
      </c>
      <c r="AY321" s="364">
        <f t="shared" si="108"/>
        <v>0</v>
      </c>
      <c r="AZ321" s="364">
        <f t="shared" si="108"/>
        <v>0</v>
      </c>
      <c r="BA321" s="259"/>
    </row>
    <row r="322" spans="1:53" ht="15"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75"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outlineLevel="1">
      <c r="A324" s="450">
        <v>10</v>
      </c>
      <c r="B324" s="271" t="s">
        <v>22</v>
      </c>
      <c r="C324" s="253" t="s">
        <v>25</v>
      </c>
      <c r="D324" s="257"/>
      <c r="E324" s="257"/>
      <c r="F324" s="257"/>
      <c r="G324" s="257"/>
      <c r="H324" s="257"/>
      <c r="I324" s="257"/>
      <c r="J324" s="257"/>
      <c r="K324" s="257"/>
      <c r="L324" s="257"/>
      <c r="M324" s="257"/>
      <c r="N324" s="257"/>
      <c r="O324" s="257"/>
      <c r="P324" s="257"/>
      <c r="Q324" s="257"/>
      <c r="R324" s="257"/>
      <c r="S324" s="257"/>
      <c r="T324" s="257"/>
      <c r="U324" s="257">
        <v>12</v>
      </c>
      <c r="V324" s="257"/>
      <c r="W324" s="257"/>
      <c r="X324" s="257"/>
      <c r="Y324" s="257"/>
      <c r="Z324" s="257"/>
      <c r="AA324" s="257"/>
      <c r="AB324" s="257"/>
      <c r="AC324" s="257"/>
      <c r="AD324" s="257"/>
      <c r="AE324" s="257"/>
      <c r="AF324" s="257"/>
      <c r="AG324" s="257"/>
      <c r="AH324" s="257"/>
      <c r="AI324" s="257"/>
      <c r="AJ324" s="257"/>
      <c r="AK324" s="257"/>
      <c r="AL324" s="257"/>
      <c r="AM324" s="368"/>
      <c r="AN324" s="444"/>
      <c r="AO324" s="444"/>
      <c r="AP324" s="444"/>
      <c r="AQ324" s="368"/>
      <c r="AR324" s="368"/>
      <c r="AS324" s="368"/>
      <c r="AT324" s="368"/>
      <c r="AU324" s="368"/>
      <c r="AV324" s="368"/>
      <c r="AW324" s="368"/>
      <c r="AX324" s="368"/>
      <c r="AY324" s="368"/>
      <c r="AZ324" s="368"/>
      <c r="BA324" s="258">
        <f>SUM(AM324:AZ324)</f>
        <v>0</v>
      </c>
    </row>
    <row r="325" spans="1:53" ht="15" outlineLevel="1">
      <c r="B325" s="256" t="s">
        <v>248</v>
      </c>
      <c r="C325" s="253" t="s">
        <v>163</v>
      </c>
      <c r="D325" s="257"/>
      <c r="E325" s="257"/>
      <c r="F325" s="257"/>
      <c r="G325" s="257"/>
      <c r="H325" s="257"/>
      <c r="I325" s="257"/>
      <c r="J325" s="257"/>
      <c r="K325" s="257"/>
      <c r="L325" s="257"/>
      <c r="M325" s="257"/>
      <c r="N325" s="257"/>
      <c r="O325" s="257"/>
      <c r="P325" s="257"/>
      <c r="Q325" s="257"/>
      <c r="R325" s="257"/>
      <c r="S325" s="257"/>
      <c r="T325" s="257"/>
      <c r="U325" s="257">
        <f>U324</f>
        <v>12</v>
      </c>
      <c r="V325" s="257"/>
      <c r="W325" s="257"/>
      <c r="X325" s="257"/>
      <c r="Y325" s="257"/>
      <c r="Z325" s="257"/>
      <c r="AA325" s="257"/>
      <c r="AB325" s="257"/>
      <c r="AC325" s="257"/>
      <c r="AD325" s="257"/>
      <c r="AE325" s="257"/>
      <c r="AF325" s="257"/>
      <c r="AG325" s="257"/>
      <c r="AH325" s="257"/>
      <c r="AI325" s="257"/>
      <c r="AJ325" s="257"/>
      <c r="AK325" s="257"/>
      <c r="AL325" s="257"/>
      <c r="AM325" s="364">
        <f>AM324</f>
        <v>0</v>
      </c>
      <c r="AN325" s="364">
        <f>AN324</f>
        <v>0</v>
      </c>
      <c r="AO325" s="364">
        <f t="shared" ref="AO325:AZ325" si="109">AO324</f>
        <v>0</v>
      </c>
      <c r="AP325" s="364">
        <f t="shared" si="109"/>
        <v>0</v>
      </c>
      <c r="AQ325" s="364">
        <f t="shared" si="109"/>
        <v>0</v>
      </c>
      <c r="AR325" s="364">
        <f t="shared" si="109"/>
        <v>0</v>
      </c>
      <c r="AS325" s="364">
        <f t="shared" si="109"/>
        <v>0</v>
      </c>
      <c r="AT325" s="364">
        <f t="shared" si="109"/>
        <v>0</v>
      </c>
      <c r="AU325" s="364">
        <f t="shared" si="109"/>
        <v>0</v>
      </c>
      <c r="AV325" s="364">
        <f t="shared" si="109"/>
        <v>0</v>
      </c>
      <c r="AW325" s="364">
        <f t="shared" si="109"/>
        <v>0</v>
      </c>
      <c r="AX325" s="364">
        <f t="shared" si="109"/>
        <v>0</v>
      </c>
      <c r="AY325" s="364">
        <f t="shared" si="109"/>
        <v>0</v>
      </c>
      <c r="AZ325" s="364">
        <f t="shared" si="109"/>
        <v>0</v>
      </c>
      <c r="BA325" s="272"/>
    </row>
    <row r="326" spans="1:53" ht="15"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outlineLevel="1">
      <c r="A327" s="450">
        <v>11</v>
      </c>
      <c r="B327" s="275" t="s">
        <v>21</v>
      </c>
      <c r="C327" s="253" t="s">
        <v>25</v>
      </c>
      <c r="D327" s="257"/>
      <c r="E327" s="257"/>
      <c r="F327" s="257"/>
      <c r="G327" s="257"/>
      <c r="H327" s="257"/>
      <c r="I327" s="257"/>
      <c r="J327" s="257"/>
      <c r="K327" s="257"/>
      <c r="L327" s="257"/>
      <c r="M327" s="257"/>
      <c r="N327" s="257"/>
      <c r="O327" s="257"/>
      <c r="P327" s="257"/>
      <c r="Q327" s="257"/>
      <c r="R327" s="257"/>
      <c r="S327" s="257"/>
      <c r="T327" s="257"/>
      <c r="U327" s="257">
        <v>12</v>
      </c>
      <c r="V327" s="257"/>
      <c r="W327" s="257"/>
      <c r="X327" s="257"/>
      <c r="Y327" s="257"/>
      <c r="Z327" s="257"/>
      <c r="AA327" s="257"/>
      <c r="AB327" s="257"/>
      <c r="AC327" s="257"/>
      <c r="AD327" s="257"/>
      <c r="AE327" s="257"/>
      <c r="AF327" s="257"/>
      <c r="AG327" s="257"/>
      <c r="AH327" s="257"/>
      <c r="AI327" s="257"/>
      <c r="AJ327" s="257"/>
      <c r="AK327" s="257"/>
      <c r="AL327" s="257"/>
      <c r="AM327" s="368"/>
      <c r="AN327" s="444"/>
      <c r="AO327" s="368"/>
      <c r="AP327" s="368"/>
      <c r="AQ327" s="368"/>
      <c r="AR327" s="368"/>
      <c r="AS327" s="368"/>
      <c r="AT327" s="368"/>
      <c r="AU327" s="368"/>
      <c r="AV327" s="368"/>
      <c r="AW327" s="368"/>
      <c r="AX327" s="368"/>
      <c r="AY327" s="368"/>
      <c r="AZ327" s="368"/>
      <c r="BA327" s="258">
        <f>SUM(AM327:AZ327)</f>
        <v>0</v>
      </c>
    </row>
    <row r="328" spans="1:53" ht="15"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0</v>
      </c>
      <c r="AO328" s="364">
        <f t="shared" ref="AO328:AZ328" si="110">AO327</f>
        <v>0</v>
      </c>
      <c r="AP328" s="364">
        <f t="shared" si="110"/>
        <v>0</v>
      </c>
      <c r="AQ328" s="364">
        <f t="shared" si="110"/>
        <v>0</v>
      </c>
      <c r="AR328" s="364">
        <f t="shared" si="110"/>
        <v>0</v>
      </c>
      <c r="AS328" s="364">
        <f t="shared" si="110"/>
        <v>0</v>
      </c>
      <c r="AT328" s="364">
        <f t="shared" si="110"/>
        <v>0</v>
      </c>
      <c r="AU328" s="364">
        <f t="shared" si="110"/>
        <v>0</v>
      </c>
      <c r="AV328" s="364">
        <f t="shared" si="110"/>
        <v>0</v>
      </c>
      <c r="AW328" s="364">
        <f t="shared" si="110"/>
        <v>0</v>
      </c>
      <c r="AX328" s="364">
        <f t="shared" si="110"/>
        <v>0</v>
      </c>
      <c r="AY328" s="364">
        <f t="shared" si="110"/>
        <v>0</v>
      </c>
      <c r="AZ328" s="364">
        <f t="shared" si="110"/>
        <v>0</v>
      </c>
      <c r="BA328" s="272"/>
    </row>
    <row r="329" spans="1:53" ht="15"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Z331" si="111">AO330</f>
        <v>0</v>
      </c>
      <c r="AP331" s="364">
        <f t="shared" si="111"/>
        <v>0</v>
      </c>
      <c r="AQ331" s="364">
        <f t="shared" si="111"/>
        <v>0</v>
      </c>
      <c r="AR331" s="364">
        <f t="shared" si="111"/>
        <v>0</v>
      </c>
      <c r="AS331" s="364">
        <f t="shared" si="111"/>
        <v>0</v>
      </c>
      <c r="AT331" s="364">
        <f t="shared" si="111"/>
        <v>0</v>
      </c>
      <c r="AU331" s="364">
        <f t="shared" si="111"/>
        <v>0</v>
      </c>
      <c r="AV331" s="364">
        <f t="shared" si="111"/>
        <v>0</v>
      </c>
      <c r="AW331" s="364">
        <f t="shared" si="111"/>
        <v>0</v>
      </c>
      <c r="AX331" s="364">
        <f t="shared" si="111"/>
        <v>0</v>
      </c>
      <c r="AY331" s="364">
        <f t="shared" si="111"/>
        <v>0</v>
      </c>
      <c r="AZ331" s="364">
        <f t="shared" si="111"/>
        <v>0</v>
      </c>
      <c r="BA331" s="272"/>
    </row>
    <row r="332" spans="1:53" ht="15"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c r="AP333" s="368"/>
      <c r="AQ333" s="368"/>
      <c r="AR333" s="368"/>
      <c r="AS333" s="368"/>
      <c r="AT333" s="368"/>
      <c r="AU333" s="368"/>
      <c r="AV333" s="368"/>
      <c r="AW333" s="368"/>
      <c r="AX333" s="368"/>
      <c r="AY333" s="368"/>
      <c r="AZ333" s="368"/>
      <c r="BA333" s="258">
        <f>SUM(AM333:AZ333)</f>
        <v>0</v>
      </c>
    </row>
    <row r="334" spans="1:53" ht="15" outlineLevel="1">
      <c r="B334" s="256" t="s">
        <v>248</v>
      </c>
      <c r="C334" s="253" t="s">
        <v>163</v>
      </c>
      <c r="D334" s="257"/>
      <c r="E334" s="257"/>
      <c r="F334" s="257"/>
      <c r="G334" s="257"/>
      <c r="H334" s="257"/>
      <c r="I334" s="257"/>
      <c r="J334" s="257"/>
      <c r="K334" s="257"/>
      <c r="L334" s="257"/>
      <c r="M334" s="257"/>
      <c r="N334" s="257"/>
      <c r="O334" s="257"/>
      <c r="P334" s="257"/>
      <c r="Q334" s="257"/>
      <c r="R334" s="257"/>
      <c r="S334" s="257"/>
      <c r="T334" s="257"/>
      <c r="U334" s="257">
        <f>U333</f>
        <v>12</v>
      </c>
      <c r="V334" s="257"/>
      <c r="W334" s="257"/>
      <c r="X334" s="257"/>
      <c r="Y334" s="257"/>
      <c r="Z334" s="257"/>
      <c r="AA334" s="257"/>
      <c r="AB334" s="257"/>
      <c r="AC334" s="257"/>
      <c r="AD334" s="257"/>
      <c r="AE334" s="257"/>
      <c r="AF334" s="257"/>
      <c r="AG334" s="257"/>
      <c r="AH334" s="257"/>
      <c r="AI334" s="257"/>
      <c r="AJ334" s="257"/>
      <c r="AK334" s="257"/>
      <c r="AL334" s="257"/>
      <c r="AM334" s="364">
        <f>AM333</f>
        <v>0</v>
      </c>
      <c r="AN334" s="364">
        <f>AN333</f>
        <v>0</v>
      </c>
      <c r="AO334" s="364">
        <f t="shared" ref="AO334:AZ334" si="112">AO333</f>
        <v>0</v>
      </c>
      <c r="AP334" s="364">
        <f t="shared" si="112"/>
        <v>0</v>
      </c>
      <c r="AQ334" s="364">
        <f t="shared" si="112"/>
        <v>0</v>
      </c>
      <c r="AR334" s="364">
        <f t="shared" si="112"/>
        <v>0</v>
      </c>
      <c r="AS334" s="364">
        <f t="shared" si="112"/>
        <v>0</v>
      </c>
      <c r="AT334" s="364">
        <f t="shared" si="112"/>
        <v>0</v>
      </c>
      <c r="AU334" s="364">
        <f t="shared" si="112"/>
        <v>0</v>
      </c>
      <c r="AV334" s="364">
        <f t="shared" si="112"/>
        <v>0</v>
      </c>
      <c r="AW334" s="364">
        <f t="shared" si="112"/>
        <v>0</v>
      </c>
      <c r="AX334" s="364">
        <f t="shared" si="112"/>
        <v>0</v>
      </c>
      <c r="AY334" s="364">
        <f t="shared" si="112"/>
        <v>0</v>
      </c>
      <c r="AZ334" s="364">
        <f t="shared" si="112"/>
        <v>0</v>
      </c>
      <c r="BA334" s="272"/>
    </row>
    <row r="335" spans="1:53" ht="15"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c r="AP336" s="368"/>
      <c r="AQ336" s="368"/>
      <c r="AR336" s="368"/>
      <c r="AS336" s="368"/>
      <c r="AT336" s="368"/>
      <c r="AU336" s="368"/>
      <c r="AV336" s="368"/>
      <c r="AW336" s="368"/>
      <c r="AX336" s="368"/>
      <c r="AY336" s="368"/>
      <c r="AZ336" s="368"/>
      <c r="BA336" s="258">
        <f>SUM(AM336:AZ336)</f>
        <v>0</v>
      </c>
    </row>
    <row r="337" spans="1:53" ht="15" outlineLevel="1">
      <c r="B337" s="256" t="s">
        <v>248</v>
      </c>
      <c r="C337" s="253" t="s">
        <v>163</v>
      </c>
      <c r="D337" s="257"/>
      <c r="E337" s="257"/>
      <c r="F337" s="257"/>
      <c r="G337" s="257"/>
      <c r="H337" s="257"/>
      <c r="I337" s="257"/>
      <c r="J337" s="257"/>
      <c r="K337" s="257"/>
      <c r="L337" s="257"/>
      <c r="M337" s="257"/>
      <c r="N337" s="257"/>
      <c r="O337" s="257"/>
      <c r="P337" s="257"/>
      <c r="Q337" s="257"/>
      <c r="R337" s="257"/>
      <c r="S337" s="257"/>
      <c r="T337" s="257"/>
      <c r="U337" s="257">
        <f>U336</f>
        <v>12</v>
      </c>
      <c r="V337" s="257"/>
      <c r="W337" s="257"/>
      <c r="X337" s="257"/>
      <c r="Y337" s="257"/>
      <c r="Z337" s="257"/>
      <c r="AA337" s="257"/>
      <c r="AB337" s="257"/>
      <c r="AC337" s="257"/>
      <c r="AD337" s="257"/>
      <c r="AE337" s="257"/>
      <c r="AF337" s="257"/>
      <c r="AG337" s="257"/>
      <c r="AH337" s="257"/>
      <c r="AI337" s="257"/>
      <c r="AJ337" s="257"/>
      <c r="AK337" s="257"/>
      <c r="AL337" s="257"/>
      <c r="AM337" s="364">
        <f>AM336</f>
        <v>0</v>
      </c>
      <c r="AN337" s="364">
        <f>AN336</f>
        <v>0</v>
      </c>
      <c r="AO337" s="364">
        <f t="shared" ref="AO337:AZ337" si="113">AO336</f>
        <v>0</v>
      </c>
      <c r="AP337" s="364">
        <f t="shared" si="113"/>
        <v>0</v>
      </c>
      <c r="AQ337" s="364">
        <f t="shared" si="113"/>
        <v>0</v>
      </c>
      <c r="AR337" s="364">
        <f t="shared" si="113"/>
        <v>0</v>
      </c>
      <c r="AS337" s="364">
        <f t="shared" si="113"/>
        <v>0</v>
      </c>
      <c r="AT337" s="364">
        <f t="shared" si="113"/>
        <v>0</v>
      </c>
      <c r="AU337" s="364">
        <f t="shared" si="113"/>
        <v>0</v>
      </c>
      <c r="AV337" s="364">
        <f t="shared" si="113"/>
        <v>0</v>
      </c>
      <c r="AW337" s="364">
        <f t="shared" si="113"/>
        <v>0</v>
      </c>
      <c r="AX337" s="364">
        <f t="shared" si="113"/>
        <v>0</v>
      </c>
      <c r="AY337" s="364">
        <f t="shared" si="113"/>
        <v>0</v>
      </c>
      <c r="AZ337" s="364">
        <f t="shared" si="113"/>
        <v>0</v>
      </c>
      <c r="BA337" s="272"/>
    </row>
    <row r="338" spans="1:53" ht="15"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14">AO339</f>
        <v>0</v>
      </c>
      <c r="AP340" s="364">
        <f t="shared" si="114"/>
        <v>0</v>
      </c>
      <c r="AQ340" s="364">
        <f t="shared" si="114"/>
        <v>0</v>
      </c>
      <c r="AR340" s="364">
        <f t="shared" si="114"/>
        <v>0</v>
      </c>
      <c r="AS340" s="364">
        <f t="shared" si="114"/>
        <v>0</v>
      </c>
      <c r="AT340" s="364">
        <f t="shared" si="114"/>
        <v>0</v>
      </c>
      <c r="AU340" s="364">
        <f t="shared" si="114"/>
        <v>0</v>
      </c>
      <c r="AV340" s="364">
        <f t="shared" si="114"/>
        <v>0</v>
      </c>
      <c r="AW340" s="364">
        <f t="shared" si="114"/>
        <v>0</v>
      </c>
      <c r="AX340" s="364">
        <f t="shared" si="114"/>
        <v>0</v>
      </c>
      <c r="AY340" s="364">
        <f t="shared" si="114"/>
        <v>0</v>
      </c>
      <c r="AZ340" s="364">
        <f t="shared" si="114"/>
        <v>0</v>
      </c>
      <c r="BA340" s="272"/>
    </row>
    <row r="341" spans="1:53" s="245" customFormat="1" ht="15"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0"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15">AO342</f>
        <v>0</v>
      </c>
      <c r="AP343" s="364">
        <f t="shared" si="115"/>
        <v>0</v>
      </c>
      <c r="AQ343" s="364">
        <f t="shared" si="115"/>
        <v>0</v>
      </c>
      <c r="AR343" s="364">
        <f t="shared" si="115"/>
        <v>0</v>
      </c>
      <c r="AS343" s="364">
        <f t="shared" si="115"/>
        <v>0</v>
      </c>
      <c r="AT343" s="364">
        <f t="shared" si="115"/>
        <v>0</v>
      </c>
      <c r="AU343" s="364">
        <f t="shared" si="115"/>
        <v>0</v>
      </c>
      <c r="AV343" s="364">
        <f t="shared" si="115"/>
        <v>0</v>
      </c>
      <c r="AW343" s="364">
        <f t="shared" si="115"/>
        <v>0</v>
      </c>
      <c r="AX343" s="364">
        <f t="shared" si="115"/>
        <v>0</v>
      </c>
      <c r="AY343" s="364">
        <f t="shared" si="115"/>
        <v>0</v>
      </c>
      <c r="AZ343" s="364">
        <f t="shared" si="115"/>
        <v>0</v>
      </c>
      <c r="BA343" s="272"/>
    </row>
    <row r="344" spans="1:53" s="245" customFormat="1" ht="15"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outlineLevel="1">
      <c r="A345" s="450">
        <v>17</v>
      </c>
      <c r="B345" s="275" t="s">
        <v>9</v>
      </c>
      <c r="C345" s="253" t="s">
        <v>25</v>
      </c>
      <c r="D345" s="257"/>
      <c r="E345" s="257"/>
      <c r="F345" s="257"/>
      <c r="G345" s="257"/>
      <c r="H345" s="257"/>
      <c r="I345" s="257"/>
      <c r="J345" s="257"/>
      <c r="K345" s="257"/>
      <c r="L345" s="257"/>
      <c r="M345" s="257"/>
      <c r="N345" s="257"/>
      <c r="O345" s="257"/>
      <c r="P345" s="257"/>
      <c r="Q345" s="257"/>
      <c r="R345" s="257"/>
      <c r="S345" s="257"/>
      <c r="T345" s="257"/>
      <c r="U345" s="253"/>
      <c r="V345" s="257"/>
      <c r="W345" s="257"/>
      <c r="X345" s="257"/>
      <c r="Y345" s="257"/>
      <c r="Z345" s="257"/>
      <c r="AA345" s="257"/>
      <c r="AB345" s="257"/>
      <c r="AC345" s="257"/>
      <c r="AD345" s="257"/>
      <c r="AE345" s="257"/>
      <c r="AF345" s="257"/>
      <c r="AG345" s="257"/>
      <c r="AH345" s="257"/>
      <c r="AI345" s="257"/>
      <c r="AJ345" s="257"/>
      <c r="AK345" s="257"/>
      <c r="AL345" s="257"/>
      <c r="AM345" s="368"/>
      <c r="AN345" s="368"/>
      <c r="AO345" s="368"/>
      <c r="AP345" s="368"/>
      <c r="AQ345" s="368"/>
      <c r="AR345" s="368"/>
      <c r="AS345" s="368"/>
      <c r="AT345" s="368"/>
      <c r="AU345" s="368"/>
      <c r="AV345" s="368"/>
      <c r="AW345" s="368"/>
      <c r="AX345" s="368"/>
      <c r="AY345" s="368"/>
      <c r="AZ345" s="368"/>
      <c r="BA345" s="258">
        <f>SUM(AM345:AZ345)</f>
        <v>0</v>
      </c>
    </row>
    <row r="346" spans="1:53" ht="15"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16">AO345</f>
        <v>0</v>
      </c>
      <c r="AP346" s="364">
        <f t="shared" si="116"/>
        <v>0</v>
      </c>
      <c r="AQ346" s="364">
        <f t="shared" si="116"/>
        <v>0</v>
      </c>
      <c r="AR346" s="364">
        <f t="shared" si="116"/>
        <v>0</v>
      </c>
      <c r="AS346" s="364">
        <f t="shared" si="116"/>
        <v>0</v>
      </c>
      <c r="AT346" s="364">
        <f t="shared" si="116"/>
        <v>0</v>
      </c>
      <c r="AU346" s="364">
        <f t="shared" si="116"/>
        <v>0</v>
      </c>
      <c r="AV346" s="364">
        <f t="shared" si="116"/>
        <v>0</v>
      </c>
      <c r="AW346" s="364">
        <f t="shared" si="116"/>
        <v>0</v>
      </c>
      <c r="AX346" s="364">
        <f t="shared" si="116"/>
        <v>0</v>
      </c>
      <c r="AY346" s="364">
        <f t="shared" si="116"/>
        <v>0</v>
      </c>
      <c r="AZ346" s="364">
        <f t="shared" si="116"/>
        <v>0</v>
      </c>
      <c r="BA346" s="272"/>
    </row>
    <row r="347" spans="1:53" ht="15"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75"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17">AO349</f>
        <v>0</v>
      </c>
      <c r="AP350" s="364">
        <f t="shared" si="117"/>
        <v>0</v>
      </c>
      <c r="AQ350" s="364">
        <f t="shared" si="117"/>
        <v>0</v>
      </c>
      <c r="AR350" s="364">
        <f t="shared" si="117"/>
        <v>0</v>
      </c>
      <c r="AS350" s="364">
        <f t="shared" si="117"/>
        <v>0</v>
      </c>
      <c r="AT350" s="364">
        <f t="shared" si="117"/>
        <v>0</v>
      </c>
      <c r="AU350" s="364">
        <f t="shared" si="117"/>
        <v>0</v>
      </c>
      <c r="AV350" s="364">
        <f t="shared" si="117"/>
        <v>0</v>
      </c>
      <c r="AW350" s="364">
        <f t="shared" si="117"/>
        <v>0</v>
      </c>
      <c r="AX350" s="364">
        <f t="shared" si="117"/>
        <v>0</v>
      </c>
      <c r="AY350" s="364">
        <f t="shared" si="117"/>
        <v>0</v>
      </c>
      <c r="AZ350" s="364">
        <f t="shared" si="117"/>
        <v>0</v>
      </c>
      <c r="BA350" s="259"/>
    </row>
    <row r="351" spans="1:53" ht="15"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18">AO352</f>
        <v>0</v>
      </c>
      <c r="AP353" s="364">
        <f t="shared" si="118"/>
        <v>0</v>
      </c>
      <c r="AQ353" s="364">
        <f t="shared" si="118"/>
        <v>0</v>
      </c>
      <c r="AR353" s="364">
        <f t="shared" si="118"/>
        <v>0</v>
      </c>
      <c r="AS353" s="364">
        <f t="shared" si="118"/>
        <v>0</v>
      </c>
      <c r="AT353" s="364">
        <f t="shared" si="118"/>
        <v>0</v>
      </c>
      <c r="AU353" s="364">
        <f t="shared" si="118"/>
        <v>0</v>
      </c>
      <c r="AV353" s="364">
        <f t="shared" si="118"/>
        <v>0</v>
      </c>
      <c r="AW353" s="364">
        <f t="shared" si="118"/>
        <v>0</v>
      </c>
      <c r="AX353" s="364">
        <f t="shared" si="118"/>
        <v>0</v>
      </c>
      <c r="AY353" s="364">
        <f t="shared" si="118"/>
        <v>0</v>
      </c>
      <c r="AZ353" s="364">
        <f t="shared" si="118"/>
        <v>0</v>
      </c>
      <c r="BA353" s="259"/>
    </row>
    <row r="354" spans="1:53" ht="15"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19">AO355</f>
        <v>0</v>
      </c>
      <c r="AP356" s="364">
        <f t="shared" si="119"/>
        <v>0</v>
      </c>
      <c r="AQ356" s="364">
        <f t="shared" si="119"/>
        <v>0</v>
      </c>
      <c r="AR356" s="364">
        <f t="shared" si="119"/>
        <v>0</v>
      </c>
      <c r="AS356" s="364">
        <f t="shared" si="119"/>
        <v>0</v>
      </c>
      <c r="AT356" s="364">
        <f t="shared" si="119"/>
        <v>0</v>
      </c>
      <c r="AU356" s="364">
        <f t="shared" si="119"/>
        <v>0</v>
      </c>
      <c r="AV356" s="364">
        <f t="shared" si="119"/>
        <v>0</v>
      </c>
      <c r="AW356" s="364">
        <f t="shared" si="119"/>
        <v>0</v>
      </c>
      <c r="AX356" s="364">
        <f t="shared" si="119"/>
        <v>0</v>
      </c>
      <c r="AY356" s="364">
        <f t="shared" si="119"/>
        <v>0</v>
      </c>
      <c r="AZ356" s="364">
        <f t="shared" si="119"/>
        <v>0</v>
      </c>
      <c r="BA356" s="268"/>
    </row>
    <row r="357" spans="1:53" ht="15"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20">AO358</f>
        <v>0</v>
      </c>
      <c r="AP359" s="364">
        <f t="shared" si="120"/>
        <v>0</v>
      </c>
      <c r="AQ359" s="364">
        <f t="shared" si="120"/>
        <v>0</v>
      </c>
      <c r="AR359" s="364">
        <f t="shared" si="120"/>
        <v>0</v>
      </c>
      <c r="AS359" s="364">
        <f t="shared" si="120"/>
        <v>0</v>
      </c>
      <c r="AT359" s="364">
        <f t="shared" si="120"/>
        <v>0</v>
      </c>
      <c r="AU359" s="364">
        <f t="shared" si="120"/>
        <v>0</v>
      </c>
      <c r="AV359" s="364">
        <f t="shared" si="120"/>
        <v>0</v>
      </c>
      <c r="AW359" s="364">
        <f t="shared" si="120"/>
        <v>0</v>
      </c>
      <c r="AX359" s="364">
        <f t="shared" si="120"/>
        <v>0</v>
      </c>
      <c r="AY359" s="364">
        <f t="shared" si="120"/>
        <v>0</v>
      </c>
      <c r="AZ359" s="364">
        <f t="shared" si="120"/>
        <v>0</v>
      </c>
      <c r="BA359" s="259"/>
    </row>
    <row r="360" spans="1:53" ht="15"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outlineLevel="1">
      <c r="A361" s="450">
        <v>22</v>
      </c>
      <c r="B361" s="276" t="s">
        <v>9</v>
      </c>
      <c r="C361" s="253" t="s">
        <v>25</v>
      </c>
      <c r="D361" s="257"/>
      <c r="E361" s="257"/>
      <c r="F361" s="257"/>
      <c r="G361" s="257"/>
      <c r="H361" s="257"/>
      <c r="I361" s="257"/>
      <c r="J361" s="257"/>
      <c r="K361" s="257"/>
      <c r="L361" s="257"/>
      <c r="M361" s="257"/>
      <c r="N361" s="257"/>
      <c r="O361" s="257"/>
      <c r="P361" s="257"/>
      <c r="Q361" s="257"/>
      <c r="R361" s="257"/>
      <c r="S361" s="257"/>
      <c r="T361" s="257"/>
      <c r="U361" s="253"/>
      <c r="V361" s="257"/>
      <c r="W361" s="257"/>
      <c r="X361" s="257"/>
      <c r="Y361" s="257"/>
      <c r="Z361" s="257"/>
      <c r="AA361" s="257"/>
      <c r="AB361" s="257"/>
      <c r="AC361" s="257"/>
      <c r="AD361" s="257"/>
      <c r="AE361" s="257"/>
      <c r="AF361" s="257"/>
      <c r="AG361" s="257"/>
      <c r="AH361" s="257"/>
      <c r="AI361" s="257"/>
      <c r="AJ361" s="257"/>
      <c r="AK361" s="257"/>
      <c r="AL361" s="257"/>
      <c r="AM361" s="363"/>
      <c r="AN361" s="368"/>
      <c r="AO361" s="368"/>
      <c r="AP361" s="368"/>
      <c r="AQ361" s="368"/>
      <c r="AR361" s="368"/>
      <c r="AS361" s="368"/>
      <c r="AT361" s="368"/>
      <c r="AU361" s="368"/>
      <c r="AV361" s="368"/>
      <c r="AW361" s="368"/>
      <c r="AX361" s="368"/>
      <c r="AY361" s="368"/>
      <c r="AZ361" s="368"/>
      <c r="BA361" s="258">
        <f>SUM(AM361:AZ361)</f>
        <v>0</v>
      </c>
    </row>
    <row r="362" spans="1:53" ht="15"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21">AO361</f>
        <v>0</v>
      </c>
      <c r="AP362" s="364">
        <f t="shared" si="121"/>
        <v>0</v>
      </c>
      <c r="AQ362" s="364">
        <f t="shared" si="121"/>
        <v>0</v>
      </c>
      <c r="AR362" s="364">
        <f t="shared" si="121"/>
        <v>0</v>
      </c>
      <c r="AS362" s="364">
        <f t="shared" si="121"/>
        <v>0</v>
      </c>
      <c r="AT362" s="364">
        <f t="shared" si="121"/>
        <v>0</v>
      </c>
      <c r="AU362" s="364">
        <f t="shared" si="121"/>
        <v>0</v>
      </c>
      <c r="AV362" s="364">
        <f t="shared" si="121"/>
        <v>0</v>
      </c>
      <c r="AW362" s="364">
        <f t="shared" si="121"/>
        <v>0</v>
      </c>
      <c r="AX362" s="364">
        <f t="shared" si="121"/>
        <v>0</v>
      </c>
      <c r="AY362" s="364">
        <f t="shared" si="121"/>
        <v>0</v>
      </c>
      <c r="AZ362" s="364">
        <f t="shared" si="121"/>
        <v>0</v>
      </c>
      <c r="BA362" s="268"/>
    </row>
    <row r="363" spans="1:53" ht="15"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75"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outlineLevel="1">
      <c r="A365" s="450">
        <v>23</v>
      </c>
      <c r="B365" s="276" t="s">
        <v>14</v>
      </c>
      <c r="C365" s="253" t="s">
        <v>25</v>
      </c>
      <c r="D365" s="257"/>
      <c r="E365" s="257"/>
      <c r="F365" s="257"/>
      <c r="G365" s="257"/>
      <c r="H365" s="257"/>
      <c r="I365" s="257"/>
      <c r="J365" s="257"/>
      <c r="K365" s="257"/>
      <c r="L365" s="257"/>
      <c r="M365" s="257"/>
      <c r="N365" s="257"/>
      <c r="O365" s="257"/>
      <c r="P365" s="257"/>
      <c r="Q365" s="257"/>
      <c r="R365" s="257"/>
      <c r="S365" s="257"/>
      <c r="T365" s="257"/>
      <c r="U365" s="253"/>
      <c r="V365" s="257"/>
      <c r="W365" s="257"/>
      <c r="X365" s="257"/>
      <c r="Y365" s="257"/>
      <c r="Z365" s="257"/>
      <c r="AA365" s="257"/>
      <c r="AB365" s="257"/>
      <c r="AC365" s="257"/>
      <c r="AD365" s="257"/>
      <c r="AE365" s="257"/>
      <c r="AF365" s="257"/>
      <c r="AG365" s="257"/>
      <c r="AH365" s="257"/>
      <c r="AI365" s="257"/>
      <c r="AJ365" s="257"/>
      <c r="AK365" s="257"/>
      <c r="AL365" s="257"/>
      <c r="AM365" s="418"/>
      <c r="AN365" s="363"/>
      <c r="AO365" s="363"/>
      <c r="AP365" s="363"/>
      <c r="AQ365" s="363"/>
      <c r="AR365" s="363"/>
      <c r="AS365" s="363"/>
      <c r="AT365" s="363"/>
      <c r="AU365" s="363"/>
      <c r="AV365" s="363"/>
      <c r="AW365" s="363"/>
      <c r="AX365" s="363"/>
      <c r="AY365" s="363"/>
      <c r="AZ365" s="363"/>
      <c r="BA365" s="258">
        <f>SUM(AM365:AZ365)</f>
        <v>0</v>
      </c>
    </row>
    <row r="366" spans="1:53" ht="15" outlineLevel="1">
      <c r="B366" s="256" t="s">
        <v>248</v>
      </c>
      <c r="C366" s="253" t="s">
        <v>163</v>
      </c>
      <c r="D366" s="257"/>
      <c r="E366" s="257"/>
      <c r="F366" s="257"/>
      <c r="G366" s="257"/>
      <c r="H366" s="257"/>
      <c r="I366" s="257"/>
      <c r="J366" s="257"/>
      <c r="K366" s="257"/>
      <c r="L366" s="257"/>
      <c r="M366" s="257"/>
      <c r="N366" s="257"/>
      <c r="O366" s="257"/>
      <c r="P366" s="257"/>
      <c r="Q366" s="257"/>
      <c r="R366" s="257"/>
      <c r="S366" s="257"/>
      <c r="T366" s="257"/>
      <c r="U366" s="416"/>
      <c r="V366" s="257"/>
      <c r="W366" s="257"/>
      <c r="X366" s="257"/>
      <c r="Y366" s="257"/>
      <c r="Z366" s="257"/>
      <c r="AA366" s="257"/>
      <c r="AB366" s="257"/>
      <c r="AC366" s="257"/>
      <c r="AD366" s="257"/>
      <c r="AE366" s="257"/>
      <c r="AF366" s="257"/>
      <c r="AG366" s="257"/>
      <c r="AH366" s="257"/>
      <c r="AI366" s="257"/>
      <c r="AJ366" s="257"/>
      <c r="AK366" s="257"/>
      <c r="AL366" s="257"/>
      <c r="AM366" s="364">
        <f>AM365</f>
        <v>0</v>
      </c>
      <c r="AN366" s="364">
        <f>AN365</f>
        <v>0</v>
      </c>
      <c r="AO366" s="364">
        <f t="shared" ref="AO366:AZ366" si="122">AO365</f>
        <v>0</v>
      </c>
      <c r="AP366" s="364">
        <f t="shared" si="122"/>
        <v>0</v>
      </c>
      <c r="AQ366" s="364">
        <f t="shared" si="122"/>
        <v>0</v>
      </c>
      <c r="AR366" s="364">
        <f t="shared" si="122"/>
        <v>0</v>
      </c>
      <c r="AS366" s="364">
        <f t="shared" si="122"/>
        <v>0</v>
      </c>
      <c r="AT366" s="364">
        <f t="shared" si="122"/>
        <v>0</v>
      </c>
      <c r="AU366" s="364">
        <f t="shared" si="122"/>
        <v>0</v>
      </c>
      <c r="AV366" s="364">
        <f t="shared" si="122"/>
        <v>0</v>
      </c>
      <c r="AW366" s="364">
        <f t="shared" si="122"/>
        <v>0</v>
      </c>
      <c r="AX366" s="364">
        <f t="shared" si="122"/>
        <v>0</v>
      </c>
      <c r="AY366" s="364">
        <f t="shared" si="122"/>
        <v>0</v>
      </c>
      <c r="AZ366" s="364">
        <f t="shared" si="122"/>
        <v>0</v>
      </c>
      <c r="BA366" s="259"/>
    </row>
    <row r="367" spans="1:53" ht="15"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75"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23">AO369</f>
        <v>0</v>
      </c>
      <c r="AP370" s="364">
        <f t="shared" si="123"/>
        <v>0</v>
      </c>
      <c r="AQ370" s="364">
        <f t="shared" si="123"/>
        <v>0</v>
      </c>
      <c r="AR370" s="364">
        <f t="shared" si="123"/>
        <v>0</v>
      </c>
      <c r="AS370" s="364">
        <f t="shared" si="123"/>
        <v>0</v>
      </c>
      <c r="AT370" s="364">
        <f t="shared" si="123"/>
        <v>0</v>
      </c>
      <c r="AU370" s="364">
        <f t="shared" si="123"/>
        <v>0</v>
      </c>
      <c r="AV370" s="364">
        <f t="shared" si="123"/>
        <v>0</v>
      </c>
      <c r="AW370" s="364">
        <f t="shared" si="123"/>
        <v>0</v>
      </c>
      <c r="AX370" s="364">
        <f t="shared" si="123"/>
        <v>0</v>
      </c>
      <c r="AY370" s="364">
        <f t="shared" si="123"/>
        <v>0</v>
      </c>
      <c r="AZ370" s="364">
        <f t="shared" si="123"/>
        <v>0</v>
      </c>
      <c r="BA370" s="259"/>
    </row>
    <row r="371" spans="1:53" s="245" customFormat="1" ht="15"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24">AO372</f>
        <v>0</v>
      </c>
      <c r="AP373" s="364">
        <f t="shared" si="124"/>
        <v>0</v>
      </c>
      <c r="AQ373" s="364">
        <f t="shared" si="124"/>
        <v>0</v>
      </c>
      <c r="AR373" s="364">
        <f t="shared" si="124"/>
        <v>0</v>
      </c>
      <c r="AS373" s="364">
        <f t="shared" si="124"/>
        <v>0</v>
      </c>
      <c r="AT373" s="364">
        <f t="shared" si="124"/>
        <v>0</v>
      </c>
      <c r="AU373" s="364">
        <f t="shared" si="124"/>
        <v>0</v>
      </c>
      <c r="AV373" s="364">
        <f t="shared" si="124"/>
        <v>0</v>
      </c>
      <c r="AW373" s="364">
        <f t="shared" si="124"/>
        <v>0</v>
      </c>
      <c r="AX373" s="364">
        <f t="shared" si="124"/>
        <v>0</v>
      </c>
      <c r="AY373" s="364">
        <f t="shared" si="124"/>
        <v>0</v>
      </c>
      <c r="AZ373" s="364">
        <f t="shared" si="124"/>
        <v>0</v>
      </c>
      <c r="BA373" s="272"/>
    </row>
    <row r="374" spans="1:53" s="245" customFormat="1" ht="15"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75"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25">AO376</f>
        <v>0</v>
      </c>
      <c r="AP377" s="364">
        <f t="shared" si="125"/>
        <v>0</v>
      </c>
      <c r="AQ377" s="364">
        <f t="shared" si="125"/>
        <v>0</v>
      </c>
      <c r="AR377" s="364">
        <f t="shared" si="125"/>
        <v>0</v>
      </c>
      <c r="AS377" s="364">
        <f t="shared" si="125"/>
        <v>0</v>
      </c>
      <c r="AT377" s="364">
        <f t="shared" si="125"/>
        <v>0</v>
      </c>
      <c r="AU377" s="364">
        <f t="shared" si="125"/>
        <v>0</v>
      </c>
      <c r="AV377" s="364">
        <f t="shared" si="125"/>
        <v>0</v>
      </c>
      <c r="AW377" s="364">
        <f t="shared" si="125"/>
        <v>0</v>
      </c>
      <c r="AX377" s="364">
        <f t="shared" si="125"/>
        <v>0</v>
      </c>
      <c r="AY377" s="364">
        <f t="shared" si="125"/>
        <v>0</v>
      </c>
      <c r="AZ377" s="364">
        <f t="shared" si="125"/>
        <v>0</v>
      </c>
      <c r="BA377" s="268"/>
    </row>
    <row r="378" spans="1:53" ht="15"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26">AO379</f>
        <v>0</v>
      </c>
      <c r="AP380" s="364">
        <f t="shared" si="126"/>
        <v>0</v>
      </c>
      <c r="AQ380" s="364">
        <f t="shared" si="126"/>
        <v>0</v>
      </c>
      <c r="AR380" s="364">
        <f t="shared" si="126"/>
        <v>0</v>
      </c>
      <c r="AS380" s="364">
        <f t="shared" si="126"/>
        <v>0</v>
      </c>
      <c r="AT380" s="364">
        <f t="shared" si="126"/>
        <v>0</v>
      </c>
      <c r="AU380" s="364">
        <f t="shared" si="126"/>
        <v>0</v>
      </c>
      <c r="AV380" s="364">
        <f t="shared" si="126"/>
        <v>0</v>
      </c>
      <c r="AW380" s="364">
        <f t="shared" si="126"/>
        <v>0</v>
      </c>
      <c r="AX380" s="364">
        <f t="shared" si="126"/>
        <v>0</v>
      </c>
      <c r="AY380" s="364">
        <f t="shared" si="126"/>
        <v>0</v>
      </c>
      <c r="AZ380" s="364">
        <f t="shared" si="126"/>
        <v>0</v>
      </c>
      <c r="BA380" s="268"/>
    </row>
    <row r="381" spans="1:53" ht="15.75"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27">AO382</f>
        <v>0</v>
      </c>
      <c r="AP383" s="364">
        <f t="shared" si="127"/>
        <v>0</v>
      </c>
      <c r="AQ383" s="364">
        <f t="shared" si="127"/>
        <v>0</v>
      </c>
      <c r="AR383" s="364">
        <f t="shared" si="127"/>
        <v>0</v>
      </c>
      <c r="AS383" s="364">
        <f t="shared" si="127"/>
        <v>0</v>
      </c>
      <c r="AT383" s="364">
        <f t="shared" si="127"/>
        <v>0</v>
      </c>
      <c r="AU383" s="364">
        <f t="shared" si="127"/>
        <v>0</v>
      </c>
      <c r="AV383" s="364">
        <f t="shared" si="127"/>
        <v>0</v>
      </c>
      <c r="AW383" s="364">
        <f t="shared" si="127"/>
        <v>0</v>
      </c>
      <c r="AX383" s="364">
        <f t="shared" si="127"/>
        <v>0</v>
      </c>
      <c r="AY383" s="364">
        <f t="shared" si="127"/>
        <v>0</v>
      </c>
      <c r="AZ383" s="364">
        <f t="shared" si="127"/>
        <v>0</v>
      </c>
      <c r="BA383" s="259"/>
    </row>
    <row r="384" spans="1:53" ht="15"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28">AN385</f>
        <v>0</v>
      </c>
      <c r="AO386" s="364">
        <f t="shared" si="128"/>
        <v>0</v>
      </c>
      <c r="AP386" s="364">
        <f t="shared" si="128"/>
        <v>0</v>
      </c>
      <c r="AQ386" s="364">
        <f t="shared" si="128"/>
        <v>0</v>
      </c>
      <c r="AR386" s="364">
        <f t="shared" si="128"/>
        <v>0</v>
      </c>
      <c r="AS386" s="364">
        <f t="shared" si="128"/>
        <v>0</v>
      </c>
      <c r="AT386" s="364">
        <f t="shared" si="128"/>
        <v>0</v>
      </c>
      <c r="AU386" s="364">
        <f t="shared" si="128"/>
        <v>0</v>
      </c>
      <c r="AV386" s="364">
        <f t="shared" si="128"/>
        <v>0</v>
      </c>
      <c r="AW386" s="364">
        <f t="shared" si="128"/>
        <v>0</v>
      </c>
      <c r="AX386" s="364">
        <f t="shared" si="128"/>
        <v>0</v>
      </c>
      <c r="AY386" s="364">
        <f t="shared" si="128"/>
        <v>0</v>
      </c>
      <c r="AZ386" s="364">
        <f t="shared" si="128"/>
        <v>0</v>
      </c>
      <c r="BA386" s="259"/>
    </row>
    <row r="387" spans="1:53" ht="15"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29">AN388</f>
        <v>0</v>
      </c>
      <c r="AO389" s="364">
        <f t="shared" si="129"/>
        <v>0</v>
      </c>
      <c r="AP389" s="364">
        <f t="shared" si="129"/>
        <v>0</v>
      </c>
      <c r="AQ389" s="364">
        <f t="shared" si="129"/>
        <v>0</v>
      </c>
      <c r="AR389" s="364">
        <f t="shared" si="129"/>
        <v>0</v>
      </c>
      <c r="AS389" s="364">
        <f t="shared" si="129"/>
        <v>0</v>
      </c>
      <c r="AT389" s="364">
        <f t="shared" si="129"/>
        <v>0</v>
      </c>
      <c r="AU389" s="364">
        <f t="shared" si="129"/>
        <v>0</v>
      </c>
      <c r="AV389" s="364">
        <f t="shared" si="129"/>
        <v>0</v>
      </c>
      <c r="AW389" s="364">
        <f t="shared" si="129"/>
        <v>0</v>
      </c>
      <c r="AX389" s="364">
        <f t="shared" si="129"/>
        <v>0</v>
      </c>
      <c r="AY389" s="364">
        <f t="shared" si="129"/>
        <v>0</v>
      </c>
      <c r="AZ389" s="364">
        <f t="shared" si="129"/>
        <v>0</v>
      </c>
      <c r="BA389" s="259"/>
    </row>
    <row r="390" spans="1:53" s="245" customFormat="1" ht="15"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75"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30">AN392</f>
        <v>0</v>
      </c>
      <c r="AO393" s="364">
        <f t="shared" si="130"/>
        <v>0</v>
      </c>
      <c r="AP393" s="364">
        <f t="shared" si="130"/>
        <v>0</v>
      </c>
      <c r="AQ393" s="364">
        <f t="shared" si="130"/>
        <v>0</v>
      </c>
      <c r="AR393" s="364">
        <f t="shared" si="130"/>
        <v>0</v>
      </c>
      <c r="AS393" s="364">
        <f t="shared" si="130"/>
        <v>0</v>
      </c>
      <c r="AT393" s="364">
        <f t="shared" si="130"/>
        <v>0</v>
      </c>
      <c r="AU393" s="364">
        <f t="shared" si="130"/>
        <v>0</v>
      </c>
      <c r="AV393" s="364">
        <f t="shared" si="130"/>
        <v>0</v>
      </c>
      <c r="AW393" s="364">
        <f t="shared" si="130"/>
        <v>0</v>
      </c>
      <c r="AX393" s="364">
        <f t="shared" si="130"/>
        <v>0</v>
      </c>
      <c r="AY393" s="364">
        <f t="shared" si="130"/>
        <v>0</v>
      </c>
      <c r="AZ393" s="364">
        <f t="shared" si="130"/>
        <v>0</v>
      </c>
      <c r="BA393" s="259"/>
    </row>
    <row r="394" spans="1:53" s="245" customFormat="1" ht="15"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31">AN395</f>
        <v>0</v>
      </c>
      <c r="AO396" s="364">
        <f t="shared" si="131"/>
        <v>0</v>
      </c>
      <c r="AP396" s="364">
        <f t="shared" si="131"/>
        <v>0</v>
      </c>
      <c r="AQ396" s="364">
        <f t="shared" si="131"/>
        <v>0</v>
      </c>
      <c r="AR396" s="364">
        <f t="shared" si="131"/>
        <v>0</v>
      </c>
      <c r="AS396" s="364">
        <f t="shared" si="131"/>
        <v>0</v>
      </c>
      <c r="AT396" s="364">
        <f t="shared" si="131"/>
        <v>0</v>
      </c>
      <c r="AU396" s="364">
        <f t="shared" si="131"/>
        <v>0</v>
      </c>
      <c r="AV396" s="364">
        <f t="shared" si="131"/>
        <v>0</v>
      </c>
      <c r="AW396" s="364">
        <f t="shared" si="131"/>
        <v>0</v>
      </c>
      <c r="AX396" s="364">
        <f t="shared" si="131"/>
        <v>0</v>
      </c>
      <c r="AY396" s="364">
        <f t="shared" si="131"/>
        <v>0</v>
      </c>
      <c r="AZ396" s="364">
        <f t="shared" si="131"/>
        <v>0</v>
      </c>
      <c r="BA396" s="259"/>
    </row>
    <row r="397" spans="1:53" s="245" customFormat="1" ht="15"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32">AN398</f>
        <v>0</v>
      </c>
      <c r="AO399" s="364">
        <f t="shared" si="132"/>
        <v>0</v>
      </c>
      <c r="AP399" s="364">
        <f t="shared" si="132"/>
        <v>0</v>
      </c>
      <c r="AQ399" s="364">
        <f t="shared" si="132"/>
        <v>0</v>
      </c>
      <c r="AR399" s="364">
        <f t="shared" si="132"/>
        <v>0</v>
      </c>
      <c r="AS399" s="364">
        <f t="shared" si="132"/>
        <v>0</v>
      </c>
      <c r="AT399" s="364">
        <f t="shared" si="132"/>
        <v>0</v>
      </c>
      <c r="AU399" s="364">
        <f t="shared" si="132"/>
        <v>0</v>
      </c>
      <c r="AV399" s="364">
        <f t="shared" si="132"/>
        <v>0</v>
      </c>
      <c r="AW399" s="364">
        <f t="shared" si="132"/>
        <v>0</v>
      </c>
      <c r="AX399" s="364">
        <f t="shared" si="132"/>
        <v>0</v>
      </c>
      <c r="AY399" s="364">
        <f t="shared" si="132"/>
        <v>0</v>
      </c>
      <c r="AZ399" s="364">
        <f>AZ398</f>
        <v>0</v>
      </c>
      <c r="BA399" s="259"/>
    </row>
    <row r="400" spans="1:53" ht="15"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75">
      <c r="B401" s="288" t="s">
        <v>249</v>
      </c>
      <c r="C401" s="290"/>
      <c r="D401" s="290">
        <f>SUM(D296:D399)</f>
        <v>0</v>
      </c>
      <c r="E401" s="290"/>
      <c r="F401" s="290"/>
      <c r="G401" s="290"/>
      <c r="H401" s="290"/>
      <c r="I401" s="290"/>
      <c r="J401" s="290"/>
      <c r="K401" s="290"/>
      <c r="L401" s="290"/>
      <c r="M401" s="290"/>
      <c r="N401" s="290"/>
      <c r="O401" s="290"/>
      <c r="P401" s="290"/>
      <c r="Q401" s="290"/>
      <c r="R401" s="290"/>
      <c r="S401" s="290"/>
      <c r="T401" s="290"/>
      <c r="U401" s="290"/>
      <c r="V401" s="290">
        <f>SUM(V296:V399)</f>
        <v>0</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0</v>
      </c>
      <c r="AN401" s="290">
        <f>IF(AN295="kWh",SUMPRODUCT(D296:D399,AN296:AN399))</f>
        <v>0</v>
      </c>
      <c r="AO401" s="290">
        <f>IF(AO295="kW",SUMPRODUCT(U296:U399,V296:V399,AO296:AO399),SUMPRODUCT(D296:D399,AO296:AO399))</f>
        <v>0</v>
      </c>
      <c r="AP401" s="290">
        <f>IF(AP295="kW",SUMPRODUCT(U296:U399,V296:V399,AP296:AP399),SUMPRODUCT(D296:D399,AP296:AP399))</f>
        <v>0</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7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0</v>
      </c>
      <c r="AN402" s="289">
        <f>HLOOKUP(AN294,'2. LRAMVA Threshold'!$B$42:$Q$53,5,FALSE)</f>
        <v>0</v>
      </c>
      <c r="AO402" s="289">
        <f>HLOOKUP(AO294,'2. LRAMVA Threshold'!$B$42:$Q$53,5,FALSE)</f>
        <v>0</v>
      </c>
      <c r="AP402" s="289">
        <f>HLOOKUP(AP294,'2. LRAMVA Threshold'!$B$42:$Q$53,5,FALSE)</f>
        <v>0</v>
      </c>
      <c r="AQ402" s="289">
        <f>HLOOKUP(AQ294,'2. LRAMVA Threshold'!$B$42:$Q$53,5,FALSE)</f>
        <v>0</v>
      </c>
      <c r="AR402" s="289">
        <f>HLOOKUP(AR294,'2. LRAMVA Threshold'!$B$42:$Q$53,5,FALSE)</f>
        <v>0</v>
      </c>
      <c r="AS402" s="289">
        <f>HLOOKUP(AS294,'2. LRAMVA Threshold'!$B$42:$Q$53,5,FALSE)</f>
        <v>0</v>
      </c>
      <c r="AT402" s="289">
        <f>HLOOKUP(AT294,'2. LRAMVA Threshold'!$B$42:$Q$53,5,FALSE)</f>
        <v>0</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7">
        <f>HLOOKUP(AM$20,'3.  Distribution Rates'!$C$122:$P$133,5,FALSE)</f>
        <v>1.9900000000000001E-2</v>
      </c>
      <c r="AN404" s="737">
        <f>HLOOKUP(AN$20,'3.  Distribution Rates'!$C$122:$P$133,5,FALSE)</f>
        <v>1.5699999999999999E-2</v>
      </c>
      <c r="AO404" s="301">
        <f>HLOOKUP(AO$20,'3.  Distribution Rates'!$C$122:$P$133,5,FALSE)</f>
        <v>3.0550999999999999</v>
      </c>
      <c r="AP404" s="301">
        <f>HLOOKUP(AP$20,'3.  Distribution Rates'!$C$122:$P$133,5,FALSE)</f>
        <v>8.5136000000000003</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 t="shared" ref="AM405" si="133">AM136*AM404</f>
        <v>0</v>
      </c>
      <c r="AN405" s="333">
        <f t="shared" ref="AN405:AZ405" si="134">AN136*AN404</f>
        <v>0</v>
      </c>
      <c r="AO405" s="333">
        <f t="shared" si="134"/>
        <v>0</v>
      </c>
      <c r="AP405" s="333">
        <f t="shared" si="134"/>
        <v>0</v>
      </c>
      <c r="AQ405" s="333">
        <f t="shared" si="134"/>
        <v>0</v>
      </c>
      <c r="AR405" s="333">
        <f t="shared" si="134"/>
        <v>0</v>
      </c>
      <c r="AS405" s="333">
        <f t="shared" si="134"/>
        <v>0</v>
      </c>
      <c r="AT405" s="333">
        <f t="shared" si="134"/>
        <v>0</v>
      </c>
      <c r="AU405" s="333">
        <f t="shared" si="134"/>
        <v>0</v>
      </c>
      <c r="AV405" s="333">
        <f t="shared" si="134"/>
        <v>0</v>
      </c>
      <c r="AW405" s="333">
        <f t="shared" si="134"/>
        <v>0</v>
      </c>
      <c r="AX405" s="333">
        <f t="shared" si="134"/>
        <v>0</v>
      </c>
      <c r="AY405" s="333">
        <f t="shared" si="134"/>
        <v>0</v>
      </c>
      <c r="AZ405" s="333">
        <f t="shared" si="134"/>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 t="shared" ref="AM406" si="135">AM275*AM404</f>
        <v>0</v>
      </c>
      <c r="AN406" s="333">
        <f t="shared" ref="AN406:AZ406" si="136">AN275*AN404</f>
        <v>0</v>
      </c>
      <c r="AO406" s="333">
        <f t="shared" si="136"/>
        <v>0</v>
      </c>
      <c r="AP406" s="333">
        <f t="shared" si="136"/>
        <v>0</v>
      </c>
      <c r="AQ406" s="333">
        <f t="shared" si="136"/>
        <v>0</v>
      </c>
      <c r="AR406" s="333">
        <f t="shared" si="136"/>
        <v>0</v>
      </c>
      <c r="AS406" s="333">
        <f t="shared" si="136"/>
        <v>0</v>
      </c>
      <c r="AT406" s="333">
        <f t="shared" si="136"/>
        <v>0</v>
      </c>
      <c r="AU406" s="333">
        <f t="shared" si="136"/>
        <v>0</v>
      </c>
      <c r="AV406" s="333">
        <f t="shared" si="136"/>
        <v>0</v>
      </c>
      <c r="AW406" s="333">
        <f t="shared" si="136"/>
        <v>0</v>
      </c>
      <c r="AX406" s="333">
        <f t="shared" si="136"/>
        <v>0</v>
      </c>
      <c r="AY406" s="333">
        <f t="shared" si="136"/>
        <v>0</v>
      </c>
      <c r="AZ406" s="333">
        <f t="shared" si="136"/>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37">AN401*AN404</f>
        <v>0</v>
      </c>
      <c r="AO407" s="333">
        <f t="shared" si="137"/>
        <v>0</v>
      </c>
      <c r="AP407" s="333">
        <f t="shared" si="137"/>
        <v>0</v>
      </c>
      <c r="AQ407" s="333">
        <f t="shared" si="137"/>
        <v>0</v>
      </c>
      <c r="AR407" s="333">
        <f t="shared" si="137"/>
        <v>0</v>
      </c>
      <c r="AS407" s="333">
        <f t="shared" si="137"/>
        <v>0</v>
      </c>
      <c r="AT407" s="333">
        <f t="shared" si="137"/>
        <v>0</v>
      </c>
      <c r="AU407" s="333">
        <f t="shared" si="137"/>
        <v>0</v>
      </c>
      <c r="AV407" s="333">
        <f t="shared" si="137"/>
        <v>0</v>
      </c>
      <c r="AW407" s="333">
        <f t="shared" si="137"/>
        <v>0</v>
      </c>
      <c r="AX407" s="333">
        <f t="shared" si="137"/>
        <v>0</v>
      </c>
      <c r="AY407" s="333">
        <f t="shared" si="137"/>
        <v>0</v>
      </c>
      <c r="AZ407" s="333">
        <f t="shared" si="137"/>
        <v>0</v>
      </c>
      <c r="BA407" s="545">
        <f>SUM(AM407:AZ407)</f>
        <v>0</v>
      </c>
    </row>
    <row r="408" spans="1:55" s="335" customFormat="1" ht="15.7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SUM(AM405:AM407)</f>
        <v>0</v>
      </c>
      <c r="AN408" s="304">
        <f>SUM(AN405:AN407)</f>
        <v>0</v>
      </c>
      <c r="AO408" s="304">
        <f t="shared" ref="AO408:AS408" si="138">SUM(AO405:AO407)</f>
        <v>0</v>
      </c>
      <c r="AP408" s="304">
        <f t="shared" si="138"/>
        <v>0</v>
      </c>
      <c r="AQ408" s="304">
        <f t="shared" si="138"/>
        <v>0</v>
      </c>
      <c r="AR408" s="304">
        <f t="shared" si="138"/>
        <v>0</v>
      </c>
      <c r="AS408" s="304">
        <f t="shared" si="138"/>
        <v>0</v>
      </c>
      <c r="AT408" s="304">
        <f t="shared" ref="AT408:AZ408" si="139">SUM(AT405:AT407)</f>
        <v>0</v>
      </c>
      <c r="AU408" s="304">
        <f t="shared" si="139"/>
        <v>0</v>
      </c>
      <c r="AV408" s="304">
        <f t="shared" si="139"/>
        <v>0</v>
      </c>
      <c r="AW408" s="304">
        <f t="shared" si="139"/>
        <v>0</v>
      </c>
      <c r="AX408" s="304">
        <f t="shared" si="139"/>
        <v>0</v>
      </c>
      <c r="AY408" s="304">
        <f t="shared" si="139"/>
        <v>0</v>
      </c>
      <c r="AZ408" s="304">
        <f t="shared" si="139"/>
        <v>0</v>
      </c>
      <c r="BA408" s="361">
        <f>SUM(BA405:BA407)</f>
        <v>0</v>
      </c>
    </row>
    <row r="409" spans="1:55" s="335" customFormat="1" ht="15.7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0">AM402*AM404</f>
        <v>0</v>
      </c>
      <c r="AN409" s="305">
        <f t="shared" si="140"/>
        <v>0</v>
      </c>
      <c r="AO409" s="305">
        <f t="shared" si="140"/>
        <v>0</v>
      </c>
      <c r="AP409" s="305">
        <f t="shared" si="140"/>
        <v>0</v>
      </c>
      <c r="AQ409" s="305">
        <f t="shared" si="140"/>
        <v>0</v>
      </c>
      <c r="AR409" s="305">
        <f t="shared" si="140"/>
        <v>0</v>
      </c>
      <c r="AS409" s="305">
        <f t="shared" si="140"/>
        <v>0</v>
      </c>
      <c r="AT409" s="305">
        <f t="shared" ref="AT409:AZ409" si="141">AT402*AT404</f>
        <v>0</v>
      </c>
      <c r="AU409" s="305">
        <f t="shared" si="141"/>
        <v>0</v>
      </c>
      <c r="AV409" s="305">
        <f t="shared" si="141"/>
        <v>0</v>
      </c>
      <c r="AW409" s="305">
        <f t="shared" si="141"/>
        <v>0</v>
      </c>
      <c r="AX409" s="305">
        <f t="shared" si="141"/>
        <v>0</v>
      </c>
      <c r="AY409" s="305">
        <f t="shared" si="141"/>
        <v>0</v>
      </c>
      <c r="AZ409" s="305">
        <f t="shared" si="141"/>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0</v>
      </c>
      <c r="AN412" s="253">
        <f>SUMPRODUCT($E$296:$E$399,AN296:AN399)</f>
        <v>0</v>
      </c>
      <c r="AO412" s="253">
        <f>IF(AO295="kW",SUMPRODUCT(U296:U399,W296:W399,AO296:AO399),SUMPRODUCT(E296:E399,AO296:AO399))</f>
        <v>0</v>
      </c>
      <c r="AP412" s="253">
        <f>IF(AP295="kW",SUMPRODUCT(U296:U399,W296:W399,AP296:AP399),SUMPRODUCT(E296:E399,AP296:AP399))</f>
        <v>0</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0</v>
      </c>
      <c r="AN413" s="253">
        <f>SUMPRODUCT($F$296:$F$399,AN296:AN399)</f>
        <v>0</v>
      </c>
      <c r="AO413" s="253">
        <f>IF(AO295="kW",SUMPRODUCT(U296:U399,X296:X399,AO296:AO399),SUMPRODUCT(F296:F399,AO296:AO399))</f>
        <v>0</v>
      </c>
      <c r="AP413" s="253">
        <f>IF(AP295="kW",SUMPRODUCT(U296:U399,X296:X399,AP296:AP399),SUMPRODUCT(F296:F399,AP296:AP399))</f>
        <v>0</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0</v>
      </c>
      <c r="AN414" s="253">
        <f>SUMPRODUCT($G$296:$G$399,AN296:AN399)</f>
        <v>0</v>
      </c>
      <c r="AO414" s="253">
        <f>IF(AO295="kW",SUMPRODUCT(U296:U399,Y296:Y399,AO296:AO399),SUMPRODUCT(G296:G399,AO296:AO399))</f>
        <v>0</v>
      </c>
      <c r="AP414" s="253">
        <f>IF(AP295="kW",SUMPRODUCT(U296:U399,Y296:Y399,AP296:AP399),SUMPRODUCT(G296:G399,AP296:AP399))</f>
        <v>0</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0</v>
      </c>
      <c r="AN415" s="253">
        <f>SUMPRODUCT($H$296:$H$399,AN296:AN399)</f>
        <v>0</v>
      </c>
      <c r="AO415" s="253">
        <f>IF(AO295="kW",SUMPRODUCT(U296:U399,Z296:Z399,AO296:AO399),SUMPRODUCT(H296:H399,AO296:AO399))</f>
        <v>0</v>
      </c>
      <c r="AP415" s="253">
        <f>IF(AP295="kW",SUMPRODUCT(U296:U399,Z296:Z399,AP296:AP399),SUMPRODUCT(H296:H399,AP296:AP399))</f>
        <v>0</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0</v>
      </c>
      <c r="AN416" s="253">
        <f>SUMPRODUCT($I$296:$I$399,AN296:AN399)</f>
        <v>0</v>
      </c>
      <c r="AO416" s="253">
        <f>IF(AO295="kW",SUMPRODUCT(U296:U399,AA296:AA399,AO296:AO399),SUMPRODUCT(I296:I399,AO296:AO399))</f>
        <v>0</v>
      </c>
      <c r="AP416" s="253">
        <f>IF(AP295="kW",SUMPRODUCT(U296:U399,AA296:AA399,AP296:AP399),SUMPRODUCT(I296:I399,AP296:AP399))</f>
        <v>0</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0</v>
      </c>
      <c r="AN417" s="253">
        <f>SUMPRODUCT($J$296:$J$399,AN296:AN399)</f>
        <v>0</v>
      </c>
      <c r="AO417" s="253">
        <f>IF(AO295="kW",SUMPRODUCT(U296:U399,AB296:AB399,AO296:AO399),SUMPRODUCT(J296:J399,AO296:AO399))</f>
        <v>0</v>
      </c>
      <c r="AP417" s="253">
        <f>IF(AP295="kW",SUMPRODUCT(U296:U399,AB296:AB399,AP296:AP399),SUMPRODUCT(J296:J399,AP296:AP399))</f>
        <v>0</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0</v>
      </c>
      <c r="AN418" s="253">
        <f>SUMPRODUCT($K$296:$K$399,AN296:AN399)</f>
        <v>0</v>
      </c>
      <c r="AO418" s="253">
        <f>IF(AO295="kW",SUMPRODUCT($U$296:$U$399,$AC$296:$AC$399,AO296:AO399),SUMPRODUCT($K$296:$K$399,AO296:AO399))</f>
        <v>0</v>
      </c>
      <c r="AP418" s="253">
        <f t="shared" ref="AP418:AZ418" si="142">IF(AP295="kW",SUMPRODUCT($U$296:$U$399,$AC$296:$AC$399,AP296:AP399),SUMPRODUCT($K$296:$K$399,AP296:AP399))</f>
        <v>0</v>
      </c>
      <c r="AQ418" s="253">
        <f t="shared" si="142"/>
        <v>0</v>
      </c>
      <c r="AR418" s="253">
        <f t="shared" si="142"/>
        <v>0</v>
      </c>
      <c r="AS418" s="253">
        <f t="shared" si="142"/>
        <v>0</v>
      </c>
      <c r="AT418" s="253">
        <f t="shared" si="142"/>
        <v>0</v>
      </c>
      <c r="AU418" s="253">
        <f t="shared" si="142"/>
        <v>0</v>
      </c>
      <c r="AV418" s="253">
        <f t="shared" si="142"/>
        <v>0</v>
      </c>
      <c r="AW418" s="253">
        <f t="shared" si="142"/>
        <v>0</v>
      </c>
      <c r="AX418" s="253">
        <f t="shared" si="142"/>
        <v>0</v>
      </c>
      <c r="AY418" s="253">
        <f t="shared" si="142"/>
        <v>0</v>
      </c>
      <c r="AZ418" s="253">
        <f t="shared" si="142"/>
        <v>0</v>
      </c>
      <c r="BA418" s="297"/>
    </row>
    <row r="419" spans="1:53" ht="15">
      <c r="B419" s="285" t="s">
        <v>922</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0</v>
      </c>
      <c r="AN419" s="253">
        <f>SUMPRODUCT($L$296:$L$399,AN296:AN399)</f>
        <v>0</v>
      </c>
      <c r="AO419" s="253">
        <f>IF(AO295="kW",SUMPRODUCT($U$296:$U$399,$AD$296:$AD$399,AO296:AO399),SUMPRODUCT($L$296:$L$399,AO296:AO399))</f>
        <v>0</v>
      </c>
      <c r="AP419" s="253">
        <f t="shared" ref="AP419:AZ419" si="143">IF(AP295="kW",SUMPRODUCT($U$296:$U$399,$AD$296:$AD$399,AP296:AP399),SUMPRODUCT($L$296:$L$399,AP296:AP399))</f>
        <v>0</v>
      </c>
      <c r="AQ419" s="253">
        <f t="shared" si="143"/>
        <v>0</v>
      </c>
      <c r="AR419" s="253">
        <f t="shared" si="143"/>
        <v>0</v>
      </c>
      <c r="AS419" s="253">
        <f t="shared" si="143"/>
        <v>0</v>
      </c>
      <c r="AT419" s="253">
        <f t="shared" si="143"/>
        <v>0</v>
      </c>
      <c r="AU419" s="253">
        <f t="shared" si="143"/>
        <v>0</v>
      </c>
      <c r="AV419" s="253">
        <f t="shared" si="143"/>
        <v>0</v>
      </c>
      <c r="AW419" s="253">
        <f t="shared" si="143"/>
        <v>0</v>
      </c>
      <c r="AX419" s="253">
        <f t="shared" si="143"/>
        <v>0</v>
      </c>
      <c r="AY419" s="253">
        <f t="shared" si="143"/>
        <v>0</v>
      </c>
      <c r="AZ419" s="253">
        <f t="shared" si="143"/>
        <v>0</v>
      </c>
      <c r="BA419" s="297"/>
    </row>
    <row r="420" spans="1:53" ht="15">
      <c r="B420" s="285" t="s">
        <v>923</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0</v>
      </c>
      <c r="AN420" s="253">
        <f>SUMPRODUCT($M$296:$M$399,AN296:AN399)</f>
        <v>0</v>
      </c>
      <c r="AO420" s="253">
        <f>IF(AO295="kW",SUMPRODUCT($U$296:$U$399,$AE$296:$AE$399,AO296:AO399),SUMPRODUCT($M$296:$M$399,AO296:AO399))</f>
        <v>0</v>
      </c>
      <c r="AP420" s="253">
        <f t="shared" ref="AP420:AZ420" si="144">IF(AP295="kW",SUMPRODUCT($U$296:$U$399,$AE$296:$AE$399,AP296:AP399),SUMPRODUCT($M$296:$M$399,AP296:AP399))</f>
        <v>0</v>
      </c>
      <c r="AQ420" s="253">
        <f t="shared" si="144"/>
        <v>0</v>
      </c>
      <c r="AR420" s="253">
        <f t="shared" si="144"/>
        <v>0</v>
      </c>
      <c r="AS420" s="253">
        <f t="shared" si="144"/>
        <v>0</v>
      </c>
      <c r="AT420" s="253">
        <f t="shared" si="144"/>
        <v>0</v>
      </c>
      <c r="AU420" s="253">
        <f t="shared" si="144"/>
        <v>0</v>
      </c>
      <c r="AV420" s="253">
        <f t="shared" si="144"/>
        <v>0</v>
      </c>
      <c r="AW420" s="253">
        <f t="shared" si="144"/>
        <v>0</v>
      </c>
      <c r="AX420" s="253">
        <f t="shared" si="144"/>
        <v>0</v>
      </c>
      <c r="AY420" s="253">
        <f t="shared" si="144"/>
        <v>0</v>
      </c>
      <c r="AZ420" s="253">
        <f t="shared" si="144"/>
        <v>0</v>
      </c>
      <c r="BA420" s="297"/>
    </row>
    <row r="421" spans="1:53" ht="15">
      <c r="B421" s="285" t="s">
        <v>924</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0</v>
      </c>
      <c r="AN421" s="253">
        <f>SUMPRODUCT($N$296:$N$399,AN296:AN399)</f>
        <v>0</v>
      </c>
      <c r="AO421" s="253">
        <f>IF(AO295="kW",SUMPRODUCT($U$296:$U$399,$AF$296:$AF$399,AO296:AO399),SUMPRODUCT($N$296:$N$399,AO296:AO399))</f>
        <v>0</v>
      </c>
      <c r="AP421" s="253">
        <f t="shared" ref="AP421:AZ421" si="145">IF(AP295="kW",SUMPRODUCT($U$296:$U$399,$AF$296:$AF$399,AP296:AP399),SUMPRODUCT($N$296:$N$399,AP296:AP399))</f>
        <v>0</v>
      </c>
      <c r="AQ421" s="253">
        <f t="shared" si="145"/>
        <v>0</v>
      </c>
      <c r="AR421" s="253">
        <f t="shared" si="145"/>
        <v>0</v>
      </c>
      <c r="AS421" s="253">
        <f t="shared" si="145"/>
        <v>0</v>
      </c>
      <c r="AT421" s="253">
        <f t="shared" si="145"/>
        <v>0</v>
      </c>
      <c r="AU421" s="253">
        <f t="shared" si="145"/>
        <v>0</v>
      </c>
      <c r="AV421" s="253">
        <f t="shared" si="145"/>
        <v>0</v>
      </c>
      <c r="AW421" s="253">
        <f t="shared" si="145"/>
        <v>0</v>
      </c>
      <c r="AX421" s="253">
        <f t="shared" si="145"/>
        <v>0</v>
      </c>
      <c r="AY421" s="253">
        <f t="shared" si="145"/>
        <v>0</v>
      </c>
      <c r="AZ421" s="253">
        <f t="shared" si="145"/>
        <v>0</v>
      </c>
      <c r="BA421" s="297"/>
    </row>
    <row r="422" spans="1:53" ht="15">
      <c r="B422" s="285" t="s">
        <v>974</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0</v>
      </c>
      <c r="AN422" s="253">
        <f>SUMPRODUCT($O$296:$O$399,AN296:AN399)</f>
        <v>0</v>
      </c>
      <c r="AO422" s="253">
        <f>IF(AO295="kW",SUMPRODUCT($U$296:$U$399,$AG$296:$AG$399,AO296:AO399),SUMPRODUCT($O$296:$O$399,AO296:AO399))</f>
        <v>0</v>
      </c>
      <c r="AP422" s="253">
        <f t="shared" ref="AP422:AZ422" si="146">IF(AP295="kW",SUMPRODUCT($U$296:$U$399,$AG$296:$AG$399,AP296:AP399),SUMPRODUCT($O$296:$O$399,AP296:AP399))</f>
        <v>0</v>
      </c>
      <c r="AQ422" s="253">
        <f t="shared" si="146"/>
        <v>0</v>
      </c>
      <c r="AR422" s="253">
        <f t="shared" si="146"/>
        <v>0</v>
      </c>
      <c r="AS422" s="253">
        <f t="shared" si="146"/>
        <v>0</v>
      </c>
      <c r="AT422" s="253">
        <f t="shared" si="146"/>
        <v>0</v>
      </c>
      <c r="AU422" s="253">
        <f t="shared" si="146"/>
        <v>0</v>
      </c>
      <c r="AV422" s="253">
        <f t="shared" si="146"/>
        <v>0</v>
      </c>
      <c r="AW422" s="253">
        <f t="shared" si="146"/>
        <v>0</v>
      </c>
      <c r="AX422" s="253">
        <f t="shared" si="146"/>
        <v>0</v>
      </c>
      <c r="AY422" s="253">
        <f t="shared" si="146"/>
        <v>0</v>
      </c>
      <c r="AZ422" s="253">
        <f t="shared" si="146"/>
        <v>0</v>
      </c>
      <c r="BA422" s="297"/>
    </row>
    <row r="423" spans="1:53" ht="15">
      <c r="B423" s="285" t="s">
        <v>925</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0</v>
      </c>
      <c r="AN423" s="253">
        <f>SUMPRODUCT($P$296:$P$399,AN296:AN399)</f>
        <v>0</v>
      </c>
      <c r="AO423" s="253">
        <f>IF(AO295="kW",SUMPRODUCT($U$296:$U$399,$AH$296:$AH$399,AO296:AO399),SUMPRODUCT($P$296:$P$399,AO296:AO399))</f>
        <v>0</v>
      </c>
      <c r="AP423" s="253">
        <f t="shared" ref="AP423:AZ423" si="147">IF(AP295="kW",SUMPRODUCT($U$296:$U$399,$AH$296:$AH$399,AP296:AP399),SUMPRODUCT($P$296:$P$399,AP296:AP399))</f>
        <v>0</v>
      </c>
      <c r="AQ423" s="253">
        <f t="shared" si="147"/>
        <v>0</v>
      </c>
      <c r="AR423" s="253">
        <f t="shared" si="147"/>
        <v>0</v>
      </c>
      <c r="AS423" s="253">
        <f t="shared" si="147"/>
        <v>0</v>
      </c>
      <c r="AT423" s="253">
        <f t="shared" si="147"/>
        <v>0</v>
      </c>
      <c r="AU423" s="253">
        <f t="shared" si="147"/>
        <v>0</v>
      </c>
      <c r="AV423" s="253">
        <f t="shared" si="147"/>
        <v>0</v>
      </c>
      <c r="AW423" s="253">
        <f t="shared" si="147"/>
        <v>0</v>
      </c>
      <c r="AX423" s="253">
        <f t="shared" si="147"/>
        <v>0</v>
      </c>
      <c r="AY423" s="253">
        <f t="shared" si="147"/>
        <v>0</v>
      </c>
      <c r="AZ423" s="253">
        <f t="shared" si="147"/>
        <v>0</v>
      </c>
      <c r="BA423" s="297"/>
    </row>
    <row r="424" spans="1:53" ht="15">
      <c r="B424" s="285" t="s">
        <v>926</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0</v>
      </c>
      <c r="AN424" s="253">
        <f>SUMPRODUCT($Q$296:$Q$399,AN296:AN399)</f>
        <v>0</v>
      </c>
      <c r="AO424" s="253">
        <f>IF(AO295="kW",SUMPRODUCT($U$296:$U$399,$AI$296:$AI$399,AO296:AO399),SUMPRODUCT($Q$296:$Q$399,AO296:AO399))</f>
        <v>0</v>
      </c>
      <c r="AP424" s="253">
        <f t="shared" ref="AP424:AZ424" si="148">IF(AP295="kW",SUMPRODUCT($U$296:$U$399,$AI$296:$AI$399,AP296:AP399),SUMPRODUCT($Q$296:$Q$399,AP296:AP399))</f>
        <v>0</v>
      </c>
      <c r="AQ424" s="253">
        <f t="shared" si="148"/>
        <v>0</v>
      </c>
      <c r="AR424" s="253">
        <f t="shared" si="148"/>
        <v>0</v>
      </c>
      <c r="AS424" s="253">
        <f t="shared" si="148"/>
        <v>0</v>
      </c>
      <c r="AT424" s="253">
        <f t="shared" si="148"/>
        <v>0</v>
      </c>
      <c r="AU424" s="253">
        <f t="shared" si="148"/>
        <v>0</v>
      </c>
      <c r="AV424" s="253">
        <f t="shared" si="148"/>
        <v>0</v>
      </c>
      <c r="AW424" s="253">
        <f t="shared" si="148"/>
        <v>0</v>
      </c>
      <c r="AX424" s="253">
        <f t="shared" si="148"/>
        <v>0</v>
      </c>
      <c r="AY424" s="253">
        <f t="shared" si="148"/>
        <v>0</v>
      </c>
      <c r="AZ424" s="253">
        <f t="shared" si="148"/>
        <v>0</v>
      </c>
      <c r="BA424" s="297"/>
    </row>
    <row r="425" spans="1:53" ht="15.75" customHeight="1">
      <c r="B425" s="336" t="s">
        <v>921</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60"/>
      <c r="AD425" s="760"/>
      <c r="AE425" s="358"/>
      <c r="AF425" s="358"/>
      <c r="AG425" s="358"/>
      <c r="AH425" s="358"/>
      <c r="AI425" s="358"/>
      <c r="AJ425" s="358"/>
      <c r="AK425" s="358"/>
      <c r="AL425" s="358"/>
      <c r="AM425" s="738">
        <f>SUMPRODUCT($R$296:$R$399,AM296:AM399)</f>
        <v>0</v>
      </c>
      <c r="AN425" s="738">
        <f>SUMPRODUCT($R$296:$R$399,AN296:AN399)</f>
        <v>0</v>
      </c>
      <c r="AO425" s="738">
        <f>IF(AO295="kW",SUMPRODUCT($U$296:$U$399,$AI$296:$AI$399,AO296:AO399),SUMPRODUCT($Q$296:$Q$399,AO296:AO399))</f>
        <v>0</v>
      </c>
      <c r="AP425" s="738">
        <f t="shared" ref="AP425:AZ425" si="149">IF(AP295="kW",SUMPRODUCT($U$296:$U$399,$AI$296:$AI$399,AP296:AP399),SUMPRODUCT($Q$296:$Q$399,AP296:AP399))</f>
        <v>0</v>
      </c>
      <c r="AQ425" s="738">
        <f t="shared" si="149"/>
        <v>0</v>
      </c>
      <c r="AR425" s="738">
        <f t="shared" si="149"/>
        <v>0</v>
      </c>
      <c r="AS425" s="738">
        <f t="shared" si="149"/>
        <v>0</v>
      </c>
      <c r="AT425" s="738">
        <f t="shared" si="149"/>
        <v>0</v>
      </c>
      <c r="AU425" s="738">
        <f t="shared" si="149"/>
        <v>0</v>
      </c>
      <c r="AV425" s="738">
        <f t="shared" si="149"/>
        <v>0</v>
      </c>
      <c r="AW425" s="738">
        <f t="shared" si="149"/>
        <v>0</v>
      </c>
      <c r="AX425" s="738">
        <f t="shared" si="149"/>
        <v>0</v>
      </c>
      <c r="AY425" s="738">
        <f t="shared" si="149"/>
        <v>0</v>
      </c>
      <c r="AZ425" s="738">
        <f t="shared" si="149"/>
        <v>0</v>
      </c>
      <c r="BA425" s="341"/>
    </row>
    <row r="426" spans="1:53" ht="21.75" customHeight="1">
      <c r="B426" s="324" t="s">
        <v>578</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75">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953" t="s">
        <v>211</v>
      </c>
      <c r="C429" s="955" t="s">
        <v>33</v>
      </c>
      <c r="D429" s="246" t="s">
        <v>421</v>
      </c>
      <c r="E429" s="959" t="s">
        <v>209</v>
      </c>
      <c r="F429" s="960"/>
      <c r="G429" s="960"/>
      <c r="H429" s="960"/>
      <c r="I429" s="960"/>
      <c r="J429" s="960"/>
      <c r="K429" s="960"/>
      <c r="L429" s="960"/>
      <c r="M429" s="960"/>
      <c r="N429" s="960"/>
      <c r="O429" s="960"/>
      <c r="P429" s="960"/>
      <c r="Q429" s="960"/>
      <c r="R429" s="960"/>
      <c r="S429" s="960"/>
      <c r="T429" s="961"/>
      <c r="U429" s="957" t="s">
        <v>213</v>
      </c>
      <c r="V429" s="246" t="s">
        <v>422</v>
      </c>
      <c r="W429" s="950" t="s">
        <v>212</v>
      </c>
      <c r="X429" s="951"/>
      <c r="Y429" s="951"/>
      <c r="Z429" s="951"/>
      <c r="AA429" s="951"/>
      <c r="AB429" s="951"/>
      <c r="AC429" s="951"/>
      <c r="AD429" s="951"/>
      <c r="AE429" s="951"/>
      <c r="AF429" s="951"/>
      <c r="AG429" s="951"/>
      <c r="AH429" s="951"/>
      <c r="AI429" s="951"/>
      <c r="AJ429" s="951"/>
      <c r="AK429" s="951"/>
      <c r="AL429" s="962"/>
      <c r="AM429" s="950" t="s">
        <v>242</v>
      </c>
      <c r="AN429" s="951"/>
      <c r="AO429" s="951"/>
      <c r="AP429" s="951"/>
      <c r="AQ429" s="951"/>
      <c r="AR429" s="951"/>
      <c r="AS429" s="951"/>
      <c r="AT429" s="951"/>
      <c r="AU429" s="951"/>
      <c r="AV429" s="951"/>
      <c r="AW429" s="951"/>
      <c r="AX429" s="951"/>
      <c r="AY429" s="951"/>
      <c r="AZ429" s="951"/>
      <c r="BA429" s="952"/>
    </row>
    <row r="430" spans="1:53" ht="45.75" customHeight="1">
      <c r="B430" s="954"/>
      <c r="C430" s="956"/>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958"/>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GS&gt;50 KW</v>
      </c>
      <c r="AP430" s="247" t="str">
        <f>'1.  LRAMVA Summary'!G53</f>
        <v>Street Lights</v>
      </c>
      <c r="AQ430" s="247" t="str">
        <f>'1.  LRAMVA Summary'!H53</f>
        <v/>
      </c>
      <c r="AR430" s="247" t="str">
        <f>'1.  LRAMVA Summary'!I53</f>
        <v/>
      </c>
      <c r="AS430" s="247" t="str">
        <f>'1.  LRAMVA Summary'!J53</f>
        <v/>
      </c>
      <c r="AT430" s="247" t="str">
        <f>'1.  LRAMVA Summary'!K53</f>
        <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v>
      </c>
      <c r="AQ431" s="253">
        <f>'1.  LRAMVA Summary'!H54</f>
        <v>0</v>
      </c>
      <c r="AR431" s="253">
        <f>'1.  LRAMVA Summary'!I54</f>
        <v>0</v>
      </c>
      <c r="AS431" s="253">
        <f>'1.  LRAMVA Summary'!J54</f>
        <v>0</v>
      </c>
      <c r="AT431" s="253">
        <f>'1.  LRAMVA Summary'!K54</f>
        <v>0</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outlineLevel="1">
      <c r="A432" s="450">
        <v>1</v>
      </c>
      <c r="B432" s="256" t="s">
        <v>1</v>
      </c>
      <c r="C432" s="253" t="s">
        <v>25</v>
      </c>
      <c r="D432" s="257"/>
      <c r="E432" s="257"/>
      <c r="F432" s="257"/>
      <c r="G432" s="257"/>
      <c r="H432" s="257"/>
      <c r="I432" s="257"/>
      <c r="J432" s="257"/>
      <c r="K432" s="257"/>
      <c r="L432" s="257"/>
      <c r="M432" s="257"/>
      <c r="N432" s="257"/>
      <c r="O432" s="257"/>
      <c r="P432" s="257"/>
      <c r="Q432" s="257"/>
      <c r="R432" s="257"/>
      <c r="S432" s="257"/>
      <c r="T432" s="257"/>
      <c r="U432" s="253"/>
      <c r="V432" s="257"/>
      <c r="W432" s="257"/>
      <c r="X432" s="257"/>
      <c r="Y432" s="257"/>
      <c r="Z432" s="257"/>
      <c r="AA432" s="257"/>
      <c r="AB432" s="257"/>
      <c r="AC432" s="257"/>
      <c r="AD432" s="257"/>
      <c r="AE432" s="257"/>
      <c r="AF432" s="257"/>
      <c r="AG432" s="257"/>
      <c r="AH432" s="257"/>
      <c r="AI432" s="257"/>
      <c r="AJ432" s="257"/>
      <c r="AK432" s="257"/>
      <c r="AL432" s="257"/>
      <c r="AM432" s="418"/>
      <c r="AN432" s="363"/>
      <c r="AO432" s="363"/>
      <c r="AP432" s="363"/>
      <c r="AQ432" s="363"/>
      <c r="AR432" s="363"/>
      <c r="AS432" s="363"/>
      <c r="AT432" s="363"/>
      <c r="AU432" s="363"/>
      <c r="AV432" s="363"/>
      <c r="AW432" s="363"/>
      <c r="AX432" s="363"/>
      <c r="AY432" s="363"/>
      <c r="AZ432" s="363"/>
      <c r="BA432" s="258">
        <f>SUM(AM432:AZ432)</f>
        <v>0</v>
      </c>
    </row>
    <row r="433" spans="1:53" ht="15"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f>AM432</f>
        <v>0</v>
      </c>
      <c r="AN433" s="364">
        <f>AN432</f>
        <v>0</v>
      </c>
      <c r="AO433" s="364">
        <f t="shared" ref="AO433:AZ433" si="150">AO432</f>
        <v>0</v>
      </c>
      <c r="AP433" s="364">
        <f t="shared" si="150"/>
        <v>0</v>
      </c>
      <c r="AQ433" s="364">
        <f t="shared" si="150"/>
        <v>0</v>
      </c>
      <c r="AR433" s="364">
        <f t="shared" si="150"/>
        <v>0</v>
      </c>
      <c r="AS433" s="364">
        <f t="shared" si="150"/>
        <v>0</v>
      </c>
      <c r="AT433" s="364">
        <f t="shared" si="150"/>
        <v>0</v>
      </c>
      <c r="AU433" s="364">
        <f t="shared" si="150"/>
        <v>0</v>
      </c>
      <c r="AV433" s="364">
        <f t="shared" si="150"/>
        <v>0</v>
      </c>
      <c r="AW433" s="364">
        <f t="shared" si="150"/>
        <v>0</v>
      </c>
      <c r="AX433" s="364">
        <f t="shared" si="150"/>
        <v>0</v>
      </c>
      <c r="AY433" s="364">
        <f t="shared" si="150"/>
        <v>0</v>
      </c>
      <c r="AZ433" s="364">
        <f t="shared" si="150"/>
        <v>0</v>
      </c>
      <c r="BA433" s="259"/>
    </row>
    <row r="434" spans="1:53" ht="15.75"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outlineLevel="1">
      <c r="A435" s="450">
        <v>2</v>
      </c>
      <c r="B435" s="256" t="s">
        <v>2</v>
      </c>
      <c r="C435" s="253" t="s">
        <v>25</v>
      </c>
      <c r="D435" s="257"/>
      <c r="E435" s="257"/>
      <c r="F435" s="257"/>
      <c r="G435" s="257"/>
      <c r="H435" s="257"/>
      <c r="I435" s="257"/>
      <c r="J435" s="257"/>
      <c r="K435" s="257"/>
      <c r="L435" s="257"/>
      <c r="M435" s="257"/>
      <c r="N435" s="257"/>
      <c r="O435" s="257"/>
      <c r="P435" s="257"/>
      <c r="Q435" s="257"/>
      <c r="R435" s="257"/>
      <c r="S435" s="257"/>
      <c r="T435" s="257"/>
      <c r="U435" s="253"/>
      <c r="V435" s="257"/>
      <c r="W435" s="257"/>
      <c r="X435" s="257"/>
      <c r="Y435" s="257"/>
      <c r="Z435" s="257"/>
      <c r="AA435" s="257"/>
      <c r="AB435" s="257"/>
      <c r="AC435" s="257"/>
      <c r="AD435" s="257"/>
      <c r="AE435" s="257"/>
      <c r="AF435" s="257"/>
      <c r="AG435" s="257"/>
      <c r="AH435" s="257"/>
      <c r="AI435" s="257"/>
      <c r="AJ435" s="257"/>
      <c r="AK435" s="257"/>
      <c r="AL435" s="257"/>
      <c r="AM435" s="418"/>
      <c r="AN435" s="363"/>
      <c r="AO435" s="363"/>
      <c r="AP435" s="363"/>
      <c r="AQ435" s="363"/>
      <c r="AR435" s="363"/>
      <c r="AS435" s="363"/>
      <c r="AT435" s="363"/>
      <c r="AU435" s="363"/>
      <c r="AV435" s="363"/>
      <c r="AW435" s="363"/>
      <c r="AX435" s="363"/>
      <c r="AY435" s="363"/>
      <c r="AZ435" s="363"/>
      <c r="BA435" s="258">
        <f>SUM(AM435:AZ435)</f>
        <v>0</v>
      </c>
    </row>
    <row r="436" spans="1:53" ht="15"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f>AM435</f>
        <v>0</v>
      </c>
      <c r="AN436" s="364">
        <f>AN435</f>
        <v>0</v>
      </c>
      <c r="AO436" s="364">
        <f t="shared" ref="AO436:AZ436" si="151">AO435</f>
        <v>0</v>
      </c>
      <c r="AP436" s="364">
        <f t="shared" si="151"/>
        <v>0</v>
      </c>
      <c r="AQ436" s="364">
        <f t="shared" si="151"/>
        <v>0</v>
      </c>
      <c r="AR436" s="364">
        <f t="shared" si="151"/>
        <v>0</v>
      </c>
      <c r="AS436" s="364">
        <f t="shared" si="151"/>
        <v>0</v>
      </c>
      <c r="AT436" s="364">
        <f t="shared" si="151"/>
        <v>0</v>
      </c>
      <c r="AU436" s="364">
        <f t="shared" si="151"/>
        <v>0</v>
      </c>
      <c r="AV436" s="364">
        <f t="shared" si="151"/>
        <v>0</v>
      </c>
      <c r="AW436" s="364">
        <f t="shared" si="151"/>
        <v>0</v>
      </c>
      <c r="AX436" s="364">
        <f t="shared" si="151"/>
        <v>0</v>
      </c>
      <c r="AY436" s="364">
        <f t="shared" si="151"/>
        <v>0</v>
      </c>
      <c r="AZ436" s="364">
        <f t="shared" si="151"/>
        <v>0</v>
      </c>
      <c r="BA436" s="259"/>
    </row>
    <row r="437" spans="1:53" ht="15.75"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outlineLevel="1">
      <c r="A438" s="450">
        <v>3</v>
      </c>
      <c r="B438" s="256" t="s">
        <v>3</v>
      </c>
      <c r="C438" s="253" t="s">
        <v>25</v>
      </c>
      <c r="D438" s="257"/>
      <c r="E438" s="257"/>
      <c r="F438" s="257"/>
      <c r="G438" s="257"/>
      <c r="H438" s="257"/>
      <c r="I438" s="257"/>
      <c r="J438" s="257"/>
      <c r="K438" s="257">
        <f>'7.  Persistence Report'!BA52</f>
        <v>43485.945112000001</v>
      </c>
      <c r="L438" s="257">
        <f>'7.  Persistence Report'!BB52</f>
        <v>43485.945112000001</v>
      </c>
      <c r="M438" s="257">
        <f>'7.  Persistence Report'!BC52</f>
        <v>43485.945112000001</v>
      </c>
      <c r="N438" s="257">
        <f>'7.  Persistence Report'!BD52</f>
        <v>43485.945112000001</v>
      </c>
      <c r="O438" s="257">
        <f>'7.  Persistence Report'!BE52</f>
        <v>43485.945112000001</v>
      </c>
      <c r="P438" s="257">
        <f>'7.  Persistence Report'!BF52</f>
        <v>43485.945112000001</v>
      </c>
      <c r="Q438" s="257">
        <f>'7.  Persistence Report'!BG52</f>
        <v>43485.945112000001</v>
      </c>
      <c r="R438" s="257">
        <f>'7.  Persistence Report'!BH52</f>
        <v>43485.945112000001</v>
      </c>
      <c r="S438" s="257">
        <f>'7.  Persistence Report'!BI52</f>
        <v>43485.945112000001</v>
      </c>
      <c r="T438" s="257">
        <f>'7.  Persistence Report'!BJ52</f>
        <v>43485.945112000001</v>
      </c>
      <c r="U438" s="253"/>
      <c r="V438" s="257"/>
      <c r="W438" s="257"/>
      <c r="X438" s="257"/>
      <c r="Y438" s="257"/>
      <c r="Z438" s="257"/>
      <c r="AA438" s="257"/>
      <c r="AB438" s="257"/>
      <c r="AC438" s="257">
        <f>'7.  Persistence Report'!V52</f>
        <v>22.872256203999999</v>
      </c>
      <c r="AD438" s="257">
        <f>'7.  Persistence Report'!W52</f>
        <v>22.872256203999999</v>
      </c>
      <c r="AE438" s="257">
        <f>'7.  Persistence Report'!X52</f>
        <v>22.872256203999999</v>
      </c>
      <c r="AF438" s="257">
        <f>'7.  Persistence Report'!Y52</f>
        <v>22.872256203999999</v>
      </c>
      <c r="AG438" s="257">
        <f>'7.  Persistence Report'!Z52</f>
        <v>22.872256203999999</v>
      </c>
      <c r="AH438" s="257">
        <f>'7.  Persistence Report'!AA52</f>
        <v>22.872256203999999</v>
      </c>
      <c r="AI438" s="257">
        <f>'7.  Persistence Report'!AB52</f>
        <v>22.872256203999999</v>
      </c>
      <c r="AJ438" s="257">
        <f>'7.  Persistence Report'!AC52</f>
        <v>22.872256203999999</v>
      </c>
      <c r="AK438" s="257">
        <f>'7.  Persistence Report'!AD52</f>
        <v>22.872256203999999</v>
      </c>
      <c r="AL438" s="257">
        <f>'7.  Persistence Report'!AE52</f>
        <v>22.872256203999999</v>
      </c>
      <c r="AM438" s="418">
        <v>1</v>
      </c>
      <c r="AN438" s="363"/>
      <c r="AO438" s="363"/>
      <c r="AP438" s="363"/>
      <c r="AQ438" s="363"/>
      <c r="AR438" s="363"/>
      <c r="AS438" s="363"/>
      <c r="AT438" s="363"/>
      <c r="AU438" s="363"/>
      <c r="AV438" s="363"/>
      <c r="AW438" s="363"/>
      <c r="AX438" s="363"/>
      <c r="AY438" s="363"/>
      <c r="AZ438" s="363"/>
      <c r="BA438" s="258">
        <f>SUM(AM438:AZ438)</f>
        <v>1</v>
      </c>
    </row>
    <row r="439" spans="1:53" ht="15"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f>AM438</f>
        <v>1</v>
      </c>
      <c r="AN439" s="364">
        <f>AN438</f>
        <v>0</v>
      </c>
      <c r="AO439" s="364">
        <f t="shared" ref="AO439:AZ439" si="152">AO438</f>
        <v>0</v>
      </c>
      <c r="AP439" s="364">
        <f t="shared" si="152"/>
        <v>0</v>
      </c>
      <c r="AQ439" s="364">
        <f t="shared" si="152"/>
        <v>0</v>
      </c>
      <c r="AR439" s="364">
        <f t="shared" si="152"/>
        <v>0</v>
      </c>
      <c r="AS439" s="364">
        <f t="shared" si="152"/>
        <v>0</v>
      </c>
      <c r="AT439" s="364">
        <f t="shared" si="152"/>
        <v>0</v>
      </c>
      <c r="AU439" s="364">
        <f t="shared" si="152"/>
        <v>0</v>
      </c>
      <c r="AV439" s="364">
        <f t="shared" si="152"/>
        <v>0</v>
      </c>
      <c r="AW439" s="364">
        <f t="shared" si="152"/>
        <v>0</v>
      </c>
      <c r="AX439" s="364">
        <f t="shared" si="152"/>
        <v>0</v>
      </c>
      <c r="AY439" s="364">
        <f t="shared" si="152"/>
        <v>0</v>
      </c>
      <c r="AZ439" s="364">
        <f t="shared" si="152"/>
        <v>0</v>
      </c>
      <c r="BA439" s="259"/>
    </row>
    <row r="440" spans="1:53" ht="15"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outlineLevel="1">
      <c r="A441" s="450">
        <v>4</v>
      </c>
      <c r="B441" s="256" t="s">
        <v>4</v>
      </c>
      <c r="C441" s="253" t="s">
        <v>25</v>
      </c>
      <c r="D441" s="257"/>
      <c r="E441" s="257"/>
      <c r="F441" s="257"/>
      <c r="G441" s="257"/>
      <c r="H441" s="257"/>
      <c r="I441" s="257"/>
      <c r="J441" s="257"/>
      <c r="K441" s="257">
        <f>'7.  Persistence Report'!BA54</f>
        <v>30166.598880000001</v>
      </c>
      <c r="L441" s="257">
        <f>'7.  Persistence Report'!BB54</f>
        <v>30166.598880000001</v>
      </c>
      <c r="M441" s="257">
        <f>'7.  Persistence Report'!BC54</f>
        <v>25810.80933</v>
      </c>
      <c r="N441" s="257">
        <f>'7.  Persistence Report'!BD54</f>
        <v>23857.330900000001</v>
      </c>
      <c r="O441" s="257">
        <f>'7.  Persistence Report'!BE54</f>
        <v>23557.993119999999</v>
      </c>
      <c r="P441" s="257">
        <f>'7.  Persistence Report'!BF54</f>
        <v>23557.993119999999</v>
      </c>
      <c r="Q441" s="257">
        <f>'7.  Persistence Report'!BG54</f>
        <v>23416.917219999999</v>
      </c>
      <c r="R441" s="257">
        <f>'7.  Persistence Report'!BH54</f>
        <v>23416.917219999999</v>
      </c>
      <c r="S441" s="257">
        <f>'7.  Persistence Report'!BI54</f>
        <v>23388.9516</v>
      </c>
      <c r="T441" s="257">
        <f>'7.  Persistence Report'!BJ54</f>
        <v>10539.73597</v>
      </c>
      <c r="U441" s="253"/>
      <c r="V441" s="257"/>
      <c r="W441" s="257"/>
      <c r="X441" s="257"/>
      <c r="Y441" s="257"/>
      <c r="Z441" s="257"/>
      <c r="AA441" s="257"/>
      <c r="AB441" s="257"/>
      <c r="AC441" s="257">
        <f>'7.  Persistence Report'!V54</f>
        <v>2.2959795349999998</v>
      </c>
      <c r="AD441" s="257">
        <f>'7.  Persistence Report'!W54</f>
        <v>2.2959795349999998</v>
      </c>
      <c r="AE441" s="257">
        <f>'7.  Persistence Report'!X54</f>
        <v>2.0225348319999998</v>
      </c>
      <c r="AF441" s="257">
        <f>'7.  Persistence Report'!Y54</f>
        <v>1.4737827569999999</v>
      </c>
      <c r="AG441" s="257">
        <f>'7.  Persistence Report'!Z54</f>
        <v>1.473746435</v>
      </c>
      <c r="AH441" s="257">
        <f>'7.  Persistence Report'!AA54</f>
        <v>1.473746435</v>
      </c>
      <c r="AI441" s="257">
        <f>'7.  Persistence Report'!AB54</f>
        <v>1.4708332500000001</v>
      </c>
      <c r="AJ441" s="257">
        <f>'7.  Persistence Report'!AC54</f>
        <v>1.4708332500000001</v>
      </c>
      <c r="AK441" s="257">
        <f>'7.  Persistence Report'!AD54</f>
        <v>1.4682952090000001</v>
      </c>
      <c r="AL441" s="257">
        <f>'7.  Persistence Report'!AE54</f>
        <v>0.66165615700000002</v>
      </c>
      <c r="AM441" s="418">
        <v>1</v>
      </c>
      <c r="AN441" s="363"/>
      <c r="AO441" s="363"/>
      <c r="AP441" s="363"/>
      <c r="AQ441" s="363"/>
      <c r="AR441" s="363"/>
      <c r="AS441" s="363"/>
      <c r="AT441" s="363"/>
      <c r="AU441" s="363"/>
      <c r="AV441" s="363"/>
      <c r="AW441" s="363"/>
      <c r="AX441" s="363"/>
      <c r="AY441" s="363"/>
      <c r="AZ441" s="363"/>
      <c r="BA441" s="258">
        <f>SUM(AM441:AZ441)</f>
        <v>1</v>
      </c>
    </row>
    <row r="442" spans="1:53" ht="15"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f>AM441</f>
        <v>1</v>
      </c>
      <c r="AN442" s="364">
        <f>AN441</f>
        <v>0</v>
      </c>
      <c r="AO442" s="364">
        <f t="shared" ref="AO442:AZ442" si="153">AO441</f>
        <v>0</v>
      </c>
      <c r="AP442" s="364">
        <f t="shared" si="153"/>
        <v>0</v>
      </c>
      <c r="AQ442" s="364">
        <f t="shared" si="153"/>
        <v>0</v>
      </c>
      <c r="AR442" s="364">
        <f t="shared" si="153"/>
        <v>0</v>
      </c>
      <c r="AS442" s="364">
        <f t="shared" si="153"/>
        <v>0</v>
      </c>
      <c r="AT442" s="364">
        <f t="shared" si="153"/>
        <v>0</v>
      </c>
      <c r="AU442" s="364">
        <f t="shared" si="153"/>
        <v>0</v>
      </c>
      <c r="AV442" s="364">
        <f t="shared" si="153"/>
        <v>0</v>
      </c>
      <c r="AW442" s="364">
        <f t="shared" si="153"/>
        <v>0</v>
      </c>
      <c r="AX442" s="364">
        <f t="shared" si="153"/>
        <v>0</v>
      </c>
      <c r="AY442" s="364">
        <f t="shared" si="153"/>
        <v>0</v>
      </c>
      <c r="AZ442" s="364">
        <f t="shared" si="153"/>
        <v>0</v>
      </c>
      <c r="BA442" s="259"/>
    </row>
    <row r="443" spans="1:53" ht="15"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outlineLevel="1">
      <c r="A444" s="450">
        <v>5</v>
      </c>
      <c r="B444" s="256" t="s">
        <v>5</v>
      </c>
      <c r="C444" s="253" t="s">
        <v>25</v>
      </c>
      <c r="D444" s="257"/>
      <c r="E444" s="257"/>
      <c r="F444" s="257"/>
      <c r="G444" s="257"/>
      <c r="H444" s="257"/>
      <c r="I444" s="257"/>
      <c r="J444" s="257"/>
      <c r="K444" s="257">
        <f>'7.  Persistence Report'!BA43</f>
        <v>117263.1678</v>
      </c>
      <c r="L444" s="257">
        <f>'7.  Persistence Report'!BB43</f>
        <v>117263.1678</v>
      </c>
      <c r="M444" s="257">
        <f>'7.  Persistence Report'!BC43</f>
        <v>109061.2608</v>
      </c>
      <c r="N444" s="257">
        <f>'7.  Persistence Report'!BD43</f>
        <v>106028.3144</v>
      </c>
      <c r="O444" s="257">
        <f>'7.  Persistence Report'!BE43</f>
        <v>89658.429120000001</v>
      </c>
      <c r="P444" s="257">
        <f>'7.  Persistence Report'!BF43</f>
        <v>89658.429120000001</v>
      </c>
      <c r="Q444" s="257">
        <f>'7.  Persistence Report'!BG43</f>
        <v>88374.528130000006</v>
      </c>
      <c r="R444" s="257">
        <f>'7.  Persistence Report'!BH43</f>
        <v>88374.528130000006</v>
      </c>
      <c r="S444" s="257">
        <f>'7.  Persistence Report'!BI43</f>
        <v>88249.586859999996</v>
      </c>
      <c r="T444" s="257">
        <f>'7.  Persistence Report'!BJ43</f>
        <v>71741.116259999995</v>
      </c>
      <c r="U444" s="253"/>
      <c r="V444" s="257"/>
      <c r="W444" s="257"/>
      <c r="X444" s="257"/>
      <c r="Y444" s="257"/>
      <c r="Z444" s="257"/>
      <c r="AA444" s="257"/>
      <c r="AB444" s="257"/>
      <c r="AC444" s="257">
        <f>'7.  Persistence Report'!V43</f>
        <v>7.7508637260000004</v>
      </c>
      <c r="AD444" s="257">
        <f>'7.  Persistence Report'!W43</f>
        <v>7.7508637260000004</v>
      </c>
      <c r="AE444" s="257">
        <f>'7.  Persistence Report'!X43</f>
        <v>7.2359701579999998</v>
      </c>
      <c r="AF444" s="257">
        <f>'7.  Persistence Report'!Y43</f>
        <v>6.5851772149999999</v>
      </c>
      <c r="AG444" s="257">
        <f>'7.  Persistence Report'!Z43</f>
        <v>5.5782522769999998</v>
      </c>
      <c r="AH444" s="257">
        <f>'7.  Persistence Report'!AA43</f>
        <v>5.5782522769999998</v>
      </c>
      <c r="AI444" s="257">
        <f>'7.  Persistence Report'!AB43</f>
        <v>5.5514098440000001</v>
      </c>
      <c r="AJ444" s="257">
        <f>'7.  Persistence Report'!AC43</f>
        <v>5.5514098440000001</v>
      </c>
      <c r="AK444" s="257">
        <f>'7.  Persistence Report'!AD43</f>
        <v>5.5400707049999998</v>
      </c>
      <c r="AL444" s="257">
        <f>'7.  Persistence Report'!AE43</f>
        <v>4.5037135099999999</v>
      </c>
      <c r="AM444" s="418">
        <v>1</v>
      </c>
      <c r="AN444" s="363"/>
      <c r="AO444" s="363"/>
      <c r="AP444" s="363"/>
      <c r="AQ444" s="363"/>
      <c r="AR444" s="363"/>
      <c r="AS444" s="363"/>
      <c r="AT444" s="363"/>
      <c r="AU444" s="363"/>
      <c r="AV444" s="363"/>
      <c r="AW444" s="363"/>
      <c r="AX444" s="363"/>
      <c r="AY444" s="363"/>
      <c r="AZ444" s="363"/>
      <c r="BA444" s="258">
        <f>SUM(AM444:AZ444)</f>
        <v>1</v>
      </c>
    </row>
    <row r="445" spans="1:53" ht="15"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1</v>
      </c>
      <c r="AN445" s="364">
        <f>AN444</f>
        <v>0</v>
      </c>
      <c r="AO445" s="364">
        <f t="shared" ref="AO445:AZ445" si="154">AO444</f>
        <v>0</v>
      </c>
      <c r="AP445" s="364">
        <f t="shared" si="154"/>
        <v>0</v>
      </c>
      <c r="AQ445" s="364">
        <f t="shared" si="154"/>
        <v>0</v>
      </c>
      <c r="AR445" s="364">
        <f t="shared" si="154"/>
        <v>0</v>
      </c>
      <c r="AS445" s="364">
        <f t="shared" si="154"/>
        <v>0</v>
      </c>
      <c r="AT445" s="364">
        <f t="shared" si="154"/>
        <v>0</v>
      </c>
      <c r="AU445" s="364">
        <f t="shared" si="154"/>
        <v>0</v>
      </c>
      <c r="AV445" s="364">
        <f t="shared" si="154"/>
        <v>0</v>
      </c>
      <c r="AW445" s="364">
        <f t="shared" si="154"/>
        <v>0</v>
      </c>
      <c r="AX445" s="364">
        <f t="shared" si="154"/>
        <v>0</v>
      </c>
      <c r="AY445" s="364">
        <f t="shared" si="154"/>
        <v>0</v>
      </c>
      <c r="AZ445" s="364">
        <f t="shared" si="154"/>
        <v>0</v>
      </c>
      <c r="BA445" s="259"/>
    </row>
    <row r="446" spans="1:53" ht="15"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55">AO447</f>
        <v>0</v>
      </c>
      <c r="AP448" s="364">
        <f t="shared" si="155"/>
        <v>0</v>
      </c>
      <c r="AQ448" s="364">
        <f t="shared" si="155"/>
        <v>0</v>
      </c>
      <c r="AR448" s="364">
        <f t="shared" si="155"/>
        <v>0</v>
      </c>
      <c r="AS448" s="364">
        <f t="shared" si="155"/>
        <v>0</v>
      </c>
      <c r="AT448" s="364">
        <f t="shared" si="155"/>
        <v>0</v>
      </c>
      <c r="AU448" s="364">
        <f t="shared" si="155"/>
        <v>0</v>
      </c>
      <c r="AV448" s="364">
        <f t="shared" si="155"/>
        <v>0</v>
      </c>
      <c r="AW448" s="364">
        <f t="shared" si="155"/>
        <v>0</v>
      </c>
      <c r="AX448" s="364">
        <f t="shared" si="155"/>
        <v>0</v>
      </c>
      <c r="AY448" s="364">
        <f t="shared" si="155"/>
        <v>0</v>
      </c>
      <c r="AZ448" s="364">
        <f t="shared" si="155"/>
        <v>0</v>
      </c>
      <c r="BA448" s="259"/>
    </row>
    <row r="449" spans="1:53" ht="15"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56">AO450</f>
        <v>0</v>
      </c>
      <c r="AP451" s="364">
        <f t="shared" si="156"/>
        <v>0</v>
      </c>
      <c r="AQ451" s="364">
        <f t="shared" si="156"/>
        <v>0</v>
      </c>
      <c r="AR451" s="364">
        <f t="shared" si="156"/>
        <v>0</v>
      </c>
      <c r="AS451" s="364">
        <f t="shared" si="156"/>
        <v>0</v>
      </c>
      <c r="AT451" s="364">
        <f t="shared" si="156"/>
        <v>0</v>
      </c>
      <c r="AU451" s="364">
        <f t="shared" si="156"/>
        <v>0</v>
      </c>
      <c r="AV451" s="364">
        <f t="shared" si="156"/>
        <v>0</v>
      </c>
      <c r="AW451" s="364">
        <f t="shared" si="156"/>
        <v>0</v>
      </c>
      <c r="AX451" s="364">
        <f t="shared" si="156"/>
        <v>0</v>
      </c>
      <c r="AY451" s="364">
        <f t="shared" si="156"/>
        <v>0</v>
      </c>
      <c r="AZ451" s="364">
        <f t="shared" si="156"/>
        <v>0</v>
      </c>
      <c r="BA451" s="259"/>
    </row>
    <row r="452" spans="1:53" ht="15"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57">AO453</f>
        <v>0</v>
      </c>
      <c r="AP454" s="364">
        <f t="shared" si="157"/>
        <v>0</v>
      </c>
      <c r="AQ454" s="364">
        <f t="shared" si="157"/>
        <v>0</v>
      </c>
      <c r="AR454" s="364">
        <f t="shared" si="157"/>
        <v>0</v>
      </c>
      <c r="AS454" s="364">
        <f t="shared" si="157"/>
        <v>0</v>
      </c>
      <c r="AT454" s="364">
        <f t="shared" si="157"/>
        <v>0</v>
      </c>
      <c r="AU454" s="364">
        <f t="shared" si="157"/>
        <v>0</v>
      </c>
      <c r="AV454" s="364">
        <f t="shared" si="157"/>
        <v>0</v>
      </c>
      <c r="AW454" s="364">
        <f t="shared" si="157"/>
        <v>0</v>
      </c>
      <c r="AX454" s="364">
        <f t="shared" si="157"/>
        <v>0</v>
      </c>
      <c r="AY454" s="364">
        <f t="shared" si="157"/>
        <v>0</v>
      </c>
      <c r="AZ454" s="364">
        <f t="shared" si="157"/>
        <v>0</v>
      </c>
      <c r="BA454" s="259"/>
    </row>
    <row r="455" spans="1:53" s="245" customFormat="1" ht="15"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outlineLevel="1">
      <c r="A456" s="450">
        <v>9</v>
      </c>
      <c r="B456" s="256" t="s">
        <v>7</v>
      </c>
      <c r="C456" s="253" t="s">
        <v>25</v>
      </c>
      <c r="D456" s="257"/>
      <c r="E456" s="257"/>
      <c r="F456" s="257"/>
      <c r="G456" s="257"/>
      <c r="H456" s="257"/>
      <c r="I456" s="257"/>
      <c r="J456" s="257"/>
      <c r="K456" s="257"/>
      <c r="L456" s="257"/>
      <c r="M456" s="257"/>
      <c r="N456" s="257"/>
      <c r="O456" s="257"/>
      <c r="P456" s="257"/>
      <c r="Q456" s="257"/>
      <c r="R456" s="257"/>
      <c r="S456" s="257"/>
      <c r="T456" s="257"/>
      <c r="U456" s="253"/>
      <c r="V456" s="257"/>
      <c r="W456" s="257"/>
      <c r="X456" s="257"/>
      <c r="Y456" s="257"/>
      <c r="Z456" s="257"/>
      <c r="AA456" s="257"/>
      <c r="AB456" s="257"/>
      <c r="AC456" s="257"/>
      <c r="AD456" s="257"/>
      <c r="AE456" s="257"/>
      <c r="AF456" s="257"/>
      <c r="AG456" s="257"/>
      <c r="AH456" s="257"/>
      <c r="AI456" s="257"/>
      <c r="AJ456" s="257"/>
      <c r="AK456" s="257"/>
      <c r="AL456" s="257"/>
      <c r="AM456" s="363"/>
      <c r="AN456" s="363"/>
      <c r="AO456" s="363"/>
      <c r="AP456" s="363"/>
      <c r="AQ456" s="363"/>
      <c r="AR456" s="363"/>
      <c r="AS456" s="363"/>
      <c r="AT456" s="363"/>
      <c r="AU456" s="363"/>
      <c r="AV456" s="363"/>
      <c r="AW456" s="363"/>
      <c r="AX456" s="363"/>
      <c r="AY456" s="363"/>
      <c r="AZ456" s="363"/>
      <c r="BA456" s="258">
        <f>SUM(AM456:AZ456)</f>
        <v>0</v>
      </c>
    </row>
    <row r="457" spans="1:53" ht="15"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f>AM456</f>
        <v>0</v>
      </c>
      <c r="AN457" s="364">
        <f>AN456</f>
        <v>0</v>
      </c>
      <c r="AO457" s="364">
        <f t="shared" ref="AO457:AZ457" si="158">AO456</f>
        <v>0</v>
      </c>
      <c r="AP457" s="364">
        <f t="shared" si="158"/>
        <v>0</v>
      </c>
      <c r="AQ457" s="364">
        <f t="shared" si="158"/>
        <v>0</v>
      </c>
      <c r="AR457" s="364">
        <f t="shared" si="158"/>
        <v>0</v>
      </c>
      <c r="AS457" s="364">
        <f t="shared" si="158"/>
        <v>0</v>
      </c>
      <c r="AT457" s="364">
        <f t="shared" si="158"/>
        <v>0</v>
      </c>
      <c r="AU457" s="364">
        <f t="shared" si="158"/>
        <v>0</v>
      </c>
      <c r="AV457" s="364">
        <f t="shared" si="158"/>
        <v>0</v>
      </c>
      <c r="AW457" s="364">
        <f t="shared" si="158"/>
        <v>0</v>
      </c>
      <c r="AX457" s="364">
        <f t="shared" si="158"/>
        <v>0</v>
      </c>
      <c r="AY457" s="364">
        <f t="shared" si="158"/>
        <v>0</v>
      </c>
      <c r="AZ457" s="364">
        <f t="shared" si="158"/>
        <v>0</v>
      </c>
      <c r="BA457" s="259"/>
    </row>
    <row r="458" spans="1:53" ht="15"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75"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outlineLevel="1">
      <c r="A460" s="450">
        <v>10</v>
      </c>
      <c r="B460" s="271" t="s">
        <v>22</v>
      </c>
      <c r="C460" s="253" t="s">
        <v>25</v>
      </c>
      <c r="D460" s="257"/>
      <c r="E460" s="257"/>
      <c r="F460" s="257"/>
      <c r="G460" s="257"/>
      <c r="H460" s="257"/>
      <c r="I460" s="257"/>
      <c r="J460" s="257"/>
      <c r="K460" s="257"/>
      <c r="L460" s="257"/>
      <c r="M460" s="257"/>
      <c r="N460" s="257"/>
      <c r="O460" s="257"/>
      <c r="P460" s="257"/>
      <c r="Q460" s="257"/>
      <c r="R460" s="257"/>
      <c r="S460" s="257"/>
      <c r="T460" s="257"/>
      <c r="U460" s="257">
        <v>12</v>
      </c>
      <c r="V460" s="257"/>
      <c r="W460" s="257"/>
      <c r="X460" s="257"/>
      <c r="Y460" s="257"/>
      <c r="Z460" s="257"/>
      <c r="AA460" s="257"/>
      <c r="AB460" s="257"/>
      <c r="AC460" s="257"/>
      <c r="AD460" s="257"/>
      <c r="AE460" s="257"/>
      <c r="AF460" s="257"/>
      <c r="AG460" s="257"/>
      <c r="AH460" s="257"/>
      <c r="AI460" s="257"/>
      <c r="AJ460" s="257"/>
      <c r="AK460" s="257"/>
      <c r="AL460" s="257"/>
      <c r="AM460" s="368"/>
      <c r="AN460" s="417"/>
      <c r="AO460" s="417"/>
      <c r="AP460" s="417"/>
      <c r="AQ460" s="368"/>
      <c r="AR460" s="368"/>
      <c r="AS460" s="368"/>
      <c r="AT460" s="368"/>
      <c r="AU460" s="368"/>
      <c r="AV460" s="368"/>
      <c r="AW460" s="368"/>
      <c r="AX460" s="368"/>
      <c r="AY460" s="368"/>
      <c r="AZ460" s="368"/>
      <c r="BA460" s="258">
        <f>SUM(AM460:AZ460)</f>
        <v>0</v>
      </c>
    </row>
    <row r="461" spans="1:53" ht="15"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f>AM460</f>
        <v>0</v>
      </c>
      <c r="AN461" s="364">
        <f>AN460</f>
        <v>0</v>
      </c>
      <c r="AO461" s="364">
        <f t="shared" ref="AO461:AZ461" si="159">AO460</f>
        <v>0</v>
      </c>
      <c r="AP461" s="364">
        <f t="shared" si="159"/>
        <v>0</v>
      </c>
      <c r="AQ461" s="364">
        <f t="shared" si="159"/>
        <v>0</v>
      </c>
      <c r="AR461" s="364">
        <f t="shared" si="159"/>
        <v>0</v>
      </c>
      <c r="AS461" s="364">
        <f t="shared" si="159"/>
        <v>0</v>
      </c>
      <c r="AT461" s="364">
        <f t="shared" si="159"/>
        <v>0</v>
      </c>
      <c r="AU461" s="364">
        <f t="shared" si="159"/>
        <v>0</v>
      </c>
      <c r="AV461" s="364">
        <f t="shared" si="159"/>
        <v>0</v>
      </c>
      <c r="AW461" s="364">
        <f t="shared" si="159"/>
        <v>0</v>
      </c>
      <c r="AX461" s="364">
        <f t="shared" si="159"/>
        <v>0</v>
      </c>
      <c r="AY461" s="364">
        <f t="shared" si="159"/>
        <v>0</v>
      </c>
      <c r="AZ461" s="364">
        <f t="shared" si="159"/>
        <v>0</v>
      </c>
      <c r="BA461" s="272"/>
    </row>
    <row r="462" spans="1:53" ht="15"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outlineLevel="1">
      <c r="A463" s="450">
        <v>11</v>
      </c>
      <c r="B463" s="275" t="s">
        <v>21</v>
      </c>
      <c r="C463" s="253" t="s">
        <v>25</v>
      </c>
      <c r="D463" s="257"/>
      <c r="E463" s="257"/>
      <c r="F463" s="257"/>
      <c r="G463" s="257"/>
      <c r="H463" s="257"/>
      <c r="I463" s="257"/>
      <c r="J463" s="257"/>
      <c r="K463" s="257">
        <f>'7.  Persistence Report'!BA39</f>
        <v>184101.22510000001</v>
      </c>
      <c r="L463" s="257">
        <f>'7.  Persistence Report'!BB39</f>
        <v>184101.22510000001</v>
      </c>
      <c r="M463" s="257">
        <f>'7.  Persistence Report'!BC39</f>
        <v>184101.22510000001</v>
      </c>
      <c r="N463" s="257">
        <f>'7.  Persistence Report'!BD39</f>
        <v>167132.81640000001</v>
      </c>
      <c r="O463" s="257">
        <f>'7.  Persistence Report'!BE39</f>
        <v>53589.012139999999</v>
      </c>
      <c r="P463" s="257">
        <f>'7.  Persistence Report'!BF39</f>
        <v>0</v>
      </c>
      <c r="Q463" s="257">
        <f>'7.  Persistence Report'!BG39</f>
        <v>0</v>
      </c>
      <c r="R463" s="257">
        <f>'7.  Persistence Report'!BH39</f>
        <v>0</v>
      </c>
      <c r="S463" s="257">
        <f>'7.  Persistence Report'!BI39</f>
        <v>0</v>
      </c>
      <c r="T463" s="257">
        <f>'7.  Persistence Report'!BJ39</f>
        <v>0</v>
      </c>
      <c r="U463" s="257">
        <v>12</v>
      </c>
      <c r="V463" s="257"/>
      <c r="W463" s="257"/>
      <c r="X463" s="257"/>
      <c r="Y463" s="257"/>
      <c r="Z463" s="257"/>
      <c r="AA463" s="257"/>
      <c r="AB463" s="257"/>
      <c r="AC463" s="257">
        <f>'7.  Persistence Report'!V39</f>
        <v>45.809722090000001</v>
      </c>
      <c r="AD463" s="257">
        <f>'7.  Persistence Report'!W39</f>
        <v>45.809722090000001</v>
      </c>
      <c r="AE463" s="257">
        <f>'7.  Persistence Report'!X39</f>
        <v>45.809722090000001</v>
      </c>
      <c r="AF463" s="257">
        <f>'7.  Persistence Report'!Y39</f>
        <v>43.969536720000001</v>
      </c>
      <c r="AG463" s="257">
        <f>'7.  Persistence Report'!Z39</f>
        <v>15.561673430000001</v>
      </c>
      <c r="AH463" s="257">
        <f>'7.  Persistence Report'!AA39</f>
        <v>0</v>
      </c>
      <c r="AI463" s="257">
        <f>'7.  Persistence Report'!AB39</f>
        <v>0</v>
      </c>
      <c r="AJ463" s="257">
        <f>'7.  Persistence Report'!AC39</f>
        <v>0</v>
      </c>
      <c r="AK463" s="257">
        <f>'7.  Persistence Report'!AD39</f>
        <v>0</v>
      </c>
      <c r="AL463" s="257">
        <f>'7.  Persistence Report'!AE39</f>
        <v>0</v>
      </c>
      <c r="AM463" s="368"/>
      <c r="AN463" s="417">
        <v>1</v>
      </c>
      <c r="AO463" s="368"/>
      <c r="AP463" s="368"/>
      <c r="AQ463" s="368"/>
      <c r="AR463" s="368"/>
      <c r="AS463" s="368"/>
      <c r="AT463" s="368"/>
      <c r="AU463" s="368"/>
      <c r="AV463" s="368"/>
      <c r="AW463" s="368"/>
      <c r="AX463" s="368"/>
      <c r="AY463" s="368"/>
      <c r="AZ463" s="368"/>
      <c r="BA463" s="258">
        <f>SUM(AM463:AZ463)</f>
        <v>1</v>
      </c>
    </row>
    <row r="464" spans="1:53" ht="15"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f>AM463</f>
        <v>0</v>
      </c>
      <c r="AN464" s="364">
        <f>AN463</f>
        <v>1</v>
      </c>
      <c r="AO464" s="364">
        <f t="shared" ref="AO464:AZ464" si="160">AO463</f>
        <v>0</v>
      </c>
      <c r="AP464" s="364">
        <f t="shared" si="160"/>
        <v>0</v>
      </c>
      <c r="AQ464" s="364">
        <f t="shared" si="160"/>
        <v>0</v>
      </c>
      <c r="AR464" s="364">
        <f t="shared" si="160"/>
        <v>0</v>
      </c>
      <c r="AS464" s="364">
        <f t="shared" si="160"/>
        <v>0</v>
      </c>
      <c r="AT464" s="364">
        <f t="shared" si="160"/>
        <v>0</v>
      </c>
      <c r="AU464" s="364">
        <f t="shared" si="160"/>
        <v>0</v>
      </c>
      <c r="AV464" s="364">
        <f t="shared" si="160"/>
        <v>0</v>
      </c>
      <c r="AW464" s="364">
        <f t="shared" si="160"/>
        <v>0</v>
      </c>
      <c r="AX464" s="364">
        <f t="shared" si="160"/>
        <v>0</v>
      </c>
      <c r="AY464" s="364">
        <f t="shared" si="160"/>
        <v>0</v>
      </c>
      <c r="AZ464" s="364">
        <f t="shared" si="160"/>
        <v>0</v>
      </c>
      <c r="BA464" s="272"/>
    </row>
    <row r="465" spans="1:53" ht="15"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61">AP466</f>
        <v>0</v>
      </c>
      <c r="AQ467" s="364">
        <f t="shared" si="161"/>
        <v>0</v>
      </c>
      <c r="AR467" s="364">
        <f t="shared" si="161"/>
        <v>0</v>
      </c>
      <c r="AS467" s="364">
        <f t="shared" si="161"/>
        <v>0</v>
      </c>
      <c r="AT467" s="364">
        <f t="shared" si="161"/>
        <v>0</v>
      </c>
      <c r="AU467" s="364">
        <f t="shared" si="161"/>
        <v>0</v>
      </c>
      <c r="AV467" s="364">
        <f t="shared" si="161"/>
        <v>0</v>
      </c>
      <c r="AW467" s="364">
        <f t="shared" si="161"/>
        <v>0</v>
      </c>
      <c r="AX467" s="364">
        <f t="shared" si="161"/>
        <v>0</v>
      </c>
      <c r="AY467" s="364">
        <f t="shared" si="161"/>
        <v>0</v>
      </c>
      <c r="AZ467" s="364">
        <f t="shared" si="161"/>
        <v>0</v>
      </c>
      <c r="BA467" s="272"/>
    </row>
    <row r="468" spans="1:53" ht="15"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62">AP469</f>
        <v>0</v>
      </c>
      <c r="AQ470" s="364">
        <f t="shared" si="162"/>
        <v>0</v>
      </c>
      <c r="AR470" s="364">
        <f t="shared" si="162"/>
        <v>0</v>
      </c>
      <c r="AS470" s="364">
        <f t="shared" si="162"/>
        <v>0</v>
      </c>
      <c r="AT470" s="364">
        <f t="shared" si="162"/>
        <v>0</v>
      </c>
      <c r="AU470" s="364">
        <f t="shared" si="162"/>
        <v>0</v>
      </c>
      <c r="AV470" s="364">
        <f t="shared" si="162"/>
        <v>0</v>
      </c>
      <c r="AW470" s="364">
        <f t="shared" si="162"/>
        <v>0</v>
      </c>
      <c r="AX470" s="364">
        <f t="shared" si="162"/>
        <v>0</v>
      </c>
      <c r="AY470" s="364">
        <f t="shared" si="162"/>
        <v>0</v>
      </c>
      <c r="AZ470" s="364">
        <f t="shared" si="162"/>
        <v>0</v>
      </c>
      <c r="BA470" s="272"/>
    </row>
    <row r="471" spans="1:53" ht="15"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63">AO472</f>
        <v>0</v>
      </c>
      <c r="AP473" s="364">
        <f t="shared" si="163"/>
        <v>0</v>
      </c>
      <c r="AQ473" s="364">
        <f t="shared" si="163"/>
        <v>0</v>
      </c>
      <c r="AR473" s="364">
        <f t="shared" si="163"/>
        <v>0</v>
      </c>
      <c r="AS473" s="364">
        <f t="shared" si="163"/>
        <v>0</v>
      </c>
      <c r="AT473" s="364">
        <f t="shared" si="163"/>
        <v>0</v>
      </c>
      <c r="AU473" s="364">
        <f t="shared" si="163"/>
        <v>0</v>
      </c>
      <c r="AV473" s="364">
        <f t="shared" si="163"/>
        <v>0</v>
      </c>
      <c r="AW473" s="364">
        <f t="shared" si="163"/>
        <v>0</v>
      </c>
      <c r="AX473" s="364">
        <f t="shared" si="163"/>
        <v>0</v>
      </c>
      <c r="AY473" s="364">
        <f t="shared" si="163"/>
        <v>0</v>
      </c>
      <c r="AZ473" s="364">
        <f t="shared" si="163"/>
        <v>0</v>
      </c>
      <c r="BA473" s="272"/>
    </row>
    <row r="474" spans="1:53" ht="15"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64">AO475</f>
        <v>0</v>
      </c>
      <c r="AP476" s="364">
        <f t="shared" si="164"/>
        <v>0</v>
      </c>
      <c r="AQ476" s="364">
        <f t="shared" si="164"/>
        <v>0</v>
      </c>
      <c r="AR476" s="364">
        <f t="shared" si="164"/>
        <v>0</v>
      </c>
      <c r="AS476" s="364">
        <f t="shared" si="164"/>
        <v>0</v>
      </c>
      <c r="AT476" s="364">
        <f t="shared" si="164"/>
        <v>0</v>
      </c>
      <c r="AU476" s="364">
        <f t="shared" si="164"/>
        <v>0</v>
      </c>
      <c r="AV476" s="364">
        <f t="shared" si="164"/>
        <v>0</v>
      </c>
      <c r="AW476" s="364">
        <f t="shared" si="164"/>
        <v>0</v>
      </c>
      <c r="AX476" s="364">
        <f t="shared" si="164"/>
        <v>0</v>
      </c>
      <c r="AY476" s="364">
        <f t="shared" si="164"/>
        <v>0</v>
      </c>
      <c r="AZ476" s="364">
        <f t="shared" si="164"/>
        <v>0</v>
      </c>
      <c r="BA476" s="272"/>
    </row>
    <row r="477" spans="1:53" s="245" customFormat="1" ht="15"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0"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65">AO478</f>
        <v>0</v>
      </c>
      <c r="AP479" s="364">
        <f t="shared" si="165"/>
        <v>0</v>
      </c>
      <c r="AQ479" s="364">
        <f t="shared" si="165"/>
        <v>0</v>
      </c>
      <c r="AR479" s="364">
        <f t="shared" si="165"/>
        <v>0</v>
      </c>
      <c r="AS479" s="364">
        <f t="shared" si="165"/>
        <v>0</v>
      </c>
      <c r="AT479" s="364">
        <f t="shared" si="165"/>
        <v>0</v>
      </c>
      <c r="AU479" s="364">
        <f t="shared" si="165"/>
        <v>0</v>
      </c>
      <c r="AV479" s="364">
        <f t="shared" si="165"/>
        <v>0</v>
      </c>
      <c r="AW479" s="364">
        <f t="shared" si="165"/>
        <v>0</v>
      </c>
      <c r="AX479" s="364">
        <f t="shared" si="165"/>
        <v>0</v>
      </c>
      <c r="AY479" s="364">
        <f t="shared" si="165"/>
        <v>0</v>
      </c>
      <c r="AZ479" s="364">
        <f t="shared" si="165"/>
        <v>0</v>
      </c>
      <c r="BA479" s="272"/>
    </row>
    <row r="480" spans="1:53" s="245" customFormat="1" ht="15"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c r="W481" s="257"/>
      <c r="X481" s="257"/>
      <c r="Y481" s="257"/>
      <c r="Z481" s="257"/>
      <c r="AA481" s="257"/>
      <c r="AB481" s="257"/>
      <c r="AC481" s="257"/>
      <c r="AD481" s="257"/>
      <c r="AE481" s="257"/>
      <c r="AF481" s="257"/>
      <c r="AG481" s="257"/>
      <c r="AH481" s="257"/>
      <c r="AI481" s="257"/>
      <c r="AJ481" s="257"/>
      <c r="AK481" s="257"/>
      <c r="AL481" s="257"/>
      <c r="AM481" s="368"/>
      <c r="AN481" s="368"/>
      <c r="AO481" s="368"/>
      <c r="AP481" s="368"/>
      <c r="AQ481" s="368"/>
      <c r="AR481" s="368"/>
      <c r="AS481" s="368"/>
      <c r="AT481" s="368"/>
      <c r="AU481" s="368"/>
      <c r="AV481" s="368"/>
      <c r="AW481" s="368"/>
      <c r="AX481" s="368"/>
      <c r="AY481" s="368"/>
      <c r="AZ481" s="368"/>
      <c r="BA481" s="258">
        <f>SUM(AM481:AZ481)</f>
        <v>0</v>
      </c>
    </row>
    <row r="482" spans="1:53" ht="15"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f>AM481</f>
        <v>0</v>
      </c>
      <c r="AN482" s="364">
        <f>AN481</f>
        <v>0</v>
      </c>
      <c r="AO482" s="364">
        <f t="shared" ref="AO482:AZ482" si="166">AO481</f>
        <v>0</v>
      </c>
      <c r="AP482" s="364">
        <f t="shared" si="166"/>
        <v>0</v>
      </c>
      <c r="AQ482" s="364">
        <f t="shared" si="166"/>
        <v>0</v>
      </c>
      <c r="AR482" s="364">
        <f t="shared" si="166"/>
        <v>0</v>
      </c>
      <c r="AS482" s="364">
        <f t="shared" si="166"/>
        <v>0</v>
      </c>
      <c r="AT482" s="364">
        <f t="shared" si="166"/>
        <v>0</v>
      </c>
      <c r="AU482" s="364">
        <f t="shared" si="166"/>
        <v>0</v>
      </c>
      <c r="AV482" s="364">
        <f t="shared" si="166"/>
        <v>0</v>
      </c>
      <c r="AW482" s="364">
        <f t="shared" si="166"/>
        <v>0</v>
      </c>
      <c r="AX482" s="364">
        <f t="shared" si="166"/>
        <v>0</v>
      </c>
      <c r="AY482" s="364">
        <f t="shared" si="166"/>
        <v>0</v>
      </c>
      <c r="AZ482" s="364">
        <f t="shared" si="166"/>
        <v>0</v>
      </c>
      <c r="BA482" s="272"/>
    </row>
    <row r="483" spans="1:53" ht="15"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75"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outlineLevel="1">
      <c r="A485" s="450">
        <v>18</v>
      </c>
      <c r="B485" s="276" t="s">
        <v>11</v>
      </c>
      <c r="C485" s="253" t="s">
        <v>25</v>
      </c>
      <c r="D485" s="257"/>
      <c r="E485" s="257"/>
      <c r="F485" s="257"/>
      <c r="G485" s="257"/>
      <c r="H485" s="257"/>
      <c r="I485" s="257"/>
      <c r="J485" s="257"/>
      <c r="K485" s="257"/>
      <c r="L485" s="257"/>
      <c r="M485" s="257"/>
      <c r="N485" s="257"/>
      <c r="O485" s="257"/>
      <c r="P485" s="257"/>
      <c r="Q485" s="257"/>
      <c r="R485" s="257"/>
      <c r="S485" s="257"/>
      <c r="T485" s="257"/>
      <c r="U485" s="257">
        <v>12</v>
      </c>
      <c r="V485" s="257"/>
      <c r="W485" s="257"/>
      <c r="X485" s="257"/>
      <c r="Y485" s="257"/>
      <c r="Z485" s="257"/>
      <c r="AA485" s="257"/>
      <c r="AB485" s="257"/>
      <c r="AC485" s="257"/>
      <c r="AD485" s="257"/>
      <c r="AE485" s="257"/>
      <c r="AF485" s="257"/>
      <c r="AG485" s="257"/>
      <c r="AH485" s="257"/>
      <c r="AI485" s="257"/>
      <c r="AJ485" s="257"/>
      <c r="AK485" s="257"/>
      <c r="AL485" s="257"/>
      <c r="AM485" s="379"/>
      <c r="AN485" s="368"/>
      <c r="AO485" s="368"/>
      <c r="AP485" s="368"/>
      <c r="AQ485" s="368"/>
      <c r="AR485" s="368"/>
      <c r="AS485" s="368"/>
      <c r="AT485" s="368"/>
      <c r="AU485" s="368"/>
      <c r="AV485" s="368"/>
      <c r="AW485" s="368"/>
      <c r="AX485" s="368"/>
      <c r="AY485" s="368"/>
      <c r="AZ485" s="368"/>
      <c r="BA485" s="258">
        <f>SUM(AM485:AZ485)</f>
        <v>0</v>
      </c>
    </row>
    <row r="486" spans="1:53" ht="15"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f>AM485</f>
        <v>0</v>
      </c>
      <c r="AN486" s="364">
        <f>AN485</f>
        <v>0</v>
      </c>
      <c r="AO486" s="364">
        <f t="shared" ref="AO486:AZ486" si="167">AO485</f>
        <v>0</v>
      </c>
      <c r="AP486" s="364">
        <f t="shared" si="167"/>
        <v>0</v>
      </c>
      <c r="AQ486" s="364">
        <f t="shared" si="167"/>
        <v>0</v>
      </c>
      <c r="AR486" s="364">
        <f t="shared" si="167"/>
        <v>0</v>
      </c>
      <c r="AS486" s="364">
        <f t="shared" si="167"/>
        <v>0</v>
      </c>
      <c r="AT486" s="364">
        <f t="shared" si="167"/>
        <v>0</v>
      </c>
      <c r="AU486" s="364">
        <f t="shared" si="167"/>
        <v>0</v>
      </c>
      <c r="AV486" s="364">
        <f t="shared" si="167"/>
        <v>0</v>
      </c>
      <c r="AW486" s="364">
        <f t="shared" si="167"/>
        <v>0</v>
      </c>
      <c r="AX486" s="364">
        <f t="shared" si="167"/>
        <v>0</v>
      </c>
      <c r="AY486" s="364">
        <f t="shared" si="167"/>
        <v>0</v>
      </c>
      <c r="AZ486" s="364">
        <f t="shared" si="167"/>
        <v>0</v>
      </c>
      <c r="BA486" s="259"/>
    </row>
    <row r="487" spans="1:53" ht="15"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f>AM488</f>
        <v>0</v>
      </c>
      <c r="AN489" s="364">
        <f>AN488</f>
        <v>0</v>
      </c>
      <c r="AO489" s="364">
        <f t="shared" ref="AO489:AZ489" si="168">AO488</f>
        <v>0</v>
      </c>
      <c r="AP489" s="364">
        <f t="shared" si="168"/>
        <v>0</v>
      </c>
      <c r="AQ489" s="364">
        <f t="shared" si="168"/>
        <v>0</v>
      </c>
      <c r="AR489" s="364">
        <f t="shared" si="168"/>
        <v>0</v>
      </c>
      <c r="AS489" s="364">
        <f t="shared" si="168"/>
        <v>0</v>
      </c>
      <c r="AT489" s="364">
        <f t="shared" si="168"/>
        <v>0</v>
      </c>
      <c r="AU489" s="364">
        <f t="shared" si="168"/>
        <v>0</v>
      </c>
      <c r="AV489" s="364">
        <f t="shared" si="168"/>
        <v>0</v>
      </c>
      <c r="AW489" s="364">
        <f t="shared" si="168"/>
        <v>0</v>
      </c>
      <c r="AX489" s="364">
        <f t="shared" si="168"/>
        <v>0</v>
      </c>
      <c r="AY489" s="364">
        <f t="shared" si="168"/>
        <v>0</v>
      </c>
      <c r="AZ489" s="364">
        <f t="shared" si="168"/>
        <v>0</v>
      </c>
      <c r="BA489" s="259"/>
    </row>
    <row r="490" spans="1:53" ht="15"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f>AM491</f>
        <v>0</v>
      </c>
      <c r="AN492" s="364">
        <f>AN491</f>
        <v>0</v>
      </c>
      <c r="AO492" s="364">
        <f t="shared" ref="AO492:AZ492" si="169">AO491</f>
        <v>0</v>
      </c>
      <c r="AP492" s="364">
        <f t="shared" si="169"/>
        <v>0</v>
      </c>
      <c r="AQ492" s="364">
        <f t="shared" si="169"/>
        <v>0</v>
      </c>
      <c r="AR492" s="364">
        <f t="shared" si="169"/>
        <v>0</v>
      </c>
      <c r="AS492" s="364">
        <f t="shared" si="169"/>
        <v>0</v>
      </c>
      <c r="AT492" s="364">
        <f t="shared" si="169"/>
        <v>0</v>
      </c>
      <c r="AU492" s="364">
        <f t="shared" si="169"/>
        <v>0</v>
      </c>
      <c r="AV492" s="364">
        <f t="shared" si="169"/>
        <v>0</v>
      </c>
      <c r="AW492" s="364">
        <f t="shared" si="169"/>
        <v>0</v>
      </c>
      <c r="AX492" s="364">
        <f t="shared" si="169"/>
        <v>0</v>
      </c>
      <c r="AY492" s="364">
        <f t="shared" si="169"/>
        <v>0</v>
      </c>
      <c r="AZ492" s="364">
        <f t="shared" si="169"/>
        <v>0</v>
      </c>
      <c r="BA492" s="268"/>
    </row>
    <row r="493" spans="1:53" ht="15"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outlineLevel="1">
      <c r="A494" s="450">
        <v>21</v>
      </c>
      <c r="B494" s="276" t="s">
        <v>22</v>
      </c>
      <c r="C494" s="253" t="s">
        <v>25</v>
      </c>
      <c r="D494" s="257"/>
      <c r="E494" s="257"/>
      <c r="F494" s="257"/>
      <c r="G494" s="257"/>
      <c r="H494" s="257"/>
      <c r="I494" s="257"/>
      <c r="J494" s="257"/>
      <c r="K494" s="257">
        <f>'7.  Persistence Report'!BA31</f>
        <v>2099599.8339999998</v>
      </c>
      <c r="L494" s="257">
        <f>'7.  Persistence Report'!BB31</f>
        <v>1929809.638</v>
      </c>
      <c r="M494" s="257">
        <f>'7.  Persistence Report'!BC31</f>
        <v>1834511.176</v>
      </c>
      <c r="N494" s="257">
        <f>'7.  Persistence Report'!BD31</f>
        <v>1654721.9909999999</v>
      </c>
      <c r="O494" s="257">
        <f>'7.  Persistence Report'!BE31</f>
        <v>1504863.317</v>
      </c>
      <c r="P494" s="257">
        <f>'7.  Persistence Report'!BF31</f>
        <v>967624.73179999995</v>
      </c>
      <c r="Q494" s="257">
        <f>'7.  Persistence Report'!BG31</f>
        <v>967624.73179999995</v>
      </c>
      <c r="R494" s="257">
        <f>'7.  Persistence Report'!BH31</f>
        <v>967624.73179999995</v>
      </c>
      <c r="S494" s="257">
        <f>'7.  Persistence Report'!BI31</f>
        <v>800441.81409999996</v>
      </c>
      <c r="T494" s="257">
        <f>'7.  Persistence Report'!BJ31</f>
        <v>189661.9657</v>
      </c>
      <c r="U494" s="257">
        <v>12</v>
      </c>
      <c r="V494" s="257"/>
      <c r="W494" s="257"/>
      <c r="X494" s="257"/>
      <c r="Y494" s="257"/>
      <c r="Z494" s="257"/>
      <c r="AA494" s="257"/>
      <c r="AB494" s="257"/>
      <c r="AC494" s="257">
        <f>'7.  Persistence Report'!V31</f>
        <v>262.09110629999998</v>
      </c>
      <c r="AD494" s="257">
        <f>'7.  Persistence Report'!W31</f>
        <v>256.71311909999997</v>
      </c>
      <c r="AE494" s="257">
        <f>'7.  Persistence Report'!X31</f>
        <v>252.56036300000002</v>
      </c>
      <c r="AF494" s="257">
        <f>'7.  Persistence Report'!Y31</f>
        <v>246.46765329999999</v>
      </c>
      <c r="AG494" s="257">
        <f>'7.  Persistence Report'!Z31</f>
        <v>245.5508432</v>
      </c>
      <c r="AH494" s="257">
        <f>'7.  Persistence Report'!AA31</f>
        <v>163.5630649</v>
      </c>
      <c r="AI494" s="257">
        <f>'7.  Persistence Report'!AB31</f>
        <v>163.5630649</v>
      </c>
      <c r="AJ494" s="257">
        <f>'7.  Persistence Report'!AC31</f>
        <v>163.5630649</v>
      </c>
      <c r="AK494" s="257">
        <f>'7.  Persistence Report'!AD31</f>
        <v>139.8332317</v>
      </c>
      <c r="AL494" s="257">
        <f>'7.  Persistence Report'!AE31</f>
        <v>53.994380800000002</v>
      </c>
      <c r="AM494" s="363"/>
      <c r="AN494" s="368">
        <v>0.09</v>
      </c>
      <c r="AO494" s="368">
        <v>0.91</v>
      </c>
      <c r="AP494" s="368"/>
      <c r="AQ494" s="368"/>
      <c r="AR494" s="368"/>
      <c r="AS494" s="368"/>
      <c r="AT494" s="368"/>
      <c r="AU494" s="368"/>
      <c r="AV494" s="368"/>
      <c r="AW494" s="368"/>
      <c r="AX494" s="368"/>
      <c r="AY494" s="368"/>
      <c r="AZ494" s="368"/>
      <c r="BA494" s="258">
        <f>SUM(AM494:AZ494)</f>
        <v>1</v>
      </c>
    </row>
    <row r="495" spans="1:53" ht="15"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f>AM494</f>
        <v>0</v>
      </c>
      <c r="AN495" s="364">
        <f>AN494</f>
        <v>0.09</v>
      </c>
      <c r="AO495" s="364">
        <f t="shared" ref="AO495:AZ495" si="170">AO494</f>
        <v>0.91</v>
      </c>
      <c r="AP495" s="364">
        <f t="shared" si="170"/>
        <v>0</v>
      </c>
      <c r="AQ495" s="364">
        <f t="shared" si="170"/>
        <v>0</v>
      </c>
      <c r="AR495" s="364">
        <f t="shared" si="170"/>
        <v>0</v>
      </c>
      <c r="AS495" s="364">
        <f t="shared" si="170"/>
        <v>0</v>
      </c>
      <c r="AT495" s="364">
        <f t="shared" si="170"/>
        <v>0</v>
      </c>
      <c r="AU495" s="364">
        <f t="shared" si="170"/>
        <v>0</v>
      </c>
      <c r="AV495" s="364">
        <f t="shared" si="170"/>
        <v>0</v>
      </c>
      <c r="AW495" s="364">
        <f t="shared" si="170"/>
        <v>0</v>
      </c>
      <c r="AX495" s="364">
        <f t="shared" si="170"/>
        <v>0</v>
      </c>
      <c r="AY495" s="364">
        <f t="shared" si="170"/>
        <v>0</v>
      </c>
      <c r="AZ495" s="364">
        <f t="shared" si="170"/>
        <v>0</v>
      </c>
      <c r="BA495" s="259"/>
    </row>
    <row r="496" spans="1:53" ht="15"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c r="W497" s="257"/>
      <c r="X497" s="257"/>
      <c r="Y497" s="257"/>
      <c r="Z497" s="257"/>
      <c r="AA497" s="257"/>
      <c r="AB497" s="257"/>
      <c r="AC497" s="257"/>
      <c r="AD497" s="257"/>
      <c r="AE497" s="257"/>
      <c r="AF497" s="257"/>
      <c r="AG497" s="257"/>
      <c r="AH497" s="257"/>
      <c r="AI497" s="257"/>
      <c r="AJ497" s="257"/>
      <c r="AK497" s="257"/>
      <c r="AL497" s="257"/>
      <c r="AM497" s="363"/>
      <c r="AN497" s="368"/>
      <c r="AO497" s="368"/>
      <c r="AP497" s="368"/>
      <c r="AQ497" s="368"/>
      <c r="AR497" s="368"/>
      <c r="AS497" s="368"/>
      <c r="AT497" s="368"/>
      <c r="AU497" s="368"/>
      <c r="AV497" s="368"/>
      <c r="AW497" s="368"/>
      <c r="AX497" s="368"/>
      <c r="AY497" s="368"/>
      <c r="AZ497" s="368"/>
      <c r="BA497" s="258">
        <f>SUM(AM497:AZ497)</f>
        <v>0</v>
      </c>
    </row>
    <row r="498" spans="1:53" ht="15"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f>AM497</f>
        <v>0</v>
      </c>
      <c r="AN498" s="364">
        <f>AN497</f>
        <v>0</v>
      </c>
      <c r="AO498" s="364">
        <f t="shared" ref="AO498:AZ498" si="171">AO497</f>
        <v>0</v>
      </c>
      <c r="AP498" s="364">
        <f t="shared" si="171"/>
        <v>0</v>
      </c>
      <c r="AQ498" s="364">
        <f t="shared" si="171"/>
        <v>0</v>
      </c>
      <c r="AR498" s="364">
        <f t="shared" si="171"/>
        <v>0</v>
      </c>
      <c r="AS498" s="364">
        <f t="shared" si="171"/>
        <v>0</v>
      </c>
      <c r="AT498" s="364">
        <f t="shared" si="171"/>
        <v>0</v>
      </c>
      <c r="AU498" s="364">
        <f t="shared" si="171"/>
        <v>0</v>
      </c>
      <c r="AV498" s="364">
        <f t="shared" si="171"/>
        <v>0</v>
      </c>
      <c r="AW498" s="364">
        <f t="shared" si="171"/>
        <v>0</v>
      </c>
      <c r="AX498" s="364">
        <f t="shared" si="171"/>
        <v>0</v>
      </c>
      <c r="AY498" s="364">
        <f t="shared" si="171"/>
        <v>0</v>
      </c>
      <c r="AZ498" s="364">
        <f t="shared" si="171"/>
        <v>0</v>
      </c>
      <c r="BA498" s="268"/>
    </row>
    <row r="499" spans="1:53" ht="15"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75"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1"/>
      <c r="X500" s="251"/>
      <c r="Y500" s="251"/>
      <c r="Z500" s="251"/>
      <c r="AA500" s="251"/>
      <c r="AB500" s="251"/>
      <c r="AC500" s="251"/>
      <c r="AD500" s="251"/>
      <c r="AE500" s="251"/>
      <c r="AF500" s="251"/>
      <c r="AG500" s="251"/>
      <c r="AH500" s="251"/>
      <c r="AI500" s="251"/>
      <c r="AJ500" s="251"/>
      <c r="AK500" s="251"/>
      <c r="AL500" s="251"/>
      <c r="AM500" s="367"/>
      <c r="AN500" s="367"/>
      <c r="AO500" s="367"/>
      <c r="AP500" s="367"/>
      <c r="AQ500" s="367"/>
      <c r="AR500" s="367"/>
      <c r="AS500" s="367"/>
      <c r="AT500" s="367"/>
      <c r="AU500" s="367"/>
      <c r="AV500" s="367"/>
      <c r="AW500" s="367"/>
      <c r="AX500" s="367"/>
      <c r="AY500" s="367"/>
      <c r="AZ500" s="367"/>
      <c r="BA500" s="254"/>
    </row>
    <row r="501" spans="1:53" ht="15" outlineLevel="1">
      <c r="A501" s="450">
        <v>23</v>
      </c>
      <c r="B501" s="276" t="s">
        <v>14</v>
      </c>
      <c r="C501" s="253" t="s">
        <v>25</v>
      </c>
      <c r="D501" s="257"/>
      <c r="E501" s="257"/>
      <c r="F501" s="257"/>
      <c r="G501" s="257"/>
      <c r="H501" s="257"/>
      <c r="I501" s="257"/>
      <c r="J501" s="257"/>
      <c r="K501" s="257">
        <f>'7.  Persistence Report'!BA58</f>
        <v>13900.12969</v>
      </c>
      <c r="L501" s="257">
        <f>'7.  Persistence Report'!BB58</f>
        <v>8358.2014390000004</v>
      </c>
      <c r="M501" s="257">
        <f>'7.  Persistence Report'!BC58</f>
        <v>8358.2014390000004</v>
      </c>
      <c r="N501" s="257">
        <f>'7.  Persistence Report'!BD58</f>
        <v>7895.6518550000001</v>
      </c>
      <c r="O501" s="257">
        <f>'7.  Persistence Report'!BE58</f>
        <v>7895.6518550000001</v>
      </c>
      <c r="P501" s="257">
        <f>'7.  Persistence Report'!BF58</f>
        <v>7244.5</v>
      </c>
      <c r="Q501" s="257">
        <f>'7.  Persistence Report'!BG58</f>
        <v>7244.5</v>
      </c>
      <c r="R501" s="257">
        <f>'7.  Persistence Report'!BH58</f>
        <v>6569.5</v>
      </c>
      <c r="S501" s="257">
        <f>'7.  Persistence Report'!BI58</f>
        <v>6313</v>
      </c>
      <c r="T501" s="257">
        <f>'7.  Persistence Report'!BJ58</f>
        <v>6313</v>
      </c>
      <c r="U501" s="253"/>
      <c r="V501" s="257"/>
      <c r="W501" s="257"/>
      <c r="X501" s="257"/>
      <c r="Y501" s="257"/>
      <c r="Z501" s="257"/>
      <c r="AA501" s="257"/>
      <c r="AB501" s="257"/>
      <c r="AC501" s="257">
        <f>'7.  Persistence Report'!V58</f>
        <v>3.1485423319999999</v>
      </c>
      <c r="AD501" s="257">
        <f>'7.  Persistence Report'!W58</f>
        <v>2.8596791760000002</v>
      </c>
      <c r="AE501" s="257">
        <f>'7.  Persistence Report'!X58</f>
        <v>2.8596791760000002</v>
      </c>
      <c r="AF501" s="257">
        <f>'7.  Persistence Report'!Y58</f>
        <v>2.803588907</v>
      </c>
      <c r="AG501" s="257">
        <f>'7.  Persistence Report'!Z58</f>
        <v>2.803588907</v>
      </c>
      <c r="AH501" s="257">
        <f>'7.  Persistence Report'!AA58</f>
        <v>2.6078510829999999</v>
      </c>
      <c r="AI501" s="257">
        <f>'7.  Persistence Report'!AB58</f>
        <v>2.6078510829999999</v>
      </c>
      <c r="AJ501" s="257">
        <f>'7.  Persistence Report'!AC58</f>
        <v>2.5257510870000002</v>
      </c>
      <c r="AK501" s="257">
        <f>'7.  Persistence Report'!AD58</f>
        <v>2.4947010870000002</v>
      </c>
      <c r="AL501" s="257">
        <f>'7.  Persistence Report'!AE58</f>
        <v>2.4947010870000002</v>
      </c>
      <c r="AM501" s="418">
        <v>1</v>
      </c>
      <c r="AN501" s="363"/>
      <c r="AO501" s="363"/>
      <c r="AP501" s="363"/>
      <c r="AQ501" s="363"/>
      <c r="AR501" s="363"/>
      <c r="AS501" s="363"/>
      <c r="AT501" s="363"/>
      <c r="AU501" s="363"/>
      <c r="AV501" s="363"/>
      <c r="AW501" s="363"/>
      <c r="AX501" s="363"/>
      <c r="AY501" s="363"/>
      <c r="AZ501" s="363"/>
      <c r="BA501" s="258">
        <f>SUM(AM501:AZ501)</f>
        <v>1</v>
      </c>
    </row>
    <row r="502" spans="1:53" ht="15"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1</v>
      </c>
      <c r="AN502" s="364">
        <f>AN501</f>
        <v>0</v>
      </c>
      <c r="AO502" s="364">
        <f t="shared" ref="AO502:AZ502" si="172">AO501</f>
        <v>0</v>
      </c>
      <c r="AP502" s="364">
        <f t="shared" si="172"/>
        <v>0</v>
      </c>
      <c r="AQ502" s="364">
        <f t="shared" si="172"/>
        <v>0</v>
      </c>
      <c r="AR502" s="364">
        <f t="shared" si="172"/>
        <v>0</v>
      </c>
      <c r="AS502" s="364">
        <f t="shared" si="172"/>
        <v>0</v>
      </c>
      <c r="AT502" s="364">
        <f t="shared" si="172"/>
        <v>0</v>
      </c>
      <c r="AU502" s="364">
        <f t="shared" si="172"/>
        <v>0</v>
      </c>
      <c r="AV502" s="364">
        <f t="shared" si="172"/>
        <v>0</v>
      </c>
      <c r="AW502" s="364">
        <f t="shared" si="172"/>
        <v>0</v>
      </c>
      <c r="AX502" s="364">
        <f t="shared" si="172"/>
        <v>0</v>
      </c>
      <c r="AY502" s="364">
        <f t="shared" si="172"/>
        <v>0</v>
      </c>
      <c r="AZ502" s="364">
        <f t="shared" si="172"/>
        <v>0</v>
      </c>
      <c r="BA502" s="259"/>
    </row>
    <row r="503" spans="1:53" ht="15"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75"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73">AO505</f>
        <v>0</v>
      </c>
      <c r="AP506" s="364">
        <f t="shared" si="173"/>
        <v>0</v>
      </c>
      <c r="AQ506" s="364">
        <f t="shared" si="173"/>
        <v>0</v>
      </c>
      <c r="AR506" s="364">
        <f t="shared" si="173"/>
        <v>0</v>
      </c>
      <c r="AS506" s="364">
        <f t="shared" si="173"/>
        <v>0</v>
      </c>
      <c r="AT506" s="364">
        <f t="shared" si="173"/>
        <v>0</v>
      </c>
      <c r="AU506" s="364">
        <f t="shared" si="173"/>
        <v>0</v>
      </c>
      <c r="AV506" s="364">
        <f t="shared" si="173"/>
        <v>0</v>
      </c>
      <c r="AW506" s="364">
        <f t="shared" si="173"/>
        <v>0</v>
      </c>
      <c r="AX506" s="364">
        <f t="shared" si="173"/>
        <v>0</v>
      </c>
      <c r="AY506" s="364">
        <f t="shared" si="173"/>
        <v>0</v>
      </c>
      <c r="AZ506" s="364">
        <f t="shared" si="173"/>
        <v>0</v>
      </c>
      <c r="BA506" s="259"/>
    </row>
    <row r="507" spans="1:53" s="245" customFormat="1" ht="15"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74">AO508</f>
        <v>0</v>
      </c>
      <c r="AP509" s="364">
        <f t="shared" si="174"/>
        <v>0</v>
      </c>
      <c r="AQ509" s="364">
        <f t="shared" si="174"/>
        <v>0</v>
      </c>
      <c r="AR509" s="364">
        <f t="shared" si="174"/>
        <v>0</v>
      </c>
      <c r="AS509" s="364">
        <f t="shared" si="174"/>
        <v>0</v>
      </c>
      <c r="AT509" s="364">
        <f t="shared" si="174"/>
        <v>0</v>
      </c>
      <c r="AU509" s="364">
        <f t="shared" si="174"/>
        <v>0</v>
      </c>
      <c r="AV509" s="364">
        <f t="shared" si="174"/>
        <v>0</v>
      </c>
      <c r="AW509" s="364">
        <f t="shared" si="174"/>
        <v>0</v>
      </c>
      <c r="AX509" s="364">
        <f t="shared" si="174"/>
        <v>0</v>
      </c>
      <c r="AY509" s="364">
        <f t="shared" si="174"/>
        <v>0</v>
      </c>
      <c r="AZ509" s="364">
        <f t="shared" si="174"/>
        <v>0</v>
      </c>
      <c r="BA509" s="272"/>
    </row>
    <row r="510" spans="1:53" s="245" customFormat="1" ht="15"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75"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75">AO512</f>
        <v>0</v>
      </c>
      <c r="AP513" s="364">
        <f t="shared" si="175"/>
        <v>0</v>
      </c>
      <c r="AQ513" s="364">
        <f t="shared" si="175"/>
        <v>0</v>
      </c>
      <c r="AR513" s="364">
        <f t="shared" si="175"/>
        <v>0</v>
      </c>
      <c r="AS513" s="364">
        <f t="shared" si="175"/>
        <v>0</v>
      </c>
      <c r="AT513" s="364">
        <f t="shared" si="175"/>
        <v>0</v>
      </c>
      <c r="AU513" s="364">
        <f t="shared" si="175"/>
        <v>0</v>
      </c>
      <c r="AV513" s="364">
        <f t="shared" si="175"/>
        <v>0</v>
      </c>
      <c r="AW513" s="364">
        <f t="shared" si="175"/>
        <v>0</v>
      </c>
      <c r="AX513" s="364">
        <f t="shared" si="175"/>
        <v>0</v>
      </c>
      <c r="AY513" s="364">
        <f t="shared" si="175"/>
        <v>0</v>
      </c>
      <c r="AZ513" s="364">
        <f t="shared" si="175"/>
        <v>0</v>
      </c>
      <c r="BA513" s="268"/>
    </row>
    <row r="514" spans="1:53" ht="15"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76">AO515</f>
        <v>0</v>
      </c>
      <c r="AP516" s="364">
        <f t="shared" si="176"/>
        <v>0</v>
      </c>
      <c r="AQ516" s="364">
        <f t="shared" si="176"/>
        <v>0</v>
      </c>
      <c r="AR516" s="364">
        <f t="shared" si="176"/>
        <v>0</v>
      </c>
      <c r="AS516" s="364">
        <f t="shared" si="176"/>
        <v>0</v>
      </c>
      <c r="AT516" s="364">
        <f t="shared" si="176"/>
        <v>0</v>
      </c>
      <c r="AU516" s="364">
        <f t="shared" si="176"/>
        <v>0</v>
      </c>
      <c r="AV516" s="364">
        <f t="shared" si="176"/>
        <v>0</v>
      </c>
      <c r="AW516" s="364">
        <f t="shared" si="176"/>
        <v>0</v>
      </c>
      <c r="AX516" s="364">
        <f t="shared" si="176"/>
        <v>0</v>
      </c>
      <c r="AY516" s="364">
        <f t="shared" si="176"/>
        <v>0</v>
      </c>
      <c r="AZ516" s="364">
        <f t="shared" si="176"/>
        <v>0</v>
      </c>
      <c r="BA516" s="268"/>
    </row>
    <row r="517" spans="1:53" ht="15.75"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77">AO518</f>
        <v>0</v>
      </c>
      <c r="AP519" s="364">
        <f t="shared" si="177"/>
        <v>0</v>
      </c>
      <c r="AQ519" s="364">
        <f t="shared" si="177"/>
        <v>0</v>
      </c>
      <c r="AR519" s="364">
        <f t="shared" si="177"/>
        <v>0</v>
      </c>
      <c r="AS519" s="364">
        <f t="shared" si="177"/>
        <v>0</v>
      </c>
      <c r="AT519" s="364">
        <f t="shared" si="177"/>
        <v>0</v>
      </c>
      <c r="AU519" s="364">
        <f t="shared" si="177"/>
        <v>0</v>
      </c>
      <c r="AV519" s="364">
        <f t="shared" si="177"/>
        <v>0</v>
      </c>
      <c r="AW519" s="364">
        <f t="shared" si="177"/>
        <v>0</v>
      </c>
      <c r="AX519" s="364">
        <f t="shared" si="177"/>
        <v>0</v>
      </c>
      <c r="AY519" s="364">
        <f t="shared" si="177"/>
        <v>0</v>
      </c>
      <c r="AZ519" s="364">
        <f t="shared" si="177"/>
        <v>0</v>
      </c>
      <c r="BA519" s="259"/>
    </row>
    <row r="520" spans="1:53" ht="15"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78">AN521</f>
        <v>0</v>
      </c>
      <c r="AO522" s="364">
        <f t="shared" si="178"/>
        <v>0</v>
      </c>
      <c r="AP522" s="364">
        <f t="shared" si="178"/>
        <v>0</v>
      </c>
      <c r="AQ522" s="364">
        <f t="shared" si="178"/>
        <v>0</v>
      </c>
      <c r="AR522" s="364">
        <f t="shared" si="178"/>
        <v>0</v>
      </c>
      <c r="AS522" s="364">
        <f t="shared" si="178"/>
        <v>0</v>
      </c>
      <c r="AT522" s="364">
        <f t="shared" si="178"/>
        <v>0</v>
      </c>
      <c r="AU522" s="364">
        <f t="shared" si="178"/>
        <v>0</v>
      </c>
      <c r="AV522" s="364">
        <f t="shared" si="178"/>
        <v>0</v>
      </c>
      <c r="AW522" s="364">
        <f t="shared" si="178"/>
        <v>0</v>
      </c>
      <c r="AX522" s="364">
        <f t="shared" si="178"/>
        <v>0</v>
      </c>
      <c r="AY522" s="364">
        <f t="shared" si="178"/>
        <v>0</v>
      </c>
      <c r="AZ522" s="364">
        <f t="shared" si="178"/>
        <v>0</v>
      </c>
      <c r="BA522" s="259"/>
    </row>
    <row r="523" spans="1:53" ht="15"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79">AN524</f>
        <v>0</v>
      </c>
      <c r="AO525" s="364">
        <f t="shared" si="179"/>
        <v>0</v>
      </c>
      <c r="AP525" s="364">
        <f t="shared" si="179"/>
        <v>0</v>
      </c>
      <c r="AQ525" s="364">
        <f t="shared" si="179"/>
        <v>0</v>
      </c>
      <c r="AR525" s="364">
        <f t="shared" si="179"/>
        <v>0</v>
      </c>
      <c r="AS525" s="364">
        <f t="shared" si="179"/>
        <v>0</v>
      </c>
      <c r="AT525" s="364">
        <f t="shared" si="179"/>
        <v>0</v>
      </c>
      <c r="AU525" s="364">
        <f t="shared" si="179"/>
        <v>0</v>
      </c>
      <c r="AV525" s="364">
        <f t="shared" si="179"/>
        <v>0</v>
      </c>
      <c r="AW525" s="364">
        <f t="shared" si="179"/>
        <v>0</v>
      </c>
      <c r="AX525" s="364">
        <f t="shared" si="179"/>
        <v>0</v>
      </c>
      <c r="AY525" s="364">
        <f t="shared" si="179"/>
        <v>0</v>
      </c>
      <c r="AZ525" s="364">
        <f t="shared" si="179"/>
        <v>0</v>
      </c>
      <c r="BA525" s="259"/>
    </row>
    <row r="526" spans="1:53" s="245" customFormat="1" ht="15"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75"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0">AN528</f>
        <v>0</v>
      </c>
      <c r="AO529" s="364">
        <f t="shared" si="180"/>
        <v>0</v>
      </c>
      <c r="AP529" s="364">
        <f t="shared" si="180"/>
        <v>0</v>
      </c>
      <c r="AQ529" s="364">
        <f t="shared" si="180"/>
        <v>0</v>
      </c>
      <c r="AR529" s="364">
        <f t="shared" si="180"/>
        <v>0</v>
      </c>
      <c r="AS529" s="364">
        <f t="shared" si="180"/>
        <v>0</v>
      </c>
      <c r="AT529" s="364">
        <f t="shared" si="180"/>
        <v>0</v>
      </c>
      <c r="AU529" s="364">
        <f t="shared" si="180"/>
        <v>0</v>
      </c>
      <c r="AV529" s="364">
        <f t="shared" si="180"/>
        <v>0</v>
      </c>
      <c r="AW529" s="364">
        <f t="shared" si="180"/>
        <v>0</v>
      </c>
      <c r="AX529" s="364">
        <f t="shared" si="180"/>
        <v>0</v>
      </c>
      <c r="AY529" s="364">
        <f t="shared" si="180"/>
        <v>0</v>
      </c>
      <c r="AZ529" s="364">
        <f t="shared" si="180"/>
        <v>0</v>
      </c>
      <c r="BA529" s="259"/>
    </row>
    <row r="530" spans="1:55" s="245" customFormat="1" ht="15"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outlineLevel="1">
      <c r="A531" s="450">
        <v>32</v>
      </c>
      <c r="B531" s="285" t="s">
        <v>489</v>
      </c>
      <c r="C531" s="253" t="s">
        <v>25</v>
      </c>
      <c r="D531" s="257"/>
      <c r="E531" s="257"/>
      <c r="F531" s="257"/>
      <c r="G531" s="257"/>
      <c r="H531" s="257"/>
      <c r="I531" s="257"/>
      <c r="J531" s="257"/>
      <c r="K531" s="257"/>
      <c r="L531" s="257"/>
      <c r="M531" s="257"/>
      <c r="N531" s="257"/>
      <c r="O531" s="257"/>
      <c r="P531" s="257"/>
      <c r="Q531" s="257"/>
      <c r="R531" s="257"/>
      <c r="S531" s="257"/>
      <c r="T531" s="257"/>
      <c r="U531" s="257">
        <v>0</v>
      </c>
      <c r="V531" s="257"/>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81">AN531</f>
        <v>0</v>
      </c>
      <c r="AO532" s="364">
        <f t="shared" si="181"/>
        <v>0</v>
      </c>
      <c r="AP532" s="364">
        <f t="shared" si="181"/>
        <v>0</v>
      </c>
      <c r="AQ532" s="364">
        <f t="shared" si="181"/>
        <v>0</v>
      </c>
      <c r="AR532" s="364">
        <f t="shared" si="181"/>
        <v>0</v>
      </c>
      <c r="AS532" s="364">
        <f t="shared" si="181"/>
        <v>0</v>
      </c>
      <c r="AT532" s="364">
        <f t="shared" si="181"/>
        <v>0</v>
      </c>
      <c r="AU532" s="364">
        <f t="shared" si="181"/>
        <v>0</v>
      </c>
      <c r="AV532" s="364">
        <f t="shared" si="181"/>
        <v>0</v>
      </c>
      <c r="AW532" s="364">
        <f t="shared" si="181"/>
        <v>0</v>
      </c>
      <c r="AX532" s="364">
        <f t="shared" si="181"/>
        <v>0</v>
      </c>
      <c r="AY532" s="364">
        <f t="shared" si="181"/>
        <v>0</v>
      </c>
      <c r="AZ532" s="364">
        <f t="shared" si="181"/>
        <v>0</v>
      </c>
      <c r="BA532" s="259"/>
    </row>
    <row r="533" spans="1:55" s="245" customFormat="1" ht="15"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outlineLevel="1">
      <c r="A534" s="450">
        <v>33</v>
      </c>
      <c r="B534" s="285" t="s">
        <v>490</v>
      </c>
      <c r="C534" s="253" t="s">
        <v>25</v>
      </c>
      <c r="D534" s="257"/>
      <c r="E534" s="257"/>
      <c r="F534" s="257"/>
      <c r="G534" s="257"/>
      <c r="H534" s="257"/>
      <c r="I534" s="257"/>
      <c r="J534" s="257"/>
      <c r="K534" s="257"/>
      <c r="L534" s="257"/>
      <c r="M534" s="257"/>
      <c r="N534" s="257"/>
      <c r="O534" s="257"/>
      <c r="P534" s="257"/>
      <c r="Q534" s="257"/>
      <c r="R534" s="257"/>
      <c r="S534" s="257"/>
      <c r="T534" s="257"/>
      <c r="U534" s="257">
        <v>12</v>
      </c>
      <c r="V534" s="257"/>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82">AN534</f>
        <v>0</v>
      </c>
      <c r="AO535" s="364">
        <f t="shared" si="182"/>
        <v>0</v>
      </c>
      <c r="AP535" s="364">
        <f t="shared" si="182"/>
        <v>0</v>
      </c>
      <c r="AQ535" s="364">
        <f t="shared" si="182"/>
        <v>0</v>
      </c>
      <c r="AR535" s="364">
        <f t="shared" si="182"/>
        <v>0</v>
      </c>
      <c r="AS535" s="364">
        <f t="shared" si="182"/>
        <v>0</v>
      </c>
      <c r="AT535" s="364">
        <f t="shared" si="182"/>
        <v>0</v>
      </c>
      <c r="AU535" s="364">
        <f t="shared" si="182"/>
        <v>0</v>
      </c>
      <c r="AV535" s="364">
        <f t="shared" si="182"/>
        <v>0</v>
      </c>
      <c r="AW535" s="364">
        <f t="shared" si="182"/>
        <v>0</v>
      </c>
      <c r="AX535" s="364">
        <f t="shared" si="182"/>
        <v>0</v>
      </c>
      <c r="AY535" s="364">
        <f t="shared" si="182"/>
        <v>0</v>
      </c>
      <c r="AZ535" s="364">
        <f>AZ534</f>
        <v>0</v>
      </c>
      <c r="BA535" s="259"/>
    </row>
    <row r="536" spans="1:55" ht="15"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87"/>
      <c r="AG536" s="287"/>
      <c r="AH536" s="287"/>
      <c r="AI536" s="287"/>
      <c r="AJ536" s="287"/>
      <c r="AK536" s="287"/>
      <c r="AL536" s="287"/>
      <c r="AM536" s="263"/>
      <c r="AN536" s="263"/>
      <c r="AO536" s="263"/>
      <c r="AP536" s="263"/>
      <c r="AQ536" s="263"/>
      <c r="AR536" s="263"/>
      <c r="AS536" s="263"/>
      <c r="AT536" s="263"/>
      <c r="AU536" s="263"/>
      <c r="AV536" s="263"/>
      <c r="AW536" s="263"/>
      <c r="AX536" s="263"/>
      <c r="AY536" s="263"/>
      <c r="AZ536" s="263"/>
      <c r="BA536" s="268"/>
    </row>
    <row r="537" spans="1:55" ht="15.75">
      <c r="B537" s="288" t="s">
        <v>259</v>
      </c>
      <c r="C537" s="290"/>
      <c r="D537" s="290">
        <f>SUM(D432:D535)</f>
        <v>0</v>
      </c>
      <c r="E537" s="290"/>
      <c r="F537" s="290"/>
      <c r="G537" s="290"/>
      <c r="H537" s="290"/>
      <c r="I537" s="290">
        <f t="shared" ref="I537:T537" si="183">SUM(I432:I536)</f>
        <v>0</v>
      </c>
      <c r="J537" s="290">
        <f t="shared" si="183"/>
        <v>0</v>
      </c>
      <c r="K537" s="290">
        <f t="shared" si="183"/>
        <v>2488516.9005819997</v>
      </c>
      <c r="L537" s="290">
        <f t="shared" si="183"/>
        <v>2313184.7763310005</v>
      </c>
      <c r="M537" s="290">
        <f t="shared" si="183"/>
        <v>2205328.6177810002</v>
      </c>
      <c r="N537" s="290">
        <f t="shared" si="183"/>
        <v>2003122.0496670001</v>
      </c>
      <c r="O537" s="290">
        <f t="shared" si="183"/>
        <v>1723050.3483470001</v>
      </c>
      <c r="P537" s="290">
        <f t="shared" si="183"/>
        <v>1131571.5991519999</v>
      </c>
      <c r="Q537" s="290">
        <f t="shared" si="183"/>
        <v>1130146.6222619999</v>
      </c>
      <c r="R537" s="290">
        <f t="shared" si="183"/>
        <v>1129471.6222619999</v>
      </c>
      <c r="S537" s="290">
        <f t="shared" si="183"/>
        <v>961879.29767200002</v>
      </c>
      <c r="T537" s="290">
        <f t="shared" si="183"/>
        <v>321741.76304200001</v>
      </c>
      <c r="U537" s="290"/>
      <c r="V537" s="290">
        <f>SUM(V432:V535)</f>
        <v>0</v>
      </c>
      <c r="W537" s="290"/>
      <c r="X537" s="290"/>
      <c r="Y537" s="290"/>
      <c r="Z537" s="290"/>
      <c r="AA537" s="290">
        <f>SUM(AA432:AA536)</f>
        <v>0</v>
      </c>
      <c r="AB537" s="290">
        <f>SUM(AB432:AB536)</f>
        <v>0</v>
      </c>
      <c r="AC537" s="290">
        <f>SUM(AC432:AC536)</f>
        <v>343.96847018699992</v>
      </c>
      <c r="AD537" s="290">
        <f t="shared" ref="AD537:AL537" si="184">SUM(AD432:AD536)</f>
        <v>338.30161983099993</v>
      </c>
      <c r="AE537" s="290">
        <f t="shared" si="184"/>
        <v>333.36052546000002</v>
      </c>
      <c r="AF537" s="290">
        <f t="shared" si="184"/>
        <v>324.17199510300003</v>
      </c>
      <c r="AG537" s="290">
        <f t="shared" si="184"/>
        <v>293.84036045300002</v>
      </c>
      <c r="AH537" s="290">
        <f t="shared" si="184"/>
        <v>196.09517089899998</v>
      </c>
      <c r="AI537" s="290">
        <f t="shared" si="184"/>
        <v>196.06541528100001</v>
      </c>
      <c r="AJ537" s="290">
        <f t="shared" si="184"/>
        <v>195.983315285</v>
      </c>
      <c r="AK537" s="290">
        <f t="shared" si="184"/>
        <v>172.208554905</v>
      </c>
      <c r="AL537" s="290">
        <f t="shared" si="184"/>
        <v>84.526707758000001</v>
      </c>
      <c r="AM537" s="290">
        <f>IF(AM431="kWh",SUMPRODUCT(D432:D535,AM432:AM535))</f>
        <v>0</v>
      </c>
      <c r="AN537" s="290">
        <f>IF(AN431="kWh",SUMPRODUCT(D432:D535,AN432:AN535))</f>
        <v>0</v>
      </c>
      <c r="AO537" s="290">
        <f>IF(AO431="kW",SUMPRODUCT(U432:U535,V432:V535,AO432:AO535),SUMPRODUCT(D432:D535,AO432:AO535))</f>
        <v>0</v>
      </c>
      <c r="AP537" s="290">
        <f>IF(AP431="kW",SUMPRODUCT(U432:U535,V432:V535,AP432:AP535),SUMPRODUCT(D432:D535,AP432:AP535))</f>
        <v>0</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0</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7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0</v>
      </c>
      <c r="AN538" s="289">
        <f>HLOOKUP(AN430,'2. LRAMVA Threshold'!$B$42:$Q$53,6,FALSE)</f>
        <v>0</v>
      </c>
      <c r="AO538" s="289">
        <f>HLOOKUP(AO430,'2. LRAMVA Threshold'!$B$42:$Q$53,6,FALSE)</f>
        <v>0</v>
      </c>
      <c r="AP538" s="289">
        <f>HLOOKUP(AP430,'2. LRAMVA Threshold'!$B$42:$Q$53,6,FALSE)</f>
        <v>0</v>
      </c>
      <c r="AQ538" s="289">
        <f>HLOOKUP(AQ430,'2. LRAMVA Threshold'!$B$42:$Q$53,6,FALSE)</f>
        <v>0</v>
      </c>
      <c r="AR538" s="289">
        <f>HLOOKUP(AR430,'2. LRAMVA Threshold'!$B$42:$Q$53,6,FALSE)</f>
        <v>0</v>
      </c>
      <c r="AS538" s="289">
        <f>HLOOKUP(AS430,'2. LRAMVA Threshold'!$B$42:$Q$53,6,FALSE)</f>
        <v>0</v>
      </c>
      <c r="AT538" s="289">
        <f>HLOOKUP(AT430,'2. LRAMVA Threshold'!$B$42:$Q$53,6,FALSE)</f>
        <v>0</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7">
        <f>HLOOKUP(AM$20,'3.  Distribution Rates'!$C$122:$P$133,6,FALSE)</f>
        <v>2.0199999999999999E-2</v>
      </c>
      <c r="AN540" s="737">
        <f>HLOOKUP(AN$20,'3.  Distribution Rates'!$C$122:$P$133,6,FALSE)</f>
        <v>1.5900000000000001E-2</v>
      </c>
      <c r="AO540" s="301">
        <f>HLOOKUP(AO$20,'3.  Distribution Rates'!$C$122:$P$133,6,FALSE)</f>
        <v>3.1105999999999998</v>
      </c>
      <c r="AP540" s="301">
        <f>HLOOKUP(AP$20,'3.  Distribution Rates'!$C$122:$P$133,6,FALSE)</f>
        <v>8.5276999999999994</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85">AM137*AM540</f>
        <v>0</v>
      </c>
      <c r="AN541" s="333">
        <f t="shared" si="185"/>
        <v>0</v>
      </c>
      <c r="AO541" s="333">
        <f t="shared" si="185"/>
        <v>0</v>
      </c>
      <c r="AP541" s="333">
        <f t="shared" si="185"/>
        <v>0</v>
      </c>
      <c r="AQ541" s="333">
        <f t="shared" si="185"/>
        <v>0</v>
      </c>
      <c r="AR541" s="333">
        <f t="shared" si="185"/>
        <v>0</v>
      </c>
      <c r="AS541" s="333">
        <f t="shared" si="185"/>
        <v>0</v>
      </c>
      <c r="AT541" s="333">
        <f t="shared" si="185"/>
        <v>0</v>
      </c>
      <c r="AU541" s="333">
        <f t="shared" si="185"/>
        <v>0</v>
      </c>
      <c r="AV541" s="333">
        <f t="shared" si="185"/>
        <v>0</v>
      </c>
      <c r="AW541" s="333">
        <f t="shared" si="185"/>
        <v>0</v>
      </c>
      <c r="AX541" s="333">
        <f t="shared" si="185"/>
        <v>0</v>
      </c>
      <c r="AY541" s="333">
        <f t="shared" si="185"/>
        <v>0</v>
      </c>
      <c r="AZ541" s="333">
        <f t="shared" si="185"/>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86">AM276*AM540</f>
        <v>0</v>
      </c>
      <c r="AN542" s="333">
        <f t="shared" si="186"/>
        <v>0</v>
      </c>
      <c r="AO542" s="333">
        <f t="shared" si="186"/>
        <v>0</v>
      </c>
      <c r="AP542" s="333">
        <f t="shared" si="186"/>
        <v>0</v>
      </c>
      <c r="AQ542" s="333">
        <f t="shared" si="186"/>
        <v>0</v>
      </c>
      <c r="AR542" s="333">
        <f t="shared" si="186"/>
        <v>0</v>
      </c>
      <c r="AS542" s="333">
        <f t="shared" si="186"/>
        <v>0</v>
      </c>
      <c r="AT542" s="333">
        <f t="shared" si="186"/>
        <v>0</v>
      </c>
      <c r="AU542" s="333">
        <f t="shared" si="186"/>
        <v>0</v>
      </c>
      <c r="AV542" s="333">
        <f t="shared" si="186"/>
        <v>0</v>
      </c>
      <c r="AW542" s="333">
        <f t="shared" si="186"/>
        <v>0</v>
      </c>
      <c r="AX542" s="333">
        <f t="shared" si="186"/>
        <v>0</v>
      </c>
      <c r="AY542" s="333">
        <f t="shared" si="186"/>
        <v>0</v>
      </c>
      <c r="AZ542" s="333">
        <f t="shared" si="186"/>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87">AM412*AM540</f>
        <v>0</v>
      </c>
      <c r="AN543" s="333">
        <f t="shared" si="187"/>
        <v>0</v>
      </c>
      <c r="AO543" s="333">
        <f t="shared" si="187"/>
        <v>0</v>
      </c>
      <c r="AP543" s="333">
        <f t="shared" si="187"/>
        <v>0</v>
      </c>
      <c r="AQ543" s="333">
        <f t="shared" si="187"/>
        <v>0</v>
      </c>
      <c r="AR543" s="333">
        <f t="shared" si="187"/>
        <v>0</v>
      </c>
      <c r="AS543" s="333">
        <f t="shared" si="187"/>
        <v>0</v>
      </c>
      <c r="AT543" s="333">
        <f t="shared" si="187"/>
        <v>0</v>
      </c>
      <c r="AU543" s="333">
        <f t="shared" si="187"/>
        <v>0</v>
      </c>
      <c r="AV543" s="333">
        <f t="shared" si="187"/>
        <v>0</v>
      </c>
      <c r="AW543" s="333">
        <f t="shared" si="187"/>
        <v>0</v>
      </c>
      <c r="AX543" s="333">
        <f t="shared" si="187"/>
        <v>0</v>
      </c>
      <c r="AY543" s="333">
        <f t="shared" si="187"/>
        <v>0</v>
      </c>
      <c r="AZ543" s="333">
        <f t="shared" si="187"/>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88">AN537*AN540</f>
        <v>0</v>
      </c>
      <c r="AO544" s="333">
        <f t="shared" si="188"/>
        <v>0</v>
      </c>
      <c r="AP544" s="333">
        <f t="shared" si="188"/>
        <v>0</v>
      </c>
      <c r="AQ544" s="333">
        <f t="shared" si="188"/>
        <v>0</v>
      </c>
      <c r="AR544" s="333">
        <f t="shared" si="188"/>
        <v>0</v>
      </c>
      <c r="AS544" s="333">
        <f t="shared" si="188"/>
        <v>0</v>
      </c>
      <c r="AT544" s="333">
        <f t="shared" si="188"/>
        <v>0</v>
      </c>
      <c r="AU544" s="333">
        <f t="shared" si="188"/>
        <v>0</v>
      </c>
      <c r="AV544" s="333">
        <f t="shared" si="188"/>
        <v>0</v>
      </c>
      <c r="AW544" s="333">
        <f t="shared" si="188"/>
        <v>0</v>
      </c>
      <c r="AX544" s="333">
        <f t="shared" si="188"/>
        <v>0</v>
      </c>
      <c r="AY544" s="333">
        <f t="shared" si="188"/>
        <v>0</v>
      </c>
      <c r="AZ544" s="333">
        <f t="shared" si="188"/>
        <v>0</v>
      </c>
      <c r="BA544" s="545">
        <f>SUM(AM544:AZ544)</f>
        <v>0</v>
      </c>
    </row>
    <row r="545" spans="2:53" ht="15.7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89">SUM(AN541:AN544)</f>
        <v>0</v>
      </c>
      <c r="AO545" s="304">
        <f t="shared" si="189"/>
        <v>0</v>
      </c>
      <c r="AP545" s="304">
        <f t="shared" si="189"/>
        <v>0</v>
      </c>
      <c r="AQ545" s="304">
        <f t="shared" si="189"/>
        <v>0</v>
      </c>
      <c r="AR545" s="304">
        <f t="shared" si="189"/>
        <v>0</v>
      </c>
      <c r="AS545" s="304">
        <f t="shared" si="189"/>
        <v>0</v>
      </c>
      <c r="AT545" s="304">
        <f t="shared" si="189"/>
        <v>0</v>
      </c>
      <c r="AU545" s="304">
        <f t="shared" si="189"/>
        <v>0</v>
      </c>
      <c r="AV545" s="304">
        <f t="shared" si="189"/>
        <v>0</v>
      </c>
      <c r="AW545" s="304">
        <f t="shared" si="189"/>
        <v>0</v>
      </c>
      <c r="AX545" s="304">
        <f t="shared" si="189"/>
        <v>0</v>
      </c>
      <c r="AY545" s="304">
        <f t="shared" si="189"/>
        <v>0</v>
      </c>
      <c r="AZ545" s="304">
        <f>SUM(AZ541:AZ544)</f>
        <v>0</v>
      </c>
      <c r="BA545" s="361">
        <f>SUM(BA541:BA544)</f>
        <v>0</v>
      </c>
    </row>
    <row r="546" spans="2:53" ht="15.7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90">AN538*AN540</f>
        <v>0</v>
      </c>
      <c r="AO546" s="305">
        <f>AO538*AO540</f>
        <v>0</v>
      </c>
      <c r="AP546" s="305">
        <f t="shared" si="190"/>
        <v>0</v>
      </c>
      <c r="AQ546" s="305">
        <f t="shared" si="190"/>
        <v>0</v>
      </c>
      <c r="AR546" s="305">
        <f>AR538*AR540</f>
        <v>0</v>
      </c>
      <c r="AS546" s="305">
        <f t="shared" si="190"/>
        <v>0</v>
      </c>
      <c r="AT546" s="305">
        <f t="shared" si="190"/>
        <v>0</v>
      </c>
      <c r="AU546" s="305">
        <f t="shared" si="190"/>
        <v>0</v>
      </c>
      <c r="AV546" s="305">
        <f t="shared" si="190"/>
        <v>0</v>
      </c>
      <c r="AW546" s="305">
        <f t="shared" si="190"/>
        <v>0</v>
      </c>
      <c r="AX546" s="305">
        <f t="shared" si="190"/>
        <v>0</v>
      </c>
      <c r="AY546" s="305">
        <f>AY538*AY540</f>
        <v>0</v>
      </c>
      <c r="AZ546" s="305">
        <f>AZ538*AZ540</f>
        <v>0</v>
      </c>
      <c r="BA546" s="361">
        <f>SUM(AM546:AZ546)</f>
        <v>0</v>
      </c>
    </row>
    <row r="547" spans="2:53" ht="15.7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7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7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0</v>
      </c>
      <c r="AN550" s="253">
        <f>SUMPRODUCT($E$432:$E$535,AN432:AN535)</f>
        <v>0</v>
      </c>
      <c r="AO550" s="253">
        <f>IF(AO431="kW",SUMPRODUCT($U$432:$U$535,$W$432:$W$535,AO432:AO535),SUMPRODUCT($E$432:$E$535,AO432:AO535))</f>
        <v>0</v>
      </c>
      <c r="AP550" s="253">
        <f t="shared" ref="AP550:AZ550" si="191">IF(AP431="kW",SUMPRODUCT($U$432:$U$535,$W$432:$W$535,AP432:AP535),SUMPRODUCT($E$432:$E$535,AP432:AP535))</f>
        <v>0</v>
      </c>
      <c r="AQ550" s="253">
        <f t="shared" si="191"/>
        <v>0</v>
      </c>
      <c r="AR550" s="253">
        <f t="shared" si="191"/>
        <v>0</v>
      </c>
      <c r="AS550" s="253">
        <f t="shared" si="191"/>
        <v>0</v>
      </c>
      <c r="AT550" s="253">
        <f t="shared" si="191"/>
        <v>0</v>
      </c>
      <c r="AU550" s="253">
        <f t="shared" si="191"/>
        <v>0</v>
      </c>
      <c r="AV550" s="253">
        <f t="shared" si="191"/>
        <v>0</v>
      </c>
      <c r="AW550" s="253">
        <f t="shared" si="191"/>
        <v>0</v>
      </c>
      <c r="AX550" s="253">
        <f t="shared" si="191"/>
        <v>0</v>
      </c>
      <c r="AY550" s="253">
        <f t="shared" si="191"/>
        <v>0</v>
      </c>
      <c r="AZ550" s="253">
        <f t="shared" si="191"/>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0</v>
      </c>
      <c r="AN551" s="253">
        <f>SUMPRODUCT($F$432:$F$535,AN432:AN535)</f>
        <v>0</v>
      </c>
      <c r="AO551" s="253">
        <f>IF(AO431="kW",SUMPRODUCT($U$432:$U$535,$X$432:$X$535,AO432:AO535),SUMPRODUCT($F$432:$F$535,AO432:AO535))</f>
        <v>0</v>
      </c>
      <c r="AP551" s="253">
        <f t="shared" ref="AP551:AZ551" si="192">IF(AP431="kW",SUMPRODUCT($U$432:$U$535,$X$432:$X$535,AP432:AP535),SUMPRODUCT($F$432:$F$535,AP432:AP535))</f>
        <v>0</v>
      </c>
      <c r="AQ551" s="253">
        <f t="shared" si="192"/>
        <v>0</v>
      </c>
      <c r="AR551" s="253">
        <f t="shared" si="192"/>
        <v>0</v>
      </c>
      <c r="AS551" s="253">
        <f t="shared" si="192"/>
        <v>0</v>
      </c>
      <c r="AT551" s="253">
        <f t="shared" si="192"/>
        <v>0</v>
      </c>
      <c r="AU551" s="253">
        <f t="shared" si="192"/>
        <v>0</v>
      </c>
      <c r="AV551" s="253">
        <f t="shared" si="192"/>
        <v>0</v>
      </c>
      <c r="AW551" s="253">
        <f t="shared" si="192"/>
        <v>0</v>
      </c>
      <c r="AX551" s="253">
        <f t="shared" si="192"/>
        <v>0</v>
      </c>
      <c r="AY551" s="253">
        <f t="shared" si="192"/>
        <v>0</v>
      </c>
      <c r="AZ551" s="253">
        <f t="shared" si="192"/>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0</v>
      </c>
      <c r="AN552" s="253">
        <f>SUMPRODUCT($G$432:$G$535,AN432:AN535)</f>
        <v>0</v>
      </c>
      <c r="AO552" s="253">
        <f>IF(AO431="kW",SUMPRODUCT($U$432:$U$535,$Y$432:$Y$535,AO432:AO535),SUMPRODUCT($G$432:$G$535,AO432:AO535))</f>
        <v>0</v>
      </c>
      <c r="AP552" s="253">
        <f t="shared" ref="AP552:AZ552" si="193">IF(AP431="kW",SUMPRODUCT($U$432:$U$535,$Y$432:$Y$535,AP432:AP535),SUMPRODUCT($G$432:$G$535,AP432:AP535))</f>
        <v>0</v>
      </c>
      <c r="AQ552" s="253">
        <f t="shared" si="193"/>
        <v>0</v>
      </c>
      <c r="AR552" s="253">
        <f t="shared" si="193"/>
        <v>0</v>
      </c>
      <c r="AS552" s="253">
        <f t="shared" si="193"/>
        <v>0</v>
      </c>
      <c r="AT552" s="253">
        <f t="shared" si="193"/>
        <v>0</v>
      </c>
      <c r="AU552" s="253">
        <f t="shared" si="193"/>
        <v>0</v>
      </c>
      <c r="AV552" s="253">
        <f t="shared" si="193"/>
        <v>0</v>
      </c>
      <c r="AW552" s="253">
        <f t="shared" si="193"/>
        <v>0</v>
      </c>
      <c r="AX552" s="253">
        <f t="shared" si="193"/>
        <v>0</v>
      </c>
      <c r="AY552" s="253">
        <f t="shared" si="193"/>
        <v>0</v>
      </c>
      <c r="AZ552" s="253">
        <f t="shared" si="193"/>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0</v>
      </c>
      <c r="AN553" s="253">
        <f>SUMPRODUCT($H$432:$H$535,AN432:AN535)</f>
        <v>0</v>
      </c>
      <c r="AO553" s="253">
        <f>IF(AO431="kW",SUMPRODUCT($U$432:$U$535,$Z$432:$Z$535,AO432:AO535),SUMPRODUCT($H$432:$H$535,AO432:AO535))</f>
        <v>0</v>
      </c>
      <c r="AP553" s="253">
        <f t="shared" ref="AP553:AZ553" si="194">IF(AP431="kW",SUMPRODUCT($U$432:$U$535,$Z$432:$Z$535,AP432:AP535),SUMPRODUCT($H$432:$H$535,AP432:AP535))</f>
        <v>0</v>
      </c>
      <c r="AQ553" s="253">
        <f t="shared" si="194"/>
        <v>0</v>
      </c>
      <c r="AR553" s="253">
        <f t="shared" si="194"/>
        <v>0</v>
      </c>
      <c r="AS553" s="253">
        <f t="shared" si="194"/>
        <v>0</v>
      </c>
      <c r="AT553" s="253">
        <f t="shared" si="194"/>
        <v>0</v>
      </c>
      <c r="AU553" s="253">
        <f t="shared" si="194"/>
        <v>0</v>
      </c>
      <c r="AV553" s="253">
        <f t="shared" si="194"/>
        <v>0</v>
      </c>
      <c r="AW553" s="253">
        <f t="shared" si="194"/>
        <v>0</v>
      </c>
      <c r="AX553" s="253">
        <f t="shared" si="194"/>
        <v>0</v>
      </c>
      <c r="AY553" s="253">
        <f t="shared" si="194"/>
        <v>0</v>
      </c>
      <c r="AZ553" s="253">
        <f t="shared" si="194"/>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0</v>
      </c>
      <c r="AN554" s="253">
        <f>SUMPRODUCT($I$432:$I$535,AN432:AN535)</f>
        <v>0</v>
      </c>
      <c r="AO554" s="253">
        <f>IF(AO431="kW",SUMPRODUCT($U$432:$U$535,$AA$432:$AA$535,AO432:AO535),SUMPRODUCT($I$432:$I$535,AO432:AO535))</f>
        <v>0</v>
      </c>
      <c r="AP554" s="253">
        <f t="shared" ref="AP554:AZ554" si="195">IF(AP431="kW",SUMPRODUCT($U$432:$U$535,$AA$432:$AA$535,AP432:AP535),SUMPRODUCT($I$432:$I$535,AP432:AP535))</f>
        <v>0</v>
      </c>
      <c r="AQ554" s="253">
        <f t="shared" si="195"/>
        <v>0</v>
      </c>
      <c r="AR554" s="253">
        <f t="shared" si="195"/>
        <v>0</v>
      </c>
      <c r="AS554" s="253">
        <f t="shared" si="195"/>
        <v>0</v>
      </c>
      <c r="AT554" s="253">
        <f t="shared" si="195"/>
        <v>0</v>
      </c>
      <c r="AU554" s="253">
        <f t="shared" si="195"/>
        <v>0</v>
      </c>
      <c r="AV554" s="253">
        <f t="shared" si="195"/>
        <v>0</v>
      </c>
      <c r="AW554" s="253">
        <f t="shared" si="195"/>
        <v>0</v>
      </c>
      <c r="AX554" s="253">
        <f t="shared" si="195"/>
        <v>0</v>
      </c>
      <c r="AY554" s="253">
        <f t="shared" si="195"/>
        <v>0</v>
      </c>
      <c r="AZ554" s="253">
        <f t="shared" si="195"/>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0</v>
      </c>
      <c r="AN555" s="253">
        <f>SUMPRODUCT($J$432:$J$535,AN432:AN535)</f>
        <v>0</v>
      </c>
      <c r="AO555" s="253">
        <f>IF(AO431="kW",SUMPRODUCT($U$432:$U$535,$AB$432:$AB$535,AO432:AO535),SUMPRODUCT($J$432:$J$535,AO432:AO535))</f>
        <v>0</v>
      </c>
      <c r="AP555" s="253">
        <f t="shared" ref="AP555:AZ555" si="196">IF(AP431="kW",SUMPRODUCT($U$432:$U$535,$AB$432:$AB$535,AP432:AP535),SUMPRODUCT($J$432:$J$535,AP432:AP535))</f>
        <v>0</v>
      </c>
      <c r="AQ555" s="253">
        <f t="shared" si="196"/>
        <v>0</v>
      </c>
      <c r="AR555" s="253">
        <f t="shared" si="196"/>
        <v>0</v>
      </c>
      <c r="AS555" s="253">
        <f t="shared" si="196"/>
        <v>0</v>
      </c>
      <c r="AT555" s="253">
        <f t="shared" si="196"/>
        <v>0</v>
      </c>
      <c r="AU555" s="253">
        <f t="shared" si="196"/>
        <v>0</v>
      </c>
      <c r="AV555" s="253">
        <f t="shared" si="196"/>
        <v>0</v>
      </c>
      <c r="AW555" s="253">
        <f t="shared" si="196"/>
        <v>0</v>
      </c>
      <c r="AX555" s="253">
        <f t="shared" si="196"/>
        <v>0</v>
      </c>
      <c r="AY555" s="253">
        <f t="shared" si="196"/>
        <v>0</v>
      </c>
      <c r="AZ555" s="253">
        <f t="shared" si="196"/>
        <v>0</v>
      </c>
      <c r="BA555" s="297"/>
    </row>
    <row r="556" spans="2:53" ht="15">
      <c r="B556" s="285" t="s">
        <v>920</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204815.84148199999</v>
      </c>
      <c r="AN556" s="253">
        <f>SUMPRODUCT($K$432:$K$535,AN432:AN535)</f>
        <v>373065.21016000002</v>
      </c>
      <c r="AO556" s="253">
        <f>IF($AO$431="kW",SUMPRODUCT($U$432:$U$535,$AC$432:$AC$535,AO432:AO535),SUMPRODUCT($K$432:$K$535,AO432:AO535))</f>
        <v>2862.0348807959999</v>
      </c>
      <c r="AP556" s="253">
        <f t="shared" ref="AP556:AZ556" si="197">IF($AO$431="kW",SUMPRODUCT($U$432:$U$535,$AC$432:$AC$535,AP432:AP535),SUMPRODUCT($K$432:$K$535,AP432:AP535))</f>
        <v>0</v>
      </c>
      <c r="AQ556" s="253">
        <f t="shared" si="197"/>
        <v>0</v>
      </c>
      <c r="AR556" s="253">
        <f t="shared" si="197"/>
        <v>0</v>
      </c>
      <c r="AS556" s="253">
        <f t="shared" si="197"/>
        <v>0</v>
      </c>
      <c r="AT556" s="253">
        <f t="shared" si="197"/>
        <v>0</v>
      </c>
      <c r="AU556" s="253">
        <f t="shared" si="197"/>
        <v>0</v>
      </c>
      <c r="AV556" s="253">
        <f t="shared" si="197"/>
        <v>0</v>
      </c>
      <c r="AW556" s="253">
        <f t="shared" si="197"/>
        <v>0</v>
      </c>
      <c r="AX556" s="253">
        <f t="shared" si="197"/>
        <v>0</v>
      </c>
      <c r="AY556" s="253">
        <f t="shared" si="197"/>
        <v>0</v>
      </c>
      <c r="AZ556" s="253">
        <f t="shared" si="197"/>
        <v>0</v>
      </c>
      <c r="BA556" s="297"/>
    </row>
    <row r="557" spans="2:53" ht="15">
      <c r="B557" s="285" t="s">
        <v>928</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199273.91323099998</v>
      </c>
      <c r="AN557" s="253">
        <f>SUMPRODUCT($L$432:$L$535,AN432:AN535)</f>
        <v>357784.09252000001</v>
      </c>
      <c r="AO557" s="253">
        <f>IF($AO$431="kW",SUMPRODUCT($U$432:$U$535,$AD$432:$AD$535,AO432:AO535),SUMPRODUCT($L$432:$L$535,AO432:AO535))</f>
        <v>2803.3072605719999</v>
      </c>
      <c r="AP557" s="253">
        <f t="shared" ref="AP557:AZ557" si="198">IF($AO$431="kW",SUMPRODUCT($U$432:$U$535,$AD$432:$AD$535,AP432:AP535),SUMPRODUCT($L$432:$L$535,AP432:AP535))</f>
        <v>0</v>
      </c>
      <c r="AQ557" s="253">
        <f t="shared" si="198"/>
        <v>0</v>
      </c>
      <c r="AR557" s="253">
        <f t="shared" si="198"/>
        <v>0</v>
      </c>
      <c r="AS557" s="253">
        <f t="shared" si="198"/>
        <v>0</v>
      </c>
      <c r="AT557" s="253">
        <f t="shared" si="198"/>
        <v>0</v>
      </c>
      <c r="AU557" s="253">
        <f t="shared" si="198"/>
        <v>0</v>
      </c>
      <c r="AV557" s="253">
        <f t="shared" si="198"/>
        <v>0</v>
      </c>
      <c r="AW557" s="253">
        <f t="shared" si="198"/>
        <v>0</v>
      </c>
      <c r="AX557" s="253">
        <f t="shared" si="198"/>
        <v>0</v>
      </c>
      <c r="AY557" s="253">
        <f t="shared" si="198"/>
        <v>0</v>
      </c>
      <c r="AZ557" s="253">
        <f t="shared" si="198"/>
        <v>0</v>
      </c>
      <c r="BA557" s="297"/>
    </row>
    <row r="558" spans="2:53" ht="15">
      <c r="B558" s="285" t="s">
        <v>929</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186716.21668099999</v>
      </c>
      <c r="AN558" s="253">
        <f>SUMPRODUCT($M$432:$M$535,AN432:AN535)</f>
        <v>349207.23094000004</v>
      </c>
      <c r="AO558" s="253">
        <f>IF($AO$431="kW",SUMPRODUCT($U$432:$U$535,$AE$432:$AE$535,AO432:AO535),SUMPRODUCT($M$432:$M$535,AO432:AO535))</f>
        <v>2757.9591639600003</v>
      </c>
      <c r="AP558" s="253">
        <f t="shared" ref="AP558:AZ558" si="199">IF($AO$431="kW",SUMPRODUCT($U$432:$U$535,$AE$432:$AE$535,AP432:AP535),SUMPRODUCT($M$432:$M$535,AP432:AP535))</f>
        <v>0</v>
      </c>
      <c r="AQ558" s="253">
        <f t="shared" si="199"/>
        <v>0</v>
      </c>
      <c r="AR558" s="253">
        <f t="shared" si="199"/>
        <v>0</v>
      </c>
      <c r="AS558" s="253">
        <f t="shared" si="199"/>
        <v>0</v>
      </c>
      <c r="AT558" s="253">
        <f t="shared" si="199"/>
        <v>0</v>
      </c>
      <c r="AU558" s="253">
        <f t="shared" si="199"/>
        <v>0</v>
      </c>
      <c r="AV558" s="253">
        <f t="shared" si="199"/>
        <v>0</v>
      </c>
      <c r="AW558" s="253">
        <f t="shared" si="199"/>
        <v>0</v>
      </c>
      <c r="AX558" s="253">
        <f t="shared" si="199"/>
        <v>0</v>
      </c>
      <c r="AY558" s="253">
        <f t="shared" si="199"/>
        <v>0</v>
      </c>
      <c r="AZ558" s="253">
        <f t="shared" si="199"/>
        <v>0</v>
      </c>
      <c r="BA558" s="297"/>
    </row>
    <row r="559" spans="2:53" ht="15">
      <c r="B559" s="285" t="s">
        <v>930</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181267.24226700002</v>
      </c>
      <c r="AN559" s="253">
        <f>SUMPRODUCT($N$432:$N$535,AN432:AN535)</f>
        <v>316057.79558999999</v>
      </c>
      <c r="AO559" s="253">
        <f>IF($AO$431="kW",SUMPRODUCT($U$432:$U$535,$AF$432:$AF$535,AO432:AO535),SUMPRODUCT($N$432:$N$535,AO432:AO535))</f>
        <v>2691.4267740360001</v>
      </c>
      <c r="AP559" s="253">
        <f t="shared" ref="AP559:AZ559" si="200">IF($AO$431="kW",SUMPRODUCT($U$432:$U$535,$AF$432:$AF$535,AP432:AP535),SUMPRODUCT($N$432:$N$535,AP432:AP535))</f>
        <v>0</v>
      </c>
      <c r="AQ559" s="253">
        <f t="shared" si="200"/>
        <v>0</v>
      </c>
      <c r="AR559" s="253">
        <f t="shared" si="200"/>
        <v>0</v>
      </c>
      <c r="AS559" s="253">
        <f t="shared" si="200"/>
        <v>0</v>
      </c>
      <c r="AT559" s="253">
        <f t="shared" si="200"/>
        <v>0</v>
      </c>
      <c r="AU559" s="253">
        <f t="shared" si="200"/>
        <v>0</v>
      </c>
      <c r="AV559" s="253">
        <f t="shared" si="200"/>
        <v>0</v>
      </c>
      <c r="AW559" s="253">
        <f t="shared" si="200"/>
        <v>0</v>
      </c>
      <c r="AX559" s="253">
        <f t="shared" si="200"/>
        <v>0</v>
      </c>
      <c r="AY559" s="253">
        <f t="shared" si="200"/>
        <v>0</v>
      </c>
      <c r="AZ559" s="253">
        <f t="shared" si="200"/>
        <v>0</v>
      </c>
      <c r="BA559" s="297"/>
    </row>
    <row r="560" spans="2:53" ht="15">
      <c r="B560" s="285" t="s">
        <v>931</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164598.019207</v>
      </c>
      <c r="AN560" s="253">
        <f>SUMPRODUCT($O$432:$O$535,AN432:AN535)</f>
        <v>189026.71067</v>
      </c>
      <c r="AO560" s="253">
        <f>IF($AO$431="kW",SUMPRODUCT($U$432:$U$535,$AG$432:$AG$535,AO432:AO535),SUMPRODUCT($O$432:$O$535,AO432:AO535))</f>
        <v>2681.4152077439999</v>
      </c>
      <c r="AP560" s="253">
        <f t="shared" ref="AP560:AZ560" si="201">IF($AO$431="kW",SUMPRODUCT($U$432:$U$535,$AG$432:$AG$535,AP432:AP535),SUMPRODUCT($O$432:$O$535,AP432:AP535))</f>
        <v>0</v>
      </c>
      <c r="AQ560" s="253">
        <f t="shared" si="201"/>
        <v>0</v>
      </c>
      <c r="AR560" s="253">
        <f t="shared" si="201"/>
        <v>0</v>
      </c>
      <c r="AS560" s="253">
        <f t="shared" si="201"/>
        <v>0</v>
      </c>
      <c r="AT560" s="253">
        <f t="shared" si="201"/>
        <v>0</v>
      </c>
      <c r="AU560" s="253">
        <f t="shared" si="201"/>
        <v>0</v>
      </c>
      <c r="AV560" s="253">
        <f t="shared" si="201"/>
        <v>0</v>
      </c>
      <c r="AW560" s="253">
        <f t="shared" si="201"/>
        <v>0</v>
      </c>
      <c r="AX560" s="253">
        <f t="shared" si="201"/>
        <v>0</v>
      </c>
      <c r="AY560" s="253">
        <f t="shared" si="201"/>
        <v>0</v>
      </c>
      <c r="AZ560" s="253">
        <f t="shared" si="201"/>
        <v>0</v>
      </c>
      <c r="BA560" s="297"/>
    </row>
    <row r="561" spans="2:53" ht="15">
      <c r="B561" s="285" t="s">
        <v>932</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163946.867352</v>
      </c>
      <c r="AN561" s="253">
        <f>SUMPRODUCT($P$432:$P$535,AN432:AN535)</f>
        <v>87086.225861999992</v>
      </c>
      <c r="AO561" s="253">
        <f>IF($AO$431="kW",SUMPRODUCT($U$432:$U$535,$AH$432:$AH$535,AO432:AO535),SUMPRODUCT($P$432:$P$535,AO432:AO535))</f>
        <v>1786.1086687080001</v>
      </c>
      <c r="AP561" s="253">
        <f t="shared" ref="AP561:AZ561" si="202">IF($AO$431="kW",SUMPRODUCT($U$432:$U$535,$AH$432:$AH$535,AP432:AP535),SUMPRODUCT($P$432:$P$535,AP432:AP535))</f>
        <v>0</v>
      </c>
      <c r="AQ561" s="253">
        <f t="shared" si="202"/>
        <v>0</v>
      </c>
      <c r="AR561" s="253">
        <f t="shared" si="202"/>
        <v>0</v>
      </c>
      <c r="AS561" s="253">
        <f t="shared" si="202"/>
        <v>0</v>
      </c>
      <c r="AT561" s="253">
        <f t="shared" si="202"/>
        <v>0</v>
      </c>
      <c r="AU561" s="253">
        <f t="shared" si="202"/>
        <v>0</v>
      </c>
      <c r="AV561" s="253">
        <f t="shared" si="202"/>
        <v>0</v>
      </c>
      <c r="AW561" s="253">
        <f t="shared" si="202"/>
        <v>0</v>
      </c>
      <c r="AX561" s="253">
        <f t="shared" si="202"/>
        <v>0</v>
      </c>
      <c r="AY561" s="253">
        <f t="shared" si="202"/>
        <v>0</v>
      </c>
      <c r="AZ561" s="253">
        <f t="shared" si="202"/>
        <v>0</v>
      </c>
      <c r="BA561" s="297"/>
    </row>
    <row r="562" spans="2:53" ht="15">
      <c r="B562" s="336" t="s">
        <v>927</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162521.89046200001</v>
      </c>
      <c r="AN562" s="287">
        <f>SUMPRODUCT($Q$432:$Q$535,AN432:AN535)</f>
        <v>87086.225861999992</v>
      </c>
      <c r="AO562" s="287">
        <f>IF($AO$431="kW",SUMPRODUCT($U$432:$U$535,$AI$432:$AI$535,AO432:AO535),SUMPRODUCT($Q$432:$Q$535,AO432:AO535))</f>
        <v>1786.1086687080001</v>
      </c>
      <c r="AP562" s="287">
        <f t="shared" ref="AP562:AZ562" si="203">IF($AO$431="kW",SUMPRODUCT($U$432:$U$535,$AI$432:$AI$535,AP432:AP535),SUMPRODUCT($Q$432:$Q$535,AP432:AP535))</f>
        <v>0</v>
      </c>
      <c r="AQ562" s="287">
        <f t="shared" si="203"/>
        <v>0</v>
      </c>
      <c r="AR562" s="287">
        <f t="shared" si="203"/>
        <v>0</v>
      </c>
      <c r="AS562" s="287">
        <f t="shared" si="203"/>
        <v>0</v>
      </c>
      <c r="AT562" s="287">
        <f t="shared" si="203"/>
        <v>0</v>
      </c>
      <c r="AU562" s="287">
        <f t="shared" si="203"/>
        <v>0</v>
      </c>
      <c r="AV562" s="287">
        <f t="shared" si="203"/>
        <v>0</v>
      </c>
      <c r="AW562" s="287">
        <f t="shared" si="203"/>
        <v>0</v>
      </c>
      <c r="AX562" s="287">
        <f t="shared" si="203"/>
        <v>0</v>
      </c>
      <c r="AY562" s="287">
        <f t="shared" si="203"/>
        <v>0</v>
      </c>
      <c r="AZ562" s="287">
        <f t="shared" si="203"/>
        <v>0</v>
      </c>
      <c r="BA562" s="341"/>
    </row>
    <row r="563" spans="2:53" ht="22.5" customHeight="1">
      <c r="B563" s="324" t="s">
        <v>578</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5">
      <c r="B565" s="518"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P1337" zoomScale="80" zoomScaleNormal="80" workbookViewId="0">
      <selection activeCell="AF1351" sqref="AF1351"/>
    </sheetView>
  </sheetViews>
  <sheetFormatPr defaultColWidth="9" defaultRowHeight="15" outlineLevelRow="1" outlineLevelCol="1"/>
  <cols>
    <col min="1" max="1" width="4.5703125" style="459" customWidth="1"/>
    <col min="2" max="2" width="55.85546875" style="380" customWidth="1"/>
    <col min="3" max="3" width="13.42578125" style="380" customWidth="1"/>
    <col min="4" max="4" width="17" style="380" customWidth="1"/>
    <col min="5" max="5" width="9" style="380" customWidth="1" outlineLevel="1"/>
    <col min="6" max="6" width="12.5703125" style="380" customWidth="1" outlineLevel="1"/>
    <col min="7" max="7" width="11.140625" style="380" customWidth="1" outlineLevel="1"/>
    <col min="8" max="9" width="11" style="380" bestFit="1" customWidth="1" outlineLevel="1"/>
    <col min="10" max="10" width="13.28515625" style="380" customWidth="1" outlineLevel="1"/>
    <col min="11" max="16" width="12.28515625" style="380" customWidth="1" outlineLevel="1"/>
    <col min="17" max="17" width="13.5703125" style="380" customWidth="1" outlineLevel="1"/>
    <col min="18" max="18" width="15.5703125" style="380" customWidth="1"/>
    <col min="19" max="30" width="9" style="380" customWidth="1" outlineLevel="1"/>
    <col min="31" max="31" width="16.5703125" style="380" customWidth="1"/>
    <col min="32" max="33" width="15" style="380" customWidth="1"/>
    <col min="34" max="34" width="17.5703125" style="380" customWidth="1"/>
    <col min="35" max="35" width="19.5703125" style="380" customWidth="1"/>
    <col min="36" max="36" width="18.5703125" style="380" customWidth="1"/>
    <col min="37" max="41" width="15" style="380" customWidth="1"/>
    <col min="42" max="44" width="17.28515625" style="380" customWidth="1"/>
    <col min="45" max="45" width="16.42578125" style="380" bestFit="1" customWidth="1"/>
    <col min="46" max="46" width="11.5703125" style="380" customWidth="1"/>
    <col min="47" max="16384" width="9" style="380"/>
  </cols>
  <sheetData>
    <row r="13" spans="2:45" ht="15.75" thickBot="1"/>
    <row r="14" spans="2:45" ht="26.25" customHeight="1" thickBot="1">
      <c r="B14" s="963"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963"/>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963"/>
      <c r="C16" s="946" t="s">
        <v>548</v>
      </c>
      <c r="D16" s="947"/>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7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963" t="s">
        <v>502</v>
      </c>
      <c r="C18" s="964" t="s">
        <v>954</v>
      </c>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381"/>
      <c r="AF18" s="381"/>
      <c r="AG18" s="381"/>
      <c r="AH18" s="381"/>
      <c r="AI18" s="381"/>
      <c r="AJ18" s="381"/>
      <c r="AK18" s="381"/>
      <c r="AL18" s="381"/>
      <c r="AM18" s="381"/>
      <c r="AN18" s="381"/>
      <c r="AO18" s="381"/>
      <c r="AP18" s="381"/>
      <c r="AQ18" s="381"/>
      <c r="AR18" s="381"/>
      <c r="AS18" s="381"/>
    </row>
    <row r="19" spans="2:45" ht="54.6" customHeight="1">
      <c r="B19" s="963"/>
      <c r="C19" s="964" t="s">
        <v>896</v>
      </c>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381"/>
      <c r="AF19" s="381"/>
      <c r="AG19" s="381"/>
      <c r="AH19" s="381"/>
      <c r="AI19" s="381"/>
      <c r="AJ19" s="381"/>
      <c r="AK19" s="381"/>
      <c r="AL19" s="381"/>
      <c r="AM19" s="381"/>
      <c r="AN19" s="381"/>
      <c r="AO19" s="381"/>
      <c r="AP19" s="381"/>
      <c r="AQ19" s="381"/>
      <c r="AR19" s="381"/>
      <c r="AS19" s="381"/>
    </row>
    <row r="20" spans="2:45" ht="62.25" customHeight="1">
      <c r="B20" s="236"/>
      <c r="C20" s="964" t="s">
        <v>560</v>
      </c>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381"/>
      <c r="AF20" s="381"/>
      <c r="AG20" s="381"/>
      <c r="AH20" s="381"/>
      <c r="AI20" s="381"/>
      <c r="AJ20" s="381"/>
      <c r="AK20" s="381"/>
      <c r="AL20" s="381"/>
      <c r="AM20" s="381"/>
      <c r="AN20" s="381"/>
      <c r="AO20" s="381"/>
      <c r="AP20" s="381"/>
      <c r="AQ20" s="381"/>
      <c r="AR20" s="381"/>
      <c r="AS20" s="381"/>
    </row>
    <row r="21" spans="2:45" ht="43.5" customHeight="1">
      <c r="B21" s="236"/>
      <c r="C21" s="964" t="s">
        <v>616</v>
      </c>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381"/>
      <c r="AF21" s="381"/>
      <c r="AG21" s="381"/>
      <c r="AH21" s="381"/>
      <c r="AI21" s="381"/>
      <c r="AJ21" s="381"/>
      <c r="AK21" s="381"/>
      <c r="AL21" s="381"/>
      <c r="AM21" s="381"/>
      <c r="AN21" s="381"/>
      <c r="AO21" s="381"/>
      <c r="AP21" s="381"/>
      <c r="AQ21" s="381"/>
      <c r="AR21" s="381"/>
      <c r="AS21" s="381"/>
    </row>
    <row r="22" spans="2:45" ht="70.5" customHeight="1">
      <c r="B22" s="236"/>
      <c r="C22" s="964" t="s">
        <v>715</v>
      </c>
      <c r="D22" s="964"/>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381"/>
      <c r="AF22" s="381"/>
      <c r="AG22" s="381"/>
      <c r="AH22" s="381"/>
      <c r="AI22" s="381"/>
      <c r="AJ22" s="381"/>
      <c r="AK22" s="381"/>
      <c r="AL22" s="381"/>
      <c r="AM22" s="381"/>
      <c r="AN22" s="381"/>
      <c r="AO22" s="381"/>
      <c r="AP22" s="381"/>
      <c r="AQ22" s="381"/>
      <c r="AR22" s="381"/>
      <c r="AS22" s="381"/>
    </row>
    <row r="23" spans="2:45" ht="15.7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75">
      <c r="B24" s="963" t="s">
        <v>524</v>
      </c>
      <c r="C24" s="519" t="s">
        <v>526</v>
      </c>
      <c r="D24" s="239"/>
      <c r="E24" s="239"/>
      <c r="F24" s="519" t="s">
        <v>716</v>
      </c>
      <c r="G24" s="239"/>
      <c r="H24" s="239"/>
      <c r="I24" s="239"/>
      <c r="J24" s="519" t="s">
        <v>722</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75">
      <c r="B25" s="963"/>
      <c r="C25" s="519" t="s">
        <v>527</v>
      </c>
      <c r="D25" s="239"/>
      <c r="E25" s="239"/>
      <c r="F25" s="519" t="s">
        <v>717</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75">
      <c r="B26" s="236"/>
      <c r="C26" s="519" t="s">
        <v>528</v>
      </c>
      <c r="D26" s="239"/>
      <c r="E26" s="239"/>
      <c r="F26" s="519" t="s">
        <v>718</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75">
      <c r="B27" s="236"/>
      <c r="C27" s="519" t="s">
        <v>529</v>
      </c>
      <c r="D27" s="239"/>
      <c r="E27" s="239"/>
      <c r="F27" s="519" t="s">
        <v>719</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75">
      <c r="B28" s="236"/>
      <c r="C28" s="519" t="s">
        <v>530</v>
      </c>
      <c r="D28" s="239"/>
      <c r="E28" s="239"/>
      <c r="F28" s="519" t="s">
        <v>720</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75">
      <c r="B29" s="236"/>
      <c r="C29" s="519" t="s">
        <v>531</v>
      </c>
      <c r="D29" s="239"/>
      <c r="E29" s="239"/>
      <c r="F29" s="519" t="s">
        <v>721</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7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7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7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953" t="s">
        <v>211</v>
      </c>
      <c r="C34" s="955" t="s">
        <v>33</v>
      </c>
      <c r="D34" s="655" t="s">
        <v>421</v>
      </c>
      <c r="E34" s="967" t="s">
        <v>209</v>
      </c>
      <c r="F34" s="968"/>
      <c r="G34" s="968"/>
      <c r="H34" s="968"/>
      <c r="I34" s="968"/>
      <c r="J34" s="968"/>
      <c r="K34" s="968"/>
      <c r="L34" s="968"/>
      <c r="M34" s="968"/>
      <c r="N34" s="968"/>
      <c r="O34" s="968"/>
      <c r="P34" s="968"/>
      <c r="Q34" s="969" t="s">
        <v>213</v>
      </c>
      <c r="R34" s="654" t="s">
        <v>422</v>
      </c>
      <c r="S34" s="950" t="s">
        <v>212</v>
      </c>
      <c r="T34" s="951"/>
      <c r="U34" s="951"/>
      <c r="V34" s="951"/>
      <c r="W34" s="951"/>
      <c r="X34" s="951"/>
      <c r="Y34" s="951"/>
      <c r="Z34" s="951"/>
      <c r="AA34" s="951"/>
      <c r="AB34" s="951"/>
      <c r="AC34" s="951"/>
      <c r="AD34" s="962"/>
      <c r="AE34" s="950" t="s">
        <v>242</v>
      </c>
      <c r="AF34" s="951"/>
      <c r="AG34" s="951"/>
      <c r="AH34" s="951"/>
      <c r="AI34" s="951"/>
      <c r="AJ34" s="951"/>
      <c r="AK34" s="951"/>
      <c r="AL34" s="951"/>
      <c r="AM34" s="951"/>
      <c r="AN34" s="951"/>
      <c r="AO34" s="951"/>
      <c r="AP34" s="951"/>
      <c r="AQ34" s="951"/>
      <c r="AR34" s="951"/>
      <c r="AS34" s="952"/>
    </row>
    <row r="35" spans="1:45" ht="65.25" customHeight="1">
      <c r="B35" s="954"/>
      <c r="C35" s="950"/>
      <c r="D35" s="663">
        <v>2015</v>
      </c>
      <c r="E35" s="667">
        <v>2016</v>
      </c>
      <c r="F35" s="664">
        <v>2017</v>
      </c>
      <c r="G35" s="664">
        <v>2018</v>
      </c>
      <c r="H35" s="664">
        <v>2019</v>
      </c>
      <c r="I35" s="664">
        <v>2020</v>
      </c>
      <c r="J35" s="664">
        <v>2021</v>
      </c>
      <c r="K35" s="664">
        <v>2022</v>
      </c>
      <c r="L35" s="666">
        <v>2023</v>
      </c>
      <c r="M35" s="665">
        <v>2024</v>
      </c>
      <c r="N35" s="664">
        <v>2025</v>
      </c>
      <c r="O35" s="665">
        <v>2026</v>
      </c>
      <c r="P35" s="667">
        <v>2027</v>
      </c>
      <c r="Q35" s="969"/>
      <c r="R35" s="668">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GS&gt;50 KW</v>
      </c>
      <c r="AH35" s="247" t="str">
        <f>'1.  LRAMVA Summary'!$G$53</f>
        <v>Street Lights</v>
      </c>
      <c r="AI35" s="247" t="str">
        <f>'1.  LRAMVA Summary'!$H$53</f>
        <v/>
      </c>
      <c r="AJ35" s="247" t="str">
        <f>'1.  LRAMVA Summary'!$I$53</f>
        <v/>
      </c>
      <c r="AK35" s="247" t="str">
        <f>'1.  LRAMVA Summary'!$J$53</f>
        <v/>
      </c>
      <c r="AL35" s="247" t="str">
        <f>'1.  LRAMVA Summary'!$K$53</f>
        <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v>
      </c>
      <c r="AI36" s="253">
        <f>'1.  LRAMVA Summary'!$H$54</f>
        <v>0</v>
      </c>
      <c r="AJ36" s="253">
        <f>'1.  LRAMVA Summary'!$I$54</f>
        <v>0</v>
      </c>
      <c r="AK36" s="253">
        <f>'1.  LRAMVA Summary'!$J$54</f>
        <v>0</v>
      </c>
      <c r="AL36" s="253">
        <f>'1.  LRAMVA Summary'!$K$54</f>
        <v>0</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outlineLevel="1">
      <c r="A38" s="459">
        <v>1</v>
      </c>
      <c r="B38" s="275" t="s">
        <v>95</v>
      </c>
      <c r="C38" s="253" t="s">
        <v>25</v>
      </c>
      <c r="D38" s="257"/>
      <c r="E38" s="257"/>
      <c r="F38" s="257"/>
      <c r="G38" s="257"/>
      <c r="H38" s="257"/>
      <c r="I38" s="257"/>
      <c r="J38" s="257">
        <f>'7.  Persistence Report'!BA42</f>
        <v>269265</v>
      </c>
      <c r="K38" s="257">
        <f>'7.  Persistence Report'!BB42</f>
        <v>269252</v>
      </c>
      <c r="L38" s="257">
        <f>'7.  Persistence Report'!BC42</f>
        <v>269252</v>
      </c>
      <c r="M38" s="257">
        <f>'7.  Persistence Report'!BD42</f>
        <v>269252</v>
      </c>
      <c r="N38" s="257">
        <f>'7.  Persistence Report'!BE42</f>
        <v>256228</v>
      </c>
      <c r="O38" s="257">
        <f>'7.  Persistence Report'!BF42</f>
        <v>254169</v>
      </c>
      <c r="P38" s="257">
        <f>'7.  Persistence Report'!BG42</f>
        <v>254169</v>
      </c>
      <c r="Q38" s="253"/>
      <c r="R38" s="257"/>
      <c r="S38" s="257"/>
      <c r="T38" s="257"/>
      <c r="U38" s="257"/>
      <c r="V38" s="257"/>
      <c r="W38" s="257"/>
      <c r="X38" s="257">
        <f>'7.  Persistence Report'!V42</f>
        <v>18</v>
      </c>
      <c r="Y38" s="257">
        <f>'7.  Persistence Report'!W42</f>
        <v>18</v>
      </c>
      <c r="Z38" s="257">
        <f>'7.  Persistence Report'!X42</f>
        <v>18</v>
      </c>
      <c r="AA38" s="257">
        <f>'7.  Persistence Report'!Y42</f>
        <v>18</v>
      </c>
      <c r="AB38" s="257">
        <f>'7.  Persistence Report'!Z42</f>
        <v>16</v>
      </c>
      <c r="AC38" s="257">
        <f>'7.  Persistence Report'!AA42</f>
        <v>16</v>
      </c>
      <c r="AD38" s="257">
        <f>'7.  Persistence Report'!AB42</f>
        <v>16</v>
      </c>
      <c r="AE38" s="363"/>
      <c r="AF38" s="363"/>
      <c r="AG38" s="363"/>
      <c r="AH38" s="363"/>
      <c r="AI38" s="363"/>
      <c r="AJ38" s="363"/>
      <c r="AK38" s="363"/>
      <c r="AL38" s="363"/>
      <c r="AM38" s="363"/>
      <c r="AN38" s="363"/>
      <c r="AO38" s="363"/>
      <c r="AP38" s="363"/>
      <c r="AQ38" s="363"/>
      <c r="AR38" s="363"/>
      <c r="AS38" s="258">
        <f>SUM(AE38:AR38)</f>
        <v>0</v>
      </c>
    </row>
    <row r="39" spans="1:45" outlineLevel="1">
      <c r="B39" s="256" t="s">
        <v>266</v>
      </c>
      <c r="C39" s="253" t="s">
        <v>163</v>
      </c>
      <c r="D39" s="257"/>
      <c r="E39" s="257"/>
      <c r="F39" s="257"/>
      <c r="G39" s="257"/>
      <c r="H39" s="257"/>
      <c r="I39" s="257"/>
      <c r="J39" s="257">
        <f>'7.  Persistence Report'!BA40</f>
        <v>71372</v>
      </c>
      <c r="K39" s="257">
        <f>'7.  Persistence Report'!BB40</f>
        <v>71368</v>
      </c>
      <c r="L39" s="257">
        <f>'7.  Persistence Report'!BC40</f>
        <v>71368</v>
      </c>
      <c r="M39" s="257">
        <f>'7.  Persistence Report'!BD40</f>
        <v>71368</v>
      </c>
      <c r="N39" s="257">
        <f>'7.  Persistence Report'!BE40</f>
        <v>63835</v>
      </c>
      <c r="O39" s="257">
        <f>'7.  Persistence Report'!BF40</f>
        <v>62894</v>
      </c>
      <c r="P39" s="257">
        <f>'7.  Persistence Report'!BG40</f>
        <v>62894</v>
      </c>
      <c r="Q39" s="416"/>
      <c r="R39" s="257"/>
      <c r="S39" s="257"/>
      <c r="T39" s="257"/>
      <c r="U39" s="257"/>
      <c r="V39" s="257"/>
      <c r="W39" s="257"/>
      <c r="X39" s="257">
        <f>'7.  Persistence Report'!V40</f>
        <v>5</v>
      </c>
      <c r="Y39" s="257">
        <f>'7.  Persistence Report'!W40</f>
        <v>5</v>
      </c>
      <c r="Z39" s="257">
        <f>'7.  Persistence Report'!X40</f>
        <v>5</v>
      </c>
      <c r="AA39" s="257">
        <f>'7.  Persistence Report'!Y40</f>
        <v>5</v>
      </c>
      <c r="AB39" s="257">
        <f>'7.  Persistence Report'!Z40</f>
        <v>4</v>
      </c>
      <c r="AC39" s="257">
        <f>'7.  Persistence Report'!AA40</f>
        <v>4</v>
      </c>
      <c r="AD39" s="257">
        <f>'7.  Persistence Report'!AB40</f>
        <v>4</v>
      </c>
      <c r="AE39" s="364">
        <f>AE38</f>
        <v>0</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75" outlineLevel="1">
      <c r="B40" s="260"/>
      <c r="C40" s="261"/>
      <c r="D40" s="261"/>
      <c r="E40" s="261"/>
      <c r="F40" s="261"/>
      <c r="G40" s="261"/>
      <c r="H40" s="261"/>
      <c r="I40" s="261"/>
      <c r="J40" s="662"/>
      <c r="K40" s="662"/>
      <c r="L40" s="662"/>
      <c r="M40" s="662"/>
      <c r="N40" s="662"/>
      <c r="O40" s="662"/>
      <c r="P40" s="662"/>
      <c r="Q40" s="262"/>
      <c r="R40" s="261"/>
      <c r="S40" s="261"/>
      <c r="T40" s="261"/>
      <c r="U40" s="261"/>
      <c r="V40" s="261"/>
      <c r="W40" s="261"/>
      <c r="X40" s="662"/>
      <c r="Y40" s="662"/>
      <c r="Z40" s="662"/>
      <c r="AA40" s="662"/>
      <c r="AB40" s="662"/>
      <c r="AC40" s="662"/>
      <c r="AD40" s="662"/>
      <c r="AE40" s="365"/>
      <c r="AF40" s="366"/>
      <c r="AG40" s="366"/>
      <c r="AH40" s="366"/>
      <c r="AI40" s="366"/>
      <c r="AJ40" s="366"/>
      <c r="AK40" s="366"/>
      <c r="AL40" s="366"/>
      <c r="AM40" s="366"/>
      <c r="AN40" s="366"/>
      <c r="AO40" s="366"/>
      <c r="AP40" s="366"/>
      <c r="AQ40" s="366"/>
      <c r="AR40" s="366"/>
      <c r="AS40" s="264"/>
    </row>
    <row r="41" spans="1:45" outlineLevel="1">
      <c r="A41" s="459">
        <v>2</v>
      </c>
      <c r="B41" s="275" t="s">
        <v>96</v>
      </c>
      <c r="C41" s="253" t="s">
        <v>25</v>
      </c>
      <c r="D41" s="257"/>
      <c r="E41" s="257"/>
      <c r="F41" s="257"/>
      <c r="G41" s="257"/>
      <c r="H41" s="257"/>
      <c r="I41" s="257"/>
      <c r="J41" s="257">
        <f>'7.  Persistence Report'!BA37</f>
        <v>108358</v>
      </c>
      <c r="K41" s="257">
        <f>'7.  Persistence Report'!BB37</f>
        <v>108301</v>
      </c>
      <c r="L41" s="257">
        <f>'7.  Persistence Report'!BC37</f>
        <v>108301</v>
      </c>
      <c r="M41" s="257">
        <f>'7.  Persistence Report'!BD37</f>
        <v>108301</v>
      </c>
      <c r="N41" s="257">
        <f>'7.  Persistence Report'!BE37</f>
        <v>99869</v>
      </c>
      <c r="O41" s="257">
        <f>'7.  Persistence Report'!BF37</f>
        <v>94727</v>
      </c>
      <c r="P41" s="257">
        <f>'7.  Persistence Report'!BG37</f>
        <v>94727</v>
      </c>
      <c r="Q41" s="253"/>
      <c r="R41" s="257"/>
      <c r="S41" s="257"/>
      <c r="T41" s="257"/>
      <c r="U41" s="257"/>
      <c r="V41" s="257"/>
      <c r="W41" s="257"/>
      <c r="X41" s="257">
        <f>'7.  Persistence Report'!V37</f>
        <v>7</v>
      </c>
      <c r="Y41" s="257">
        <f>'7.  Persistence Report'!W37</f>
        <v>7</v>
      </c>
      <c r="Z41" s="257">
        <f>'7.  Persistence Report'!X37</f>
        <v>7</v>
      </c>
      <c r="AA41" s="257">
        <f>'7.  Persistence Report'!Y37</f>
        <v>7</v>
      </c>
      <c r="AB41" s="257">
        <f>'7.  Persistence Report'!Z37</f>
        <v>6</v>
      </c>
      <c r="AC41" s="257">
        <f>'7.  Persistence Report'!AA37</f>
        <v>6</v>
      </c>
      <c r="AD41" s="257">
        <f>'7.  Persistence Report'!AB37</f>
        <v>6</v>
      </c>
      <c r="AE41" s="363"/>
      <c r="AF41" s="363"/>
      <c r="AG41" s="363"/>
      <c r="AH41" s="363"/>
      <c r="AI41" s="363"/>
      <c r="AJ41" s="363"/>
      <c r="AK41" s="363"/>
      <c r="AL41" s="363"/>
      <c r="AM41" s="363"/>
      <c r="AN41" s="363"/>
      <c r="AO41" s="363"/>
      <c r="AP41" s="363"/>
      <c r="AQ41" s="363"/>
      <c r="AR41" s="363"/>
      <c r="AS41" s="258">
        <f>SUM(AE41:AR41)</f>
        <v>0</v>
      </c>
    </row>
    <row r="42" spans="1:45" outlineLevel="1">
      <c r="B42" s="256" t="s">
        <v>266</v>
      </c>
      <c r="C42" s="253" t="s">
        <v>163</v>
      </c>
      <c r="D42" s="257"/>
      <c r="E42" s="257"/>
      <c r="F42" s="257"/>
      <c r="G42" s="257"/>
      <c r="H42" s="257"/>
      <c r="I42" s="257"/>
      <c r="J42" s="257">
        <f>'7.  Persistence Report'!BA36</f>
        <v>1128</v>
      </c>
      <c r="K42" s="257">
        <f>'7.  Persistence Report'!BB36</f>
        <v>1125</v>
      </c>
      <c r="L42" s="257">
        <f>'7.  Persistence Report'!BC36</f>
        <v>1125</v>
      </c>
      <c r="M42" s="257">
        <f>'7.  Persistence Report'!BD36</f>
        <v>1125</v>
      </c>
      <c r="N42" s="257">
        <f>'7.  Persistence Report'!BE36</f>
        <v>954</v>
      </c>
      <c r="O42" s="257">
        <f>'7.  Persistence Report'!BF36</f>
        <v>946</v>
      </c>
      <c r="P42" s="257">
        <f>'7.  Persistence Report'!BG36</f>
        <v>946</v>
      </c>
      <c r="Q42" s="416"/>
      <c r="R42" s="257"/>
      <c r="S42" s="257"/>
      <c r="T42" s="257"/>
      <c r="U42" s="257"/>
      <c r="V42" s="257"/>
      <c r="W42" s="257"/>
      <c r="X42" s="257">
        <f>'7.  Persistence Report'!V36</f>
        <v>0</v>
      </c>
      <c r="Y42" s="257">
        <f>'7.  Persistence Report'!W36</f>
        <v>0</v>
      </c>
      <c r="Z42" s="257">
        <f>'7.  Persistence Report'!X36</f>
        <v>0</v>
      </c>
      <c r="AA42" s="257">
        <f>'7.  Persistence Report'!Y36</f>
        <v>0</v>
      </c>
      <c r="AB42" s="257">
        <f>'7.  Persistence Report'!Z36</f>
        <v>0</v>
      </c>
      <c r="AC42" s="257">
        <f>'7.  Persistence Report'!AA36</f>
        <v>0</v>
      </c>
      <c r="AD42" s="257">
        <f>'7.  Persistence Report'!AB36</f>
        <v>0</v>
      </c>
      <c r="AE42" s="364">
        <f>AE41</f>
        <v>0</v>
      </c>
      <c r="AF42" s="364">
        <f t="shared" ref="AF42" si="1">AF41</f>
        <v>0</v>
      </c>
      <c r="AG42" s="364">
        <f t="shared" ref="AG42" si="2">AG41</f>
        <v>0</v>
      </c>
      <c r="AH42" s="364">
        <f t="shared" ref="AH42" si="3">AH41</f>
        <v>0</v>
      </c>
      <c r="AI42" s="364">
        <f t="shared" ref="AI42" si="4">AI41</f>
        <v>0</v>
      </c>
      <c r="AJ42" s="364">
        <f t="shared" ref="AJ42" si="5">AJ41</f>
        <v>0</v>
      </c>
      <c r="AK42" s="364">
        <f t="shared" ref="AK42" si="6">AK41</f>
        <v>0</v>
      </c>
      <c r="AL42" s="364">
        <f t="shared" ref="AL42" si="7">AL41</f>
        <v>0</v>
      </c>
      <c r="AM42" s="364">
        <f t="shared" ref="AM42" si="8">AM41</f>
        <v>0</v>
      </c>
      <c r="AN42" s="364">
        <f t="shared" ref="AN42" si="9">AN41</f>
        <v>0</v>
      </c>
      <c r="AO42" s="364">
        <f t="shared" ref="AO42" si="10">AO41</f>
        <v>0</v>
      </c>
      <c r="AP42" s="364">
        <f t="shared" ref="AP42" si="11">AP41</f>
        <v>0</v>
      </c>
      <c r="AQ42" s="364">
        <f t="shared" ref="AQ42" si="12">AQ41</f>
        <v>0</v>
      </c>
      <c r="AR42" s="364">
        <f t="shared" ref="AR42" si="13">AR41</f>
        <v>0</v>
      </c>
      <c r="AS42" s="259"/>
    </row>
    <row r="43" spans="1:45" ht="15.7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outlineLevel="1">
      <c r="A44" s="459">
        <v>3</v>
      </c>
      <c r="B44" s="275" t="s">
        <v>97</v>
      </c>
      <c r="C44" s="253" t="s">
        <v>25</v>
      </c>
      <c r="D44" s="257"/>
      <c r="E44" s="257"/>
      <c r="F44" s="257"/>
      <c r="G44" s="257"/>
      <c r="H44" s="257"/>
      <c r="I44" s="257"/>
      <c r="J44" s="257">
        <f>'7.  Persistence Report'!BA30</f>
        <v>0</v>
      </c>
      <c r="K44" s="257">
        <f>'7.  Persistence Report'!BB30</f>
        <v>0</v>
      </c>
      <c r="L44" s="257">
        <f>'7.  Persistence Report'!BC30</f>
        <v>0</v>
      </c>
      <c r="M44" s="257">
        <f>'7.  Persistence Report'!BD30</f>
        <v>0</v>
      </c>
      <c r="N44" s="257">
        <f>'7.  Persistence Report'!BE30</f>
        <v>0</v>
      </c>
      <c r="O44" s="257">
        <f>'7.  Persistence Report'!BF30</f>
        <v>0</v>
      </c>
      <c r="P44" s="257">
        <f>'7.  Persistence Report'!BG30</f>
        <v>0</v>
      </c>
      <c r="Q44" s="253"/>
      <c r="R44" s="257"/>
      <c r="S44" s="257"/>
      <c r="T44" s="257"/>
      <c r="U44" s="257"/>
      <c r="V44" s="257"/>
      <c r="W44" s="257"/>
      <c r="X44" s="257">
        <f>'7.  Persistence Report'!V30</f>
        <v>0</v>
      </c>
      <c r="Y44" s="257">
        <f>'7.  Persistence Report'!W30</f>
        <v>0</v>
      </c>
      <c r="Z44" s="257">
        <f>'7.  Persistence Report'!X30</f>
        <v>0</v>
      </c>
      <c r="AA44" s="257">
        <f>'7.  Persistence Report'!Y30</f>
        <v>0</v>
      </c>
      <c r="AB44" s="257">
        <f>'7.  Persistence Report'!Z30</f>
        <v>0</v>
      </c>
      <c r="AC44" s="257">
        <f>'7.  Persistence Report'!AA30</f>
        <v>0</v>
      </c>
      <c r="AD44" s="257">
        <f>'7.  Persistence Report'!AB30</f>
        <v>0</v>
      </c>
      <c r="AE44" s="363"/>
      <c r="AF44" s="363"/>
      <c r="AG44" s="363"/>
      <c r="AH44" s="363"/>
      <c r="AI44" s="363"/>
      <c r="AJ44" s="363"/>
      <c r="AK44" s="363"/>
      <c r="AL44" s="363"/>
      <c r="AM44" s="363"/>
      <c r="AN44" s="363"/>
      <c r="AO44" s="363"/>
      <c r="AP44" s="363"/>
      <c r="AQ44" s="363"/>
      <c r="AR44" s="363"/>
      <c r="AS44" s="258">
        <f>SUM(AE44:AR44)</f>
        <v>0</v>
      </c>
    </row>
    <row r="45" spans="1:4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f>AE44</f>
        <v>0</v>
      </c>
      <c r="AF45" s="364">
        <f t="shared" ref="AF45" si="14">AF44</f>
        <v>0</v>
      </c>
      <c r="AG45" s="364">
        <f t="shared" ref="AG45" si="15">AG44</f>
        <v>0</v>
      </c>
      <c r="AH45" s="364">
        <f t="shared" ref="AH45" si="16">AH44</f>
        <v>0</v>
      </c>
      <c r="AI45" s="364">
        <f t="shared" ref="AI45" si="17">AI44</f>
        <v>0</v>
      </c>
      <c r="AJ45" s="364">
        <f t="shared" ref="AJ45" si="18">AJ44</f>
        <v>0</v>
      </c>
      <c r="AK45" s="364">
        <f t="shared" ref="AK45" si="19">AK44</f>
        <v>0</v>
      </c>
      <c r="AL45" s="364">
        <f t="shared" ref="AL45" si="20">AL44</f>
        <v>0</v>
      </c>
      <c r="AM45" s="364">
        <f t="shared" ref="AM45" si="21">AM44</f>
        <v>0</v>
      </c>
      <c r="AN45" s="364">
        <f t="shared" ref="AN45" si="22">AN44</f>
        <v>0</v>
      </c>
      <c r="AO45" s="364">
        <f t="shared" ref="AO45" si="23">AO44</f>
        <v>0</v>
      </c>
      <c r="AP45" s="364">
        <f t="shared" ref="AP45" si="24">AP44</f>
        <v>0</v>
      </c>
      <c r="AQ45" s="364">
        <f t="shared" ref="AQ45" si="25">AQ44</f>
        <v>0</v>
      </c>
      <c r="AR45" s="364">
        <f t="shared" ref="AR45" si="26">AR44</f>
        <v>0</v>
      </c>
      <c r="AS45" s="259"/>
    </row>
    <row r="46" spans="1:4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outlineLevel="1">
      <c r="A47" s="459">
        <v>4</v>
      </c>
      <c r="B47" s="275" t="s">
        <v>653</v>
      </c>
      <c r="C47" s="253" t="s">
        <v>25</v>
      </c>
      <c r="D47" s="257"/>
      <c r="E47" s="257"/>
      <c r="F47" s="257"/>
      <c r="G47" s="257"/>
      <c r="H47" s="257"/>
      <c r="I47" s="257"/>
      <c r="J47" s="257">
        <f>'7.  Persistence Report'!BA66</f>
        <v>50362</v>
      </c>
      <c r="K47" s="257">
        <f>'7.  Persistence Report'!BB66</f>
        <v>50362</v>
      </c>
      <c r="L47" s="257">
        <f>'7.  Persistence Report'!BC66</f>
        <v>50362</v>
      </c>
      <c r="M47" s="257">
        <f>'7.  Persistence Report'!BD66</f>
        <v>50362</v>
      </c>
      <c r="N47" s="257">
        <f>'7.  Persistence Report'!BE66</f>
        <v>50362</v>
      </c>
      <c r="O47" s="257">
        <f>'7.  Persistence Report'!BF66</f>
        <v>50362</v>
      </c>
      <c r="P47" s="257">
        <f>'7.  Persistence Report'!BG66</f>
        <v>50362</v>
      </c>
      <c r="Q47" s="253"/>
      <c r="R47" s="257"/>
      <c r="S47" s="257"/>
      <c r="T47" s="257"/>
      <c r="U47" s="257"/>
      <c r="V47" s="257"/>
      <c r="W47" s="257"/>
      <c r="X47" s="257">
        <f>'7.  Persistence Report'!V66</f>
        <v>26</v>
      </c>
      <c r="Y47" s="257">
        <f>'7.  Persistence Report'!W66</f>
        <v>26</v>
      </c>
      <c r="Z47" s="257">
        <f>'7.  Persistence Report'!X66</f>
        <v>26</v>
      </c>
      <c r="AA47" s="257">
        <f>'7.  Persistence Report'!Y66</f>
        <v>26</v>
      </c>
      <c r="AB47" s="257">
        <f>'7.  Persistence Report'!Z66</f>
        <v>26</v>
      </c>
      <c r="AC47" s="257">
        <f>'7.  Persistence Report'!AA66</f>
        <v>26</v>
      </c>
      <c r="AD47" s="257">
        <f>'7.  Persistence Report'!AB66</f>
        <v>26</v>
      </c>
      <c r="AE47" s="363"/>
      <c r="AF47" s="363"/>
      <c r="AG47" s="363"/>
      <c r="AH47" s="363"/>
      <c r="AI47" s="363"/>
      <c r="AJ47" s="363"/>
      <c r="AK47" s="363"/>
      <c r="AL47" s="363"/>
      <c r="AM47" s="363"/>
      <c r="AN47" s="363"/>
      <c r="AO47" s="363"/>
      <c r="AP47" s="363"/>
      <c r="AQ47" s="363"/>
      <c r="AR47" s="363"/>
      <c r="AS47" s="258">
        <f>SUM(AE47:AR47)</f>
        <v>0</v>
      </c>
    </row>
    <row r="48" spans="1:45" outlineLevel="1">
      <c r="B48" s="256" t="s">
        <v>266</v>
      </c>
      <c r="C48" s="253" t="s">
        <v>163</v>
      </c>
      <c r="D48" s="257"/>
      <c r="E48" s="257"/>
      <c r="F48" s="257"/>
      <c r="G48" s="257"/>
      <c r="H48" s="257"/>
      <c r="I48" s="257"/>
      <c r="J48" s="257">
        <f>'7.  Persistence Report'!BA63</f>
        <v>1934</v>
      </c>
      <c r="K48" s="257">
        <f>'7.  Persistence Report'!BB63</f>
        <v>1934</v>
      </c>
      <c r="L48" s="257">
        <f>'7.  Persistence Report'!BC63</f>
        <v>1934</v>
      </c>
      <c r="M48" s="257">
        <f>'7.  Persistence Report'!BD63</f>
        <v>1934</v>
      </c>
      <c r="N48" s="257">
        <f>'7.  Persistence Report'!BE63</f>
        <v>1934</v>
      </c>
      <c r="O48" s="257">
        <f>'7.  Persistence Report'!BF63</f>
        <v>1934</v>
      </c>
      <c r="P48" s="257">
        <f>'7.  Persistence Report'!BG63</f>
        <v>1934</v>
      </c>
      <c r="Q48" s="416"/>
      <c r="R48" s="257"/>
      <c r="S48" s="257"/>
      <c r="T48" s="257"/>
      <c r="U48" s="257"/>
      <c r="V48" s="257"/>
      <c r="W48" s="257"/>
      <c r="X48" s="257">
        <f>'7.  Persistence Report'!V63</f>
        <v>1</v>
      </c>
      <c r="Y48" s="257">
        <f>'7.  Persistence Report'!W63</f>
        <v>1</v>
      </c>
      <c r="Z48" s="257">
        <f>'7.  Persistence Report'!X63</f>
        <v>1</v>
      </c>
      <c r="AA48" s="257">
        <f>'7.  Persistence Report'!Y63</f>
        <v>1</v>
      </c>
      <c r="AB48" s="257">
        <f>'7.  Persistence Report'!Z63</f>
        <v>1</v>
      </c>
      <c r="AC48" s="257">
        <f>'7.  Persistence Report'!AA63</f>
        <v>1</v>
      </c>
      <c r="AD48" s="257">
        <f>'7.  Persistence Report'!AB63</f>
        <v>1</v>
      </c>
      <c r="AE48" s="364">
        <f>AE47</f>
        <v>0</v>
      </c>
      <c r="AF48" s="364">
        <f t="shared" ref="AF48" si="27">AF47</f>
        <v>0</v>
      </c>
      <c r="AG48" s="364">
        <f t="shared" ref="AG48" si="28">AG47</f>
        <v>0</v>
      </c>
      <c r="AH48" s="364">
        <f t="shared" ref="AH48" si="29">AH47</f>
        <v>0</v>
      </c>
      <c r="AI48" s="364">
        <f t="shared" ref="AI48" si="30">AI47</f>
        <v>0</v>
      </c>
      <c r="AJ48" s="364">
        <f t="shared" ref="AJ48" si="31">AJ47</f>
        <v>0</v>
      </c>
      <c r="AK48" s="364">
        <f t="shared" ref="AK48" si="32">AK47</f>
        <v>0</v>
      </c>
      <c r="AL48" s="364">
        <f t="shared" ref="AL48" si="33">AL47</f>
        <v>0</v>
      </c>
      <c r="AM48" s="364">
        <f t="shared" ref="AM48" si="34">AM47</f>
        <v>0</v>
      </c>
      <c r="AN48" s="364">
        <f t="shared" ref="AN48" si="35">AN47</f>
        <v>0</v>
      </c>
      <c r="AO48" s="364">
        <f t="shared" ref="AO48" si="36">AO47</f>
        <v>0</v>
      </c>
      <c r="AP48" s="364">
        <f t="shared" ref="AP48" si="37">AP47</f>
        <v>0</v>
      </c>
      <c r="AQ48" s="364">
        <f t="shared" ref="AQ48" si="38">AQ47</f>
        <v>0</v>
      </c>
      <c r="AR48" s="364">
        <f t="shared" ref="AR48" si="39">AR47</f>
        <v>0</v>
      </c>
      <c r="AS48" s="259"/>
    </row>
    <row r="49" spans="1:4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AE50</f>
        <v>0</v>
      </c>
      <c r="AF51" s="364">
        <f t="shared" ref="AF51" si="40">AF50</f>
        <v>0</v>
      </c>
      <c r="AG51" s="364">
        <f t="shared" ref="AG51" si="41">AG50</f>
        <v>0</v>
      </c>
      <c r="AH51" s="364">
        <f t="shared" ref="AH51" si="42">AH50</f>
        <v>0</v>
      </c>
      <c r="AI51" s="364">
        <f t="shared" ref="AI51" si="43">AI50</f>
        <v>0</v>
      </c>
      <c r="AJ51" s="364">
        <f t="shared" ref="AJ51" si="44">AJ50</f>
        <v>0</v>
      </c>
      <c r="AK51" s="364">
        <f t="shared" ref="AK51" si="45">AK50</f>
        <v>0</v>
      </c>
      <c r="AL51" s="364">
        <f t="shared" ref="AL51" si="46">AL50</f>
        <v>0</v>
      </c>
      <c r="AM51" s="364">
        <f t="shared" ref="AM51" si="47">AM50</f>
        <v>0</v>
      </c>
      <c r="AN51" s="364">
        <f t="shared" ref="AN51" si="48">AN50</f>
        <v>0</v>
      </c>
      <c r="AO51" s="364">
        <f t="shared" ref="AO51" si="49">AO50</f>
        <v>0</v>
      </c>
      <c r="AP51" s="364">
        <f t="shared" ref="AP51" si="50">AP50</f>
        <v>0</v>
      </c>
      <c r="AQ51" s="364">
        <f t="shared" ref="AQ51" si="51">AQ50</f>
        <v>0</v>
      </c>
      <c r="AR51" s="364">
        <f t="shared" ref="AR51" si="52">AR50</f>
        <v>0</v>
      </c>
      <c r="AS51" s="259"/>
    </row>
    <row r="52" spans="1:4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outlineLevel="1">
      <c r="A54" s="459">
        <v>6</v>
      </c>
      <c r="B54" s="275" t="s">
        <v>99</v>
      </c>
      <c r="C54" s="253" t="s">
        <v>25</v>
      </c>
      <c r="D54" s="257"/>
      <c r="E54" s="257"/>
      <c r="F54" s="257"/>
      <c r="G54" s="257"/>
      <c r="H54" s="257"/>
      <c r="I54" s="257"/>
      <c r="J54" s="257">
        <f>'7.  Persistence Report'!BA61</f>
        <v>0</v>
      </c>
      <c r="K54" s="257">
        <f>'7.  Persistence Report'!BB61</f>
        <v>0</v>
      </c>
      <c r="L54" s="257">
        <f>'7.  Persistence Report'!BC61</f>
        <v>0</v>
      </c>
      <c r="M54" s="257">
        <f>'7.  Persistence Report'!BD61</f>
        <v>0</v>
      </c>
      <c r="N54" s="257">
        <f>'7.  Persistence Report'!BE61</f>
        <v>0</v>
      </c>
      <c r="O54" s="257">
        <f>'7.  Persistence Report'!BF61</f>
        <v>0</v>
      </c>
      <c r="P54" s="257">
        <f>'7.  Persistence Report'!BG61</f>
        <v>0</v>
      </c>
      <c r="Q54" s="257">
        <v>12</v>
      </c>
      <c r="R54" s="257"/>
      <c r="S54" s="257"/>
      <c r="T54" s="257"/>
      <c r="U54" s="257"/>
      <c r="V54" s="257"/>
      <c r="W54" s="257"/>
      <c r="X54" s="257">
        <f>'7.  Persistence Report'!V61</f>
        <v>0</v>
      </c>
      <c r="Y54" s="257">
        <f>'7.  Persistence Report'!W61</f>
        <v>0</v>
      </c>
      <c r="Z54" s="257">
        <f>'7.  Persistence Report'!X61</f>
        <v>0</v>
      </c>
      <c r="AA54" s="257">
        <f>'7.  Persistence Report'!Y61</f>
        <v>0</v>
      </c>
      <c r="AB54" s="257">
        <f>'7.  Persistence Report'!Z61</f>
        <v>0</v>
      </c>
      <c r="AC54" s="257">
        <f>'7.  Persistence Report'!AA61</f>
        <v>0</v>
      </c>
      <c r="AD54" s="257">
        <f>'7.  Persistence Report'!AB61</f>
        <v>0</v>
      </c>
      <c r="AE54" s="368"/>
      <c r="AF54" s="363"/>
      <c r="AG54" s="363">
        <v>1</v>
      </c>
      <c r="AH54" s="363"/>
      <c r="AI54" s="363"/>
      <c r="AJ54" s="363"/>
      <c r="AK54" s="363"/>
      <c r="AL54" s="368"/>
      <c r="AM54" s="368"/>
      <c r="AN54" s="368"/>
      <c r="AO54" s="368"/>
      <c r="AP54" s="368"/>
      <c r="AQ54" s="368"/>
      <c r="AR54" s="368"/>
      <c r="AS54" s="258">
        <f>SUM(AE54:AR54)</f>
        <v>1</v>
      </c>
    </row>
    <row r="55" spans="1:45" outlineLevel="1">
      <c r="B55" s="256" t="s">
        <v>266</v>
      </c>
      <c r="C55" s="253" t="s">
        <v>163</v>
      </c>
      <c r="D55" s="257"/>
      <c r="E55" s="257"/>
      <c r="F55" s="257"/>
      <c r="G55" s="257"/>
      <c r="H55" s="257"/>
      <c r="I55" s="257"/>
      <c r="J55" s="257">
        <f>'7.  Persistence Report'!BA60</f>
        <v>156788</v>
      </c>
      <c r="K55" s="257">
        <f>'7.  Persistence Report'!BB60</f>
        <v>156788</v>
      </c>
      <c r="L55" s="257">
        <f>'7.  Persistence Report'!BC60</f>
        <v>156788</v>
      </c>
      <c r="M55" s="257">
        <f>'7.  Persistence Report'!BD60</f>
        <v>156788</v>
      </c>
      <c r="N55" s="257">
        <f>'7.  Persistence Report'!BE60</f>
        <v>156788</v>
      </c>
      <c r="O55" s="257">
        <f>'7.  Persistence Report'!BF60</f>
        <v>156788</v>
      </c>
      <c r="P55" s="257">
        <f>'7.  Persistence Report'!BG60</f>
        <v>156788</v>
      </c>
      <c r="Q55" s="257">
        <f>Q54</f>
        <v>12</v>
      </c>
      <c r="R55" s="257"/>
      <c r="S55" s="257"/>
      <c r="T55" s="257"/>
      <c r="U55" s="257"/>
      <c r="V55" s="257"/>
      <c r="W55" s="257"/>
      <c r="X55" s="257">
        <f>'7.  Persistence Report'!V60</f>
        <v>33</v>
      </c>
      <c r="Y55" s="257">
        <f>'7.  Persistence Report'!W60</f>
        <v>33</v>
      </c>
      <c r="Z55" s="257">
        <f>'7.  Persistence Report'!X60</f>
        <v>33</v>
      </c>
      <c r="AA55" s="257">
        <f>'7.  Persistence Report'!Y60</f>
        <v>33</v>
      </c>
      <c r="AB55" s="257">
        <f>'7.  Persistence Report'!Z60</f>
        <v>33</v>
      </c>
      <c r="AC55" s="257">
        <f>'7.  Persistence Report'!AA60</f>
        <v>33</v>
      </c>
      <c r="AD55" s="257">
        <f>'7.  Persistence Report'!AB60</f>
        <v>33</v>
      </c>
      <c r="AE55" s="364">
        <f>AE54</f>
        <v>0</v>
      </c>
      <c r="AF55" s="364">
        <f t="shared" ref="AF55" si="53">AF54</f>
        <v>0</v>
      </c>
      <c r="AG55" s="364">
        <f t="shared" ref="AG55" si="54">AG54</f>
        <v>1</v>
      </c>
      <c r="AH55" s="364">
        <f t="shared" ref="AH55" si="55">AH54</f>
        <v>0</v>
      </c>
      <c r="AI55" s="364">
        <f t="shared" ref="AI55" si="56">AI54</f>
        <v>0</v>
      </c>
      <c r="AJ55" s="364">
        <f t="shared" ref="AJ55" si="57">AJ54</f>
        <v>0</v>
      </c>
      <c r="AK55" s="364">
        <f t="shared" ref="AK55" si="58">AK54</f>
        <v>0</v>
      </c>
      <c r="AL55" s="364">
        <f t="shared" ref="AL55" si="59">AL54</f>
        <v>0</v>
      </c>
      <c r="AM55" s="364">
        <f t="shared" ref="AM55" si="60">AM54</f>
        <v>0</v>
      </c>
      <c r="AN55" s="364">
        <f t="shared" ref="AN55" si="61">AN54</f>
        <v>0</v>
      </c>
      <c r="AO55" s="364">
        <f t="shared" ref="AO55" si="62">AO54</f>
        <v>0</v>
      </c>
      <c r="AP55" s="364">
        <f t="shared" ref="AP55" si="63">AP54</f>
        <v>0</v>
      </c>
      <c r="AQ55" s="364">
        <f t="shared" ref="AQ55" si="64">AQ54</f>
        <v>0</v>
      </c>
      <c r="AR55" s="364">
        <f t="shared" ref="AR55" si="65">AR54</f>
        <v>0</v>
      </c>
      <c r="AS55" s="272"/>
    </row>
    <row r="56" spans="1:4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c r="E57" s="257"/>
      <c r="F57" s="257"/>
      <c r="G57" s="257"/>
      <c r="H57" s="257"/>
      <c r="I57" s="257"/>
      <c r="J57" s="257">
        <f>'7.  Persistence Report'!BA57</f>
        <v>2310710</v>
      </c>
      <c r="K57" s="257">
        <f>'7.  Persistence Report'!BB57</f>
        <v>2310710</v>
      </c>
      <c r="L57" s="257">
        <f>'7.  Persistence Report'!BC57</f>
        <v>2297779</v>
      </c>
      <c r="M57" s="257">
        <f>'7.  Persistence Report'!BD57</f>
        <v>2113122</v>
      </c>
      <c r="N57" s="257">
        <f>'7.  Persistence Report'!BE57</f>
        <v>1625603</v>
      </c>
      <c r="O57" s="257">
        <f>'7.  Persistence Report'!BF57</f>
        <v>1591271</v>
      </c>
      <c r="P57" s="257">
        <f>'7.  Persistence Report'!BG57</f>
        <v>1064692</v>
      </c>
      <c r="Q57" s="257">
        <v>12</v>
      </c>
      <c r="R57" s="257"/>
      <c r="S57" s="257"/>
      <c r="T57" s="257"/>
      <c r="U57" s="257"/>
      <c r="V57" s="257"/>
      <c r="W57" s="257"/>
      <c r="X57" s="257">
        <f>'7.  Persistence Report'!V57</f>
        <v>294</v>
      </c>
      <c r="Y57" s="257">
        <f>'7.  Persistence Report'!W57</f>
        <v>294</v>
      </c>
      <c r="Z57" s="257">
        <f>'7.  Persistence Report'!X57</f>
        <v>291</v>
      </c>
      <c r="AA57" s="257">
        <f>'7.  Persistence Report'!Y57</f>
        <v>259</v>
      </c>
      <c r="AB57" s="257">
        <f>'7.  Persistence Report'!Z57</f>
        <v>171</v>
      </c>
      <c r="AC57" s="257">
        <f>'7.  Persistence Report'!AA57</f>
        <v>165</v>
      </c>
      <c r="AD57" s="257">
        <f>'7.  Persistence Report'!AB57</f>
        <v>149</v>
      </c>
      <c r="AE57" s="467"/>
      <c r="AF57" s="467">
        <v>0.12</v>
      </c>
      <c r="AG57" s="467">
        <v>0.88</v>
      </c>
      <c r="AH57" s="363"/>
      <c r="AI57" s="467"/>
      <c r="AJ57" s="363"/>
      <c r="AK57" s="363"/>
      <c r="AL57" s="368"/>
      <c r="AM57" s="368"/>
      <c r="AN57" s="368"/>
      <c r="AO57" s="368"/>
      <c r="AP57" s="368"/>
      <c r="AQ57" s="368"/>
      <c r="AR57" s="368"/>
      <c r="AS57" s="258">
        <f>SUM(AE57:AR57)</f>
        <v>1</v>
      </c>
    </row>
    <row r="58" spans="1:45" outlineLevel="1">
      <c r="B58" s="256" t="s">
        <v>266</v>
      </c>
      <c r="C58" s="253" t="s">
        <v>163</v>
      </c>
      <c r="D58" s="257"/>
      <c r="E58" s="257"/>
      <c r="F58" s="257"/>
      <c r="G58" s="257"/>
      <c r="H58" s="257"/>
      <c r="I58" s="257"/>
      <c r="J58" s="257">
        <f>'7.  Persistence Report'!BA51+'7.  Persistence Report'!BA53</f>
        <v>376962</v>
      </c>
      <c r="K58" s="257">
        <f>'7.  Persistence Report'!BB51+'7.  Persistence Report'!BB53</f>
        <v>376962</v>
      </c>
      <c r="L58" s="257">
        <f>'7.  Persistence Report'!BC51+'7.  Persistence Report'!BC53</f>
        <v>389894</v>
      </c>
      <c r="M58" s="257">
        <f>'7.  Persistence Report'!BD51+'7.  Persistence Report'!BD53</f>
        <v>349330</v>
      </c>
      <c r="N58" s="257">
        <f>'7.  Persistence Report'!BE51+'7.  Persistence Report'!BE53</f>
        <v>271550</v>
      </c>
      <c r="O58" s="257">
        <f>'7.  Persistence Report'!BF51+'7.  Persistence Report'!BF53</f>
        <v>264020</v>
      </c>
      <c r="P58" s="257">
        <f>'7.  Persistence Report'!BG51+'7.  Persistence Report'!BG53</f>
        <v>179244</v>
      </c>
      <c r="Q58" s="257">
        <f>Q57</f>
        <v>12</v>
      </c>
      <c r="R58" s="257"/>
      <c r="S58" s="257"/>
      <c r="T58" s="257"/>
      <c r="U58" s="257"/>
      <c r="V58" s="257"/>
      <c r="W58" s="257"/>
      <c r="X58" s="257">
        <f>'7.  Persistence Report'!V51+'7.  Persistence Report'!V53</f>
        <v>49</v>
      </c>
      <c r="Y58" s="257">
        <f>'7.  Persistence Report'!W51+'7.  Persistence Report'!W53</f>
        <v>49</v>
      </c>
      <c r="Z58" s="257">
        <f>'7.  Persistence Report'!X51+'7.  Persistence Report'!X53</f>
        <v>52</v>
      </c>
      <c r="AA58" s="257">
        <f>'7.  Persistence Report'!Y51+'7.  Persistence Report'!Y53</f>
        <v>45</v>
      </c>
      <c r="AB58" s="257">
        <f>'7.  Persistence Report'!Z51+'7.  Persistence Report'!Z53</f>
        <v>33</v>
      </c>
      <c r="AC58" s="257">
        <f>'7.  Persistence Report'!AA51+'7.  Persistence Report'!AA53</f>
        <v>32</v>
      </c>
      <c r="AD58" s="257">
        <f>'7.  Persistence Report'!AB51+'7.  Persistence Report'!AB53</f>
        <v>13</v>
      </c>
      <c r="AE58" s="364">
        <f>AE57</f>
        <v>0</v>
      </c>
      <c r="AF58" s="364">
        <f>AF57</f>
        <v>0.12</v>
      </c>
      <c r="AG58" s="364">
        <f t="shared" ref="AG58" si="66">AG57</f>
        <v>0.88</v>
      </c>
      <c r="AH58" s="364">
        <f t="shared" ref="AH58" si="67">AH57</f>
        <v>0</v>
      </c>
      <c r="AI58" s="364">
        <f t="shared" ref="AI58" si="68">AI57</f>
        <v>0</v>
      </c>
      <c r="AJ58" s="364">
        <f t="shared" ref="AJ58" si="69">AJ57</f>
        <v>0</v>
      </c>
      <c r="AK58" s="364">
        <f t="shared" ref="AK58" si="70">AK57</f>
        <v>0</v>
      </c>
      <c r="AL58" s="364">
        <f t="shared" ref="AL58" si="71">AL57</f>
        <v>0</v>
      </c>
      <c r="AM58" s="364">
        <f t="shared" ref="AM58" si="72">AM57</f>
        <v>0</v>
      </c>
      <c r="AN58" s="364">
        <f t="shared" ref="AN58" si="73">AN57</f>
        <v>0</v>
      </c>
      <c r="AO58" s="364">
        <f t="shared" ref="AO58" si="74">AO57</f>
        <v>0</v>
      </c>
      <c r="AP58" s="364">
        <f t="shared" ref="AP58" si="75">AP57</f>
        <v>0</v>
      </c>
      <c r="AQ58" s="364">
        <f t="shared" ref="AQ58" si="76">AQ57</f>
        <v>0</v>
      </c>
      <c r="AR58" s="364">
        <f t="shared" ref="AR58" si="77">AR57</f>
        <v>0</v>
      </c>
      <c r="AS58" s="272"/>
    </row>
    <row r="59" spans="1:4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outlineLevel="1">
      <c r="A60" s="459">
        <v>8</v>
      </c>
      <c r="B60" s="275" t="s">
        <v>101</v>
      </c>
      <c r="C60" s="253" t="s">
        <v>25</v>
      </c>
      <c r="D60" s="257"/>
      <c r="E60" s="257"/>
      <c r="F60" s="257"/>
      <c r="G60" s="257"/>
      <c r="H60" s="257"/>
      <c r="I60" s="257"/>
      <c r="J60" s="257">
        <f>'7.  Persistence Report'!BA49</f>
        <v>47312</v>
      </c>
      <c r="K60" s="257">
        <f>'7.  Persistence Report'!BB49</f>
        <v>47312</v>
      </c>
      <c r="L60" s="257">
        <f>'7.  Persistence Report'!BC49</f>
        <v>47312</v>
      </c>
      <c r="M60" s="257">
        <f>'7.  Persistence Report'!BD49</f>
        <v>47312</v>
      </c>
      <c r="N60" s="257">
        <f>'7.  Persistence Report'!BE49</f>
        <v>43992</v>
      </c>
      <c r="O60" s="257">
        <f>'7.  Persistence Report'!BF49</f>
        <v>4530</v>
      </c>
      <c r="P60" s="257">
        <f>'7.  Persistence Report'!BG49</f>
        <v>0</v>
      </c>
      <c r="Q60" s="257">
        <v>12</v>
      </c>
      <c r="R60" s="257"/>
      <c r="S60" s="257"/>
      <c r="T60" s="257"/>
      <c r="U60" s="257"/>
      <c r="V60" s="257"/>
      <c r="W60" s="257"/>
      <c r="X60" s="257">
        <f>'7.  Persistence Report'!V49</f>
        <v>11</v>
      </c>
      <c r="Y60" s="257">
        <f>'7.  Persistence Report'!W49</f>
        <v>11</v>
      </c>
      <c r="Z60" s="257">
        <f>'7.  Persistence Report'!X49</f>
        <v>11</v>
      </c>
      <c r="AA60" s="257">
        <f>'7.  Persistence Report'!Y49</f>
        <v>11</v>
      </c>
      <c r="AB60" s="257">
        <f>'7.  Persistence Report'!Z49</f>
        <v>10</v>
      </c>
      <c r="AC60" s="257">
        <f>'7.  Persistence Report'!AA49</f>
        <v>1</v>
      </c>
      <c r="AD60" s="257">
        <f>'7.  Persistence Report'!AB49</f>
        <v>0</v>
      </c>
      <c r="AE60" s="368"/>
      <c r="AF60" s="467"/>
      <c r="AG60" s="363">
        <v>1</v>
      </c>
      <c r="AH60" s="363"/>
      <c r="AI60" s="363"/>
      <c r="AJ60" s="363"/>
      <c r="AK60" s="363"/>
      <c r="AL60" s="368"/>
      <c r="AM60" s="368"/>
      <c r="AN60" s="368"/>
      <c r="AO60" s="368"/>
      <c r="AP60" s="368"/>
      <c r="AQ60" s="368"/>
      <c r="AR60" s="368"/>
      <c r="AS60" s="258">
        <f>SUM(AE60:AR60)</f>
        <v>1</v>
      </c>
    </row>
    <row r="61" spans="1:45" outlineLevel="1">
      <c r="B61" s="256" t="s">
        <v>266</v>
      </c>
      <c r="C61" s="253" t="s">
        <v>163</v>
      </c>
      <c r="D61" s="257"/>
      <c r="E61" s="257"/>
      <c r="F61" s="257"/>
      <c r="G61" s="257"/>
      <c r="H61" s="257"/>
      <c r="I61" s="257"/>
      <c r="J61" s="257">
        <f>'7.  Persistence Report'!BA47</f>
        <v>5757</v>
      </c>
      <c r="K61" s="257">
        <f>'7.  Persistence Report'!BB47</f>
        <v>5757</v>
      </c>
      <c r="L61" s="257">
        <f>'7.  Persistence Report'!BC47</f>
        <v>5757</v>
      </c>
      <c r="M61" s="257">
        <f>'7.  Persistence Report'!BD47</f>
        <v>5757</v>
      </c>
      <c r="N61" s="257">
        <f>'7.  Persistence Report'!BE47</f>
        <v>5757</v>
      </c>
      <c r="O61" s="257">
        <f>'7.  Persistence Report'!BF47</f>
        <v>3173</v>
      </c>
      <c r="P61" s="257">
        <f>'7.  Persistence Report'!BG47</f>
        <v>0</v>
      </c>
      <c r="Q61" s="257">
        <f>Q60</f>
        <v>12</v>
      </c>
      <c r="R61" s="257"/>
      <c r="S61" s="257"/>
      <c r="T61" s="257"/>
      <c r="U61" s="257"/>
      <c r="V61" s="257"/>
      <c r="W61" s="257"/>
      <c r="X61" s="257">
        <f>'7.  Persistence Report'!V47</f>
        <v>1</v>
      </c>
      <c r="Y61" s="257">
        <f>'7.  Persistence Report'!W47</f>
        <v>1</v>
      </c>
      <c r="Z61" s="257">
        <f>'7.  Persistence Report'!X47</f>
        <v>1</v>
      </c>
      <c r="AA61" s="257">
        <f>'7.  Persistence Report'!Y47</f>
        <v>1</v>
      </c>
      <c r="AB61" s="257">
        <f>'7.  Persistence Report'!Z47</f>
        <v>1</v>
      </c>
      <c r="AC61" s="257">
        <f>'7.  Persistence Report'!AA47</f>
        <v>1</v>
      </c>
      <c r="AD61" s="257">
        <f>'7.  Persistence Report'!AB47</f>
        <v>0</v>
      </c>
      <c r="AE61" s="364">
        <f>AE60</f>
        <v>0</v>
      </c>
      <c r="AF61" s="364">
        <f t="shared" ref="AF61" si="78">AF60</f>
        <v>0</v>
      </c>
      <c r="AG61" s="364">
        <f t="shared" ref="AG61" si="79">AG60</f>
        <v>1</v>
      </c>
      <c r="AH61" s="364">
        <f t="shared" ref="AH61" si="80">AH60</f>
        <v>0</v>
      </c>
      <c r="AI61" s="364">
        <f t="shared" ref="AI61" si="81">AI60</f>
        <v>0</v>
      </c>
      <c r="AJ61" s="364">
        <f t="shared" ref="AJ61" si="82">AJ60</f>
        <v>0</v>
      </c>
      <c r="AK61" s="364">
        <f t="shared" ref="AK61" si="83">AK60</f>
        <v>0</v>
      </c>
      <c r="AL61" s="364">
        <f t="shared" ref="AL61" si="84">AL60</f>
        <v>0</v>
      </c>
      <c r="AM61" s="364">
        <f t="shared" ref="AM61" si="85">AM60</f>
        <v>0</v>
      </c>
      <c r="AN61" s="364">
        <f t="shared" ref="AN61" si="86">AN60</f>
        <v>0</v>
      </c>
      <c r="AO61" s="364">
        <f t="shared" ref="AO61" si="87">AO60</f>
        <v>0</v>
      </c>
      <c r="AP61" s="364">
        <f t="shared" ref="AP61" si="88">AP60</f>
        <v>0</v>
      </c>
      <c r="AQ61" s="364">
        <f t="shared" ref="AQ61" si="89">AQ60</f>
        <v>0</v>
      </c>
      <c r="AR61" s="364">
        <f t="shared" ref="AR61" si="90">AR60</f>
        <v>0</v>
      </c>
      <c r="AS61" s="272"/>
    </row>
    <row r="62" spans="1:4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f>AE63</f>
        <v>0</v>
      </c>
      <c r="AF64" s="364">
        <f t="shared" ref="AF64" si="91">AF63</f>
        <v>0</v>
      </c>
      <c r="AG64" s="364">
        <f t="shared" ref="AG64" si="92">AG63</f>
        <v>0</v>
      </c>
      <c r="AH64" s="364">
        <f t="shared" ref="AH64" si="93">AH63</f>
        <v>0</v>
      </c>
      <c r="AI64" s="364">
        <f t="shared" ref="AI64" si="94">AI63</f>
        <v>0</v>
      </c>
      <c r="AJ64" s="364">
        <f t="shared" ref="AJ64" si="95">AJ63</f>
        <v>0</v>
      </c>
      <c r="AK64" s="364">
        <f t="shared" ref="AK64" si="96">AK63</f>
        <v>0</v>
      </c>
      <c r="AL64" s="364">
        <f t="shared" ref="AL64" si="97">AL63</f>
        <v>0</v>
      </c>
      <c r="AM64" s="364">
        <f t="shared" ref="AM64" si="98">AM63</f>
        <v>0</v>
      </c>
      <c r="AN64" s="364">
        <f t="shared" ref="AN64" si="99">AN63</f>
        <v>0</v>
      </c>
      <c r="AO64" s="364">
        <f t="shared" ref="AO64" si="100">AO63</f>
        <v>0</v>
      </c>
      <c r="AP64" s="364">
        <f t="shared" ref="AP64" si="101">AP63</f>
        <v>0</v>
      </c>
      <c r="AQ64" s="364">
        <f t="shared" ref="AQ64" si="102">AQ63</f>
        <v>0</v>
      </c>
      <c r="AR64" s="364">
        <f t="shared" ref="AR64" si="103">AR63</f>
        <v>0</v>
      </c>
      <c r="AS64" s="272"/>
    </row>
    <row r="65" spans="1:4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c r="AH66" s="363"/>
      <c r="AI66" s="363"/>
      <c r="AJ66" s="363"/>
      <c r="AK66" s="363"/>
      <c r="AL66" s="368"/>
      <c r="AM66" s="368"/>
      <c r="AN66" s="368"/>
      <c r="AO66" s="368"/>
      <c r="AP66" s="368"/>
      <c r="AQ66" s="368"/>
      <c r="AR66" s="368"/>
      <c r="AS66" s="258">
        <f>SUM(AE66:AR66)</f>
        <v>0</v>
      </c>
    </row>
    <row r="67" spans="1:45" outlineLevel="1">
      <c r="B67" s="256" t="s">
        <v>266</v>
      </c>
      <c r="C67" s="253" t="s">
        <v>163</v>
      </c>
      <c r="D67" s="257"/>
      <c r="E67" s="257"/>
      <c r="F67" s="257"/>
      <c r="G67" s="257"/>
      <c r="H67" s="257"/>
      <c r="I67" s="257"/>
      <c r="J67" s="257"/>
      <c r="K67" s="257"/>
      <c r="L67" s="257"/>
      <c r="M67" s="257"/>
      <c r="N67" s="257"/>
      <c r="O67" s="257"/>
      <c r="P67" s="257"/>
      <c r="Q67" s="257">
        <f>Q66</f>
        <v>3</v>
      </c>
      <c r="R67" s="257"/>
      <c r="S67" s="257"/>
      <c r="T67" s="257"/>
      <c r="U67" s="257"/>
      <c r="V67" s="257"/>
      <c r="W67" s="257"/>
      <c r="X67" s="257"/>
      <c r="Y67" s="257"/>
      <c r="Z67" s="257"/>
      <c r="AA67" s="257"/>
      <c r="AB67" s="257"/>
      <c r="AC67" s="257"/>
      <c r="AD67" s="257"/>
      <c r="AE67" s="364">
        <f>AE66</f>
        <v>0</v>
      </c>
      <c r="AF67" s="364">
        <f t="shared" ref="AF67" si="104">AF66</f>
        <v>0</v>
      </c>
      <c r="AG67" s="364">
        <f t="shared" ref="AG67" si="105">AG66</f>
        <v>0</v>
      </c>
      <c r="AH67" s="364">
        <f t="shared" ref="AH67" si="106">AH66</f>
        <v>0</v>
      </c>
      <c r="AI67" s="364">
        <f t="shared" ref="AI67" si="107">AI66</f>
        <v>0</v>
      </c>
      <c r="AJ67" s="364">
        <f t="shared" ref="AJ67" si="108">AJ66</f>
        <v>0</v>
      </c>
      <c r="AK67" s="364">
        <f t="shared" ref="AK67" si="109">AK66</f>
        <v>0</v>
      </c>
      <c r="AL67" s="364">
        <f t="shared" ref="AL67" si="110">AL66</f>
        <v>0</v>
      </c>
      <c r="AM67" s="364">
        <f t="shared" ref="AM67" si="111">AM66</f>
        <v>0</v>
      </c>
      <c r="AN67" s="364">
        <f t="shared" ref="AN67" si="112">AN66</f>
        <v>0</v>
      </c>
      <c r="AO67" s="364">
        <f t="shared" ref="AO67" si="113">AO66</f>
        <v>0</v>
      </c>
      <c r="AP67" s="364">
        <f t="shared" ref="AP67" si="114">AP66</f>
        <v>0</v>
      </c>
      <c r="AQ67" s="364">
        <f t="shared" ref="AQ67" si="115">AQ66</f>
        <v>0</v>
      </c>
      <c r="AR67" s="364">
        <f t="shared" ref="AR67" si="116">AR66</f>
        <v>0</v>
      </c>
      <c r="AS67" s="272"/>
    </row>
    <row r="68" spans="1:4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7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outlineLevel="1">
      <c r="A70" s="459">
        <v>11</v>
      </c>
      <c r="B70" s="275" t="s">
        <v>104</v>
      </c>
      <c r="C70" s="253" t="s">
        <v>25</v>
      </c>
      <c r="D70" s="257"/>
      <c r="E70" s="257"/>
      <c r="F70" s="257"/>
      <c r="G70" s="257"/>
      <c r="H70" s="257"/>
      <c r="I70" s="257"/>
      <c r="J70" s="257"/>
      <c r="K70" s="257"/>
      <c r="L70" s="257"/>
      <c r="M70" s="257"/>
      <c r="N70" s="257"/>
      <c r="O70" s="257"/>
      <c r="P70" s="257"/>
      <c r="Q70" s="257">
        <v>12</v>
      </c>
      <c r="R70" s="257"/>
      <c r="S70" s="257"/>
      <c r="T70" s="257"/>
      <c r="U70" s="257"/>
      <c r="V70" s="257"/>
      <c r="W70" s="257"/>
      <c r="X70" s="257"/>
      <c r="Y70" s="257"/>
      <c r="Z70" s="257"/>
      <c r="AA70" s="257"/>
      <c r="AB70" s="257"/>
      <c r="AC70" s="257"/>
      <c r="AD70" s="257"/>
      <c r="AE70" s="379"/>
      <c r="AF70" s="363"/>
      <c r="AG70" s="363"/>
      <c r="AH70" s="363"/>
      <c r="AI70" s="363"/>
      <c r="AJ70" s="363"/>
      <c r="AK70" s="363"/>
      <c r="AL70" s="368"/>
      <c r="AM70" s="368"/>
      <c r="AN70" s="368"/>
      <c r="AO70" s="368"/>
      <c r="AP70" s="368"/>
      <c r="AQ70" s="368"/>
      <c r="AR70" s="368"/>
      <c r="AS70" s="258">
        <f>SUM(AE70:AR70)</f>
        <v>0</v>
      </c>
    </row>
    <row r="71" spans="1:4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AE70</f>
        <v>0</v>
      </c>
      <c r="AF71" s="364">
        <f t="shared" ref="AF71" si="117">AF70</f>
        <v>0</v>
      </c>
      <c r="AG71" s="364">
        <f t="shared" ref="AG71" si="118">AG70</f>
        <v>0</v>
      </c>
      <c r="AH71" s="364">
        <f t="shared" ref="AH71" si="119">AH70</f>
        <v>0</v>
      </c>
      <c r="AI71" s="364">
        <f t="shared" ref="AI71" si="120">AI70</f>
        <v>0</v>
      </c>
      <c r="AJ71" s="364">
        <f t="shared" ref="AJ71" si="121">AJ70</f>
        <v>0</v>
      </c>
      <c r="AK71" s="364">
        <f t="shared" ref="AK71" si="122">AK70</f>
        <v>0</v>
      </c>
      <c r="AL71" s="364">
        <f t="shared" ref="AL71" si="123">AL70</f>
        <v>0</v>
      </c>
      <c r="AM71" s="364">
        <f t="shared" ref="AM71" si="124">AM70</f>
        <v>0</v>
      </c>
      <c r="AN71" s="364">
        <f t="shared" ref="AN71" si="125">AN70</f>
        <v>0</v>
      </c>
      <c r="AO71" s="364">
        <f t="shared" ref="AO71" si="126">AO70</f>
        <v>0</v>
      </c>
      <c r="AP71" s="364">
        <f t="shared" ref="AP71" si="127">AP70</f>
        <v>0</v>
      </c>
      <c r="AQ71" s="364">
        <f t="shared" ref="AQ71" si="128">AQ70</f>
        <v>0</v>
      </c>
      <c r="AR71" s="364">
        <f t="shared" ref="AR71" si="129">AR70</f>
        <v>0</v>
      </c>
      <c r="AS71" s="259"/>
    </row>
    <row r="72" spans="1:4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AE73</f>
        <v>0</v>
      </c>
      <c r="AF74" s="364">
        <f t="shared" ref="AF74" si="130">AF73</f>
        <v>0</v>
      </c>
      <c r="AG74" s="364">
        <f t="shared" ref="AG74" si="131">AG73</f>
        <v>0</v>
      </c>
      <c r="AH74" s="364">
        <f t="shared" ref="AH74" si="132">AH73</f>
        <v>0</v>
      </c>
      <c r="AI74" s="364">
        <f t="shared" ref="AI74" si="133">AI73</f>
        <v>0</v>
      </c>
      <c r="AJ74" s="364">
        <f t="shared" ref="AJ74" si="134">AJ73</f>
        <v>0</v>
      </c>
      <c r="AK74" s="364">
        <f t="shared" ref="AK74" si="135">AK73</f>
        <v>0</v>
      </c>
      <c r="AL74" s="364">
        <f t="shared" ref="AL74" si="136">AL73</f>
        <v>0</v>
      </c>
      <c r="AM74" s="364">
        <f t="shared" ref="AM74" si="137">AM73</f>
        <v>0</v>
      </c>
      <c r="AN74" s="364">
        <f t="shared" ref="AN74" si="138">AN73</f>
        <v>0</v>
      </c>
      <c r="AO74" s="364">
        <f t="shared" ref="AO74" si="139">AO73</f>
        <v>0</v>
      </c>
      <c r="AP74" s="364">
        <f t="shared" ref="AP74" si="140">AP73</f>
        <v>0</v>
      </c>
      <c r="AQ74" s="364">
        <f t="shared" ref="AQ74" si="141">AQ73</f>
        <v>0</v>
      </c>
      <c r="AR74" s="364">
        <f t="shared" ref="AR74" si="142">AR73</f>
        <v>0</v>
      </c>
      <c r="AS74" s="259"/>
    </row>
    <row r="75" spans="1:4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outlineLevel="1">
      <c r="A76" s="459">
        <v>13</v>
      </c>
      <c r="B76" s="275" t="s">
        <v>106</v>
      </c>
      <c r="C76" s="253" t="s">
        <v>25</v>
      </c>
      <c r="D76" s="257"/>
      <c r="E76" s="257"/>
      <c r="F76" s="257"/>
      <c r="G76" s="257"/>
      <c r="H76" s="257"/>
      <c r="I76" s="257"/>
      <c r="J76" s="257">
        <f>'7.  Persistence Report'!BA76</f>
        <v>9610</v>
      </c>
      <c r="K76" s="257">
        <f>'7.  Persistence Report'!BB76</f>
        <v>9610</v>
      </c>
      <c r="L76" s="257">
        <f>'7.  Persistence Report'!BC76</f>
        <v>9610</v>
      </c>
      <c r="M76" s="257">
        <f>'7.  Persistence Report'!BD76</f>
        <v>9610</v>
      </c>
      <c r="N76" s="257">
        <f>'7.  Persistence Report'!BE76</f>
        <v>0</v>
      </c>
      <c r="O76" s="257">
        <f>'7.  Persistence Report'!BF76</f>
        <v>0</v>
      </c>
      <c r="P76" s="257">
        <f>'7.  Persistence Report'!BG76</f>
        <v>0</v>
      </c>
      <c r="Q76" s="257">
        <v>12</v>
      </c>
      <c r="R76" s="257"/>
      <c r="S76" s="257"/>
      <c r="T76" s="257"/>
      <c r="U76" s="257"/>
      <c r="V76" s="257"/>
      <c r="W76" s="257"/>
      <c r="X76" s="257">
        <f>'7.  Persistence Report'!V76</f>
        <v>3</v>
      </c>
      <c r="Y76" s="257">
        <f>'7.  Persistence Report'!W76</f>
        <v>3</v>
      </c>
      <c r="Z76" s="257">
        <f>'7.  Persistence Report'!X76</f>
        <v>3</v>
      </c>
      <c r="AA76" s="257">
        <f>'7.  Persistence Report'!Y76</f>
        <v>3</v>
      </c>
      <c r="AB76" s="257">
        <f>'7.  Persistence Report'!Z76</f>
        <v>0</v>
      </c>
      <c r="AC76" s="257">
        <f>'7.  Persistence Report'!AA76</f>
        <v>0</v>
      </c>
      <c r="AD76" s="257">
        <f>'7.  Persistence Report'!AB76</f>
        <v>0</v>
      </c>
      <c r="AE76" s="363"/>
      <c r="AF76" s="363"/>
      <c r="AG76" s="363">
        <v>1</v>
      </c>
      <c r="AH76" s="363"/>
      <c r="AI76" s="363"/>
      <c r="AJ76" s="363"/>
      <c r="AK76" s="363"/>
      <c r="AL76" s="368"/>
      <c r="AM76" s="368"/>
      <c r="AN76" s="368"/>
      <c r="AO76" s="368"/>
      <c r="AP76" s="368"/>
      <c r="AQ76" s="368"/>
      <c r="AR76" s="368"/>
      <c r="AS76" s="258">
        <f>SUM(AE76:AR76)</f>
        <v>1</v>
      </c>
    </row>
    <row r="77" spans="1:4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f>AE76</f>
        <v>0</v>
      </c>
      <c r="AF77" s="364">
        <f t="shared" ref="AF77:AR77" si="143">AF76</f>
        <v>0</v>
      </c>
      <c r="AG77" s="364">
        <f t="shared" si="143"/>
        <v>1</v>
      </c>
      <c r="AH77" s="364">
        <f t="shared" si="143"/>
        <v>0</v>
      </c>
      <c r="AI77" s="364">
        <f t="shared" si="143"/>
        <v>0</v>
      </c>
      <c r="AJ77" s="364">
        <f t="shared" si="143"/>
        <v>0</v>
      </c>
      <c r="AK77" s="364">
        <f t="shared" si="143"/>
        <v>0</v>
      </c>
      <c r="AL77" s="364">
        <f t="shared" si="143"/>
        <v>0</v>
      </c>
      <c r="AM77" s="364">
        <f t="shared" si="143"/>
        <v>0</v>
      </c>
      <c r="AN77" s="364">
        <f t="shared" si="143"/>
        <v>0</v>
      </c>
      <c r="AO77" s="364">
        <f t="shared" si="143"/>
        <v>0</v>
      </c>
      <c r="AP77" s="364">
        <f t="shared" si="143"/>
        <v>0</v>
      </c>
      <c r="AQ77" s="364">
        <f t="shared" si="143"/>
        <v>0</v>
      </c>
      <c r="AR77" s="364">
        <f t="shared" si="143"/>
        <v>0</v>
      </c>
      <c r="AS77" s="268"/>
    </row>
    <row r="78" spans="1:4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75" outlineLevel="1">
      <c r="B79" s="250" t="s">
        <v>107</v>
      </c>
      <c r="C79" s="251"/>
      <c r="D79" s="252"/>
      <c r="E79" s="252"/>
      <c r="F79" s="252"/>
      <c r="G79" s="252"/>
      <c r="H79" s="252"/>
      <c r="I79" s="252"/>
      <c r="J79" s="252"/>
      <c r="K79" s="252"/>
      <c r="L79" s="252"/>
      <c r="M79" s="252"/>
      <c r="N79" s="252"/>
      <c r="O79" s="252"/>
      <c r="P79" s="252"/>
      <c r="Q79" s="252"/>
      <c r="R79" s="252"/>
      <c r="S79" s="251"/>
      <c r="T79" s="251"/>
      <c r="U79" s="251"/>
      <c r="V79" s="251"/>
      <c r="W79" s="251"/>
      <c r="X79" s="252"/>
      <c r="Y79" s="252"/>
      <c r="Z79" s="252"/>
      <c r="AA79" s="252"/>
      <c r="AB79" s="252"/>
      <c r="AC79" s="252"/>
      <c r="AD79" s="252"/>
      <c r="AE79" s="367"/>
      <c r="AF79" s="367"/>
      <c r="AG79" s="367"/>
      <c r="AH79" s="367"/>
      <c r="AI79" s="367"/>
      <c r="AJ79" s="367"/>
      <c r="AK79" s="367"/>
      <c r="AL79" s="367"/>
      <c r="AM79" s="367"/>
      <c r="AN79" s="367"/>
      <c r="AO79" s="367"/>
      <c r="AP79" s="367"/>
      <c r="AQ79" s="367"/>
      <c r="AR79" s="367"/>
      <c r="AS79" s="254"/>
    </row>
    <row r="80" spans="1:45" outlineLevel="1">
      <c r="A80" s="459">
        <v>14</v>
      </c>
      <c r="B80" s="276" t="s">
        <v>108</v>
      </c>
      <c r="C80" s="253" t="s">
        <v>25</v>
      </c>
      <c r="D80" s="257"/>
      <c r="E80" s="257"/>
      <c r="F80" s="257"/>
      <c r="G80" s="257"/>
      <c r="H80" s="257"/>
      <c r="I80" s="257"/>
      <c r="J80" s="257">
        <f>'7.  Persistence Report'!BA75</f>
        <v>9386</v>
      </c>
      <c r="K80" s="257">
        <f>'7.  Persistence Report'!BB75</f>
        <v>8836</v>
      </c>
      <c r="L80" s="257">
        <f>'7.  Persistence Report'!BC75</f>
        <v>4382</v>
      </c>
      <c r="M80" s="257">
        <f>'7.  Persistence Report'!BD75</f>
        <v>4382</v>
      </c>
      <c r="N80" s="257">
        <f>'7.  Persistence Report'!BE75</f>
        <v>4382</v>
      </c>
      <c r="O80" s="257">
        <f>'7.  Persistence Report'!BF75</f>
        <v>4382</v>
      </c>
      <c r="P80" s="257">
        <f>'7.  Persistence Report'!BG75</f>
        <v>4062</v>
      </c>
      <c r="Q80" s="257">
        <v>12</v>
      </c>
      <c r="R80" s="257"/>
      <c r="S80" s="257"/>
      <c r="T80" s="257"/>
      <c r="U80" s="257"/>
      <c r="V80" s="257"/>
      <c r="W80" s="257"/>
      <c r="X80" s="257">
        <f>'7.  Persistence Report'!V75</f>
        <v>1</v>
      </c>
      <c r="Y80" s="257">
        <f>'7.  Persistence Report'!W75</f>
        <v>1</v>
      </c>
      <c r="Z80" s="257">
        <f>'7.  Persistence Report'!X75</f>
        <v>1</v>
      </c>
      <c r="AA80" s="257">
        <f>'7.  Persistence Report'!Y75</f>
        <v>1</v>
      </c>
      <c r="AB80" s="257">
        <f>'7.  Persistence Report'!Z75</f>
        <v>1</v>
      </c>
      <c r="AC80" s="257">
        <f>'7.  Persistence Report'!AA75</f>
        <v>1</v>
      </c>
      <c r="AD80" s="257">
        <f>'7.  Persistence Report'!AB75</f>
        <v>1</v>
      </c>
      <c r="AE80" s="467"/>
      <c r="AF80" s="363"/>
      <c r="AG80" s="363"/>
      <c r="AH80" s="363"/>
      <c r="AI80" s="363"/>
      <c r="AJ80" s="363"/>
      <c r="AK80" s="363"/>
      <c r="AL80" s="363"/>
      <c r="AM80" s="363"/>
      <c r="AN80" s="363"/>
      <c r="AO80" s="363"/>
      <c r="AP80" s="363"/>
      <c r="AQ80" s="363"/>
      <c r="AR80" s="363"/>
      <c r="AS80" s="258">
        <f>SUM(AE80:AR80)</f>
        <v>0</v>
      </c>
    </row>
    <row r="81" spans="1:46"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AE80</f>
        <v>0</v>
      </c>
      <c r="AF81" s="364">
        <f t="shared" ref="AF81" si="144">AF80</f>
        <v>0</v>
      </c>
      <c r="AG81" s="364">
        <f t="shared" ref="AG81" si="145">AG80</f>
        <v>0</v>
      </c>
      <c r="AH81" s="364">
        <f t="shared" ref="AH81" si="146">AH80</f>
        <v>0</v>
      </c>
      <c r="AI81" s="364">
        <f t="shared" ref="AI81" si="147">AI80</f>
        <v>0</v>
      </c>
      <c r="AJ81" s="364">
        <f>AJ80</f>
        <v>0</v>
      </c>
      <c r="AK81" s="364">
        <f t="shared" ref="AK81" si="148">AK80</f>
        <v>0</v>
      </c>
      <c r="AL81" s="364">
        <f t="shared" ref="AL81" si="149">AL80</f>
        <v>0</v>
      </c>
      <c r="AM81" s="364">
        <f t="shared" ref="AM81" si="150">AM80</f>
        <v>0</v>
      </c>
      <c r="AN81" s="364">
        <f t="shared" ref="AN81" si="151">AN80</f>
        <v>0</v>
      </c>
      <c r="AO81" s="364">
        <f t="shared" ref="AO81" si="152">AO80</f>
        <v>0</v>
      </c>
      <c r="AP81" s="364">
        <f t="shared" ref="AP81" si="153">AP80</f>
        <v>0</v>
      </c>
      <c r="AQ81" s="364">
        <f t="shared" ref="AQ81" si="154">AQ80</f>
        <v>0</v>
      </c>
      <c r="AR81" s="364">
        <f t="shared" ref="AR81" si="155">AR80</f>
        <v>0</v>
      </c>
      <c r="AS81" s="259"/>
    </row>
    <row r="82" spans="1:46"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7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AE84</f>
        <v>0</v>
      </c>
      <c r="AF85" s="364">
        <f t="shared" ref="AF85:AI85" si="156">AF84</f>
        <v>0</v>
      </c>
      <c r="AG85" s="364">
        <f t="shared" si="156"/>
        <v>0</v>
      </c>
      <c r="AH85" s="364">
        <f t="shared" si="156"/>
        <v>0</v>
      </c>
      <c r="AI85" s="364">
        <f t="shared" si="156"/>
        <v>0</v>
      </c>
      <c r="AJ85" s="364">
        <f>AJ84</f>
        <v>0</v>
      </c>
      <c r="AK85" s="364">
        <f t="shared" ref="AK85:AR85" si="157">AK84</f>
        <v>0</v>
      </c>
      <c r="AL85" s="364">
        <f t="shared" si="157"/>
        <v>0</v>
      </c>
      <c r="AM85" s="364">
        <f t="shared" si="157"/>
        <v>0</v>
      </c>
      <c r="AN85" s="364">
        <f t="shared" si="157"/>
        <v>0</v>
      </c>
      <c r="AO85" s="364">
        <f t="shared" si="157"/>
        <v>0</v>
      </c>
      <c r="AP85" s="364">
        <f t="shared" si="157"/>
        <v>0</v>
      </c>
      <c r="AQ85" s="364">
        <f t="shared" si="157"/>
        <v>0</v>
      </c>
      <c r="AR85" s="364">
        <f t="shared" si="157"/>
        <v>0</v>
      </c>
      <c r="AS85" s="259"/>
    </row>
    <row r="86" spans="1:46"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AE87</f>
        <v>0</v>
      </c>
      <c r="AF88" s="364">
        <f t="shared" ref="AF88:AI88" si="158">AF87</f>
        <v>0</v>
      </c>
      <c r="AG88" s="364">
        <f t="shared" si="158"/>
        <v>0</v>
      </c>
      <c r="AH88" s="364">
        <f t="shared" si="158"/>
        <v>0</v>
      </c>
      <c r="AI88" s="364">
        <f t="shared" si="158"/>
        <v>0</v>
      </c>
      <c r="AJ88" s="364">
        <f>AJ87</f>
        <v>0</v>
      </c>
      <c r="AK88" s="364">
        <f t="shared" ref="AK88:AR88" si="159">AK87</f>
        <v>0</v>
      </c>
      <c r="AL88" s="364">
        <f t="shared" si="159"/>
        <v>0</v>
      </c>
      <c r="AM88" s="364">
        <f t="shared" si="159"/>
        <v>0</v>
      </c>
      <c r="AN88" s="364">
        <f t="shared" si="159"/>
        <v>0</v>
      </c>
      <c r="AO88" s="364">
        <f t="shared" si="159"/>
        <v>0</v>
      </c>
      <c r="AP88" s="364">
        <f t="shared" si="159"/>
        <v>0</v>
      </c>
      <c r="AQ88" s="364">
        <f t="shared" si="159"/>
        <v>0</v>
      </c>
      <c r="AR88" s="364">
        <f t="shared" si="159"/>
        <v>0</v>
      </c>
      <c r="AS88" s="259"/>
    </row>
    <row r="89" spans="1:46" s="245" customFormat="1"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7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60">AF91</f>
        <v>0</v>
      </c>
      <c r="AG92" s="364">
        <f t="shared" si="160"/>
        <v>0</v>
      </c>
      <c r="AH92" s="364">
        <f t="shared" si="160"/>
        <v>0</v>
      </c>
      <c r="AI92" s="364">
        <f t="shared" si="160"/>
        <v>0</v>
      </c>
      <c r="AJ92" s="364">
        <f t="shared" si="160"/>
        <v>0</v>
      </c>
      <c r="AK92" s="364">
        <f t="shared" si="160"/>
        <v>0</v>
      </c>
      <c r="AL92" s="364">
        <f t="shared" si="160"/>
        <v>0</v>
      </c>
      <c r="AM92" s="364">
        <f t="shared" si="160"/>
        <v>0</v>
      </c>
      <c r="AN92" s="364">
        <f t="shared" si="160"/>
        <v>0</v>
      </c>
      <c r="AO92" s="364">
        <f t="shared" si="160"/>
        <v>0</v>
      </c>
      <c r="AP92" s="364">
        <f t="shared" si="160"/>
        <v>0</v>
      </c>
      <c r="AQ92" s="364">
        <f t="shared" si="160"/>
        <v>0</v>
      </c>
      <c r="AR92" s="364">
        <f t="shared" si="160"/>
        <v>0</v>
      </c>
      <c r="AS92" s="268"/>
    </row>
    <row r="93" spans="1:46"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outlineLevel="1">
      <c r="A94" s="459">
        <v>18</v>
      </c>
      <c r="B94" s="275" t="s">
        <v>109</v>
      </c>
      <c r="C94" s="253" t="s">
        <v>25</v>
      </c>
      <c r="D94" s="257"/>
      <c r="E94" s="257"/>
      <c r="F94" s="257"/>
      <c r="G94" s="257"/>
      <c r="H94" s="257"/>
      <c r="I94" s="257"/>
      <c r="J94" s="257"/>
      <c r="K94" s="257"/>
      <c r="L94" s="257"/>
      <c r="M94" s="257"/>
      <c r="N94" s="257"/>
      <c r="O94" s="257"/>
      <c r="P94" s="257"/>
      <c r="Q94" s="257">
        <v>12</v>
      </c>
      <c r="R94" s="257"/>
      <c r="S94" s="257"/>
      <c r="T94" s="257"/>
      <c r="U94" s="257"/>
      <c r="V94" s="257"/>
      <c r="W94" s="257"/>
      <c r="X94" s="257"/>
      <c r="Y94" s="257"/>
      <c r="Z94" s="257"/>
      <c r="AA94" s="257"/>
      <c r="AB94" s="257"/>
      <c r="AC94" s="257"/>
      <c r="AD94" s="257"/>
      <c r="AE94" s="379"/>
      <c r="AF94" s="363"/>
      <c r="AG94" s="363"/>
      <c r="AH94" s="363"/>
      <c r="AI94" s="363"/>
      <c r="AJ94" s="363"/>
      <c r="AK94" s="363"/>
      <c r="AL94" s="368"/>
      <c r="AM94" s="368"/>
      <c r="AN94" s="368"/>
      <c r="AO94" s="368"/>
      <c r="AP94" s="368"/>
      <c r="AQ94" s="368"/>
      <c r="AR94" s="368"/>
      <c r="AS94" s="258">
        <f>SUM(AE94:AR94)</f>
        <v>0</v>
      </c>
    </row>
    <row r="95" spans="1:46"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AE94</f>
        <v>0</v>
      </c>
      <c r="AF95" s="364">
        <f t="shared" ref="AF95" si="161">AF94</f>
        <v>0</v>
      </c>
      <c r="AG95" s="364">
        <f t="shared" ref="AG95" si="162">AG94</f>
        <v>0</v>
      </c>
      <c r="AH95" s="364">
        <f t="shared" ref="AH95" si="163">AH94</f>
        <v>0</v>
      </c>
      <c r="AI95" s="364">
        <f t="shared" ref="AI95" si="164">AI94</f>
        <v>0</v>
      </c>
      <c r="AJ95" s="364">
        <f t="shared" ref="AJ95" si="165">AJ94</f>
        <v>0</v>
      </c>
      <c r="AK95" s="364">
        <f t="shared" ref="AK95" si="166">AK94</f>
        <v>0</v>
      </c>
      <c r="AL95" s="364">
        <f t="shared" ref="AL95" si="167">AL94</f>
        <v>0</v>
      </c>
      <c r="AM95" s="364">
        <f t="shared" ref="AM95" si="168">AM94</f>
        <v>0</v>
      </c>
      <c r="AN95" s="364">
        <f t="shared" ref="AN95" si="169">AN94</f>
        <v>0</v>
      </c>
      <c r="AO95" s="364">
        <f t="shared" ref="AO95" si="170">AO94</f>
        <v>0</v>
      </c>
      <c r="AP95" s="364">
        <f t="shared" ref="AP95" si="171">AP94</f>
        <v>0</v>
      </c>
      <c r="AQ95" s="364">
        <f t="shared" ref="AQ95" si="172">AQ94</f>
        <v>0</v>
      </c>
      <c r="AR95" s="364">
        <f t="shared" ref="AR95" si="173">AR94</f>
        <v>0</v>
      </c>
      <c r="AS95" s="268"/>
    </row>
    <row r="96" spans="1:46"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174">AF97</f>
        <v>0</v>
      </c>
      <c r="AG98" s="364">
        <f t="shared" si="174"/>
        <v>0</v>
      </c>
      <c r="AH98" s="364">
        <f t="shared" si="174"/>
        <v>0</v>
      </c>
      <c r="AI98" s="364">
        <f t="shared" si="174"/>
        <v>0</v>
      </c>
      <c r="AJ98" s="364">
        <f t="shared" si="174"/>
        <v>0</v>
      </c>
      <c r="AK98" s="364">
        <f t="shared" si="174"/>
        <v>0</v>
      </c>
      <c r="AL98" s="364">
        <f t="shared" si="174"/>
        <v>0</v>
      </c>
      <c r="AM98" s="364">
        <f t="shared" si="174"/>
        <v>0</v>
      </c>
      <c r="AN98" s="364">
        <f t="shared" si="174"/>
        <v>0</v>
      </c>
      <c r="AO98" s="364">
        <f t="shared" si="174"/>
        <v>0</v>
      </c>
      <c r="AP98" s="364">
        <f t="shared" si="174"/>
        <v>0</v>
      </c>
      <c r="AQ98" s="364">
        <f t="shared" si="174"/>
        <v>0</v>
      </c>
      <c r="AR98" s="364">
        <f t="shared" si="174"/>
        <v>0</v>
      </c>
      <c r="AS98" s="259"/>
    </row>
    <row r="99" spans="1:4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175">AE100</f>
        <v>0</v>
      </c>
      <c r="AF101" s="364">
        <f t="shared" si="175"/>
        <v>0</v>
      </c>
      <c r="AG101" s="364">
        <f t="shared" si="175"/>
        <v>0</v>
      </c>
      <c r="AH101" s="364">
        <f t="shared" si="175"/>
        <v>0</v>
      </c>
      <c r="AI101" s="364">
        <f t="shared" si="175"/>
        <v>0</v>
      </c>
      <c r="AJ101" s="364">
        <f t="shared" si="175"/>
        <v>0</v>
      </c>
      <c r="AK101" s="364">
        <f t="shared" si="175"/>
        <v>0</v>
      </c>
      <c r="AL101" s="364">
        <f t="shared" si="175"/>
        <v>0</v>
      </c>
      <c r="AM101" s="364">
        <f t="shared" si="175"/>
        <v>0</v>
      </c>
      <c r="AN101" s="364">
        <f t="shared" si="175"/>
        <v>0</v>
      </c>
      <c r="AO101" s="364">
        <f t="shared" si="175"/>
        <v>0</v>
      </c>
      <c r="AP101" s="364">
        <f t="shared" si="175"/>
        <v>0</v>
      </c>
      <c r="AQ101" s="364">
        <f t="shared" si="175"/>
        <v>0</v>
      </c>
      <c r="AR101" s="364">
        <f t="shared" si="175"/>
        <v>0</v>
      </c>
      <c r="AS101" s="268"/>
    </row>
    <row r="102" spans="1:45" ht="15.7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7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7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AE105</f>
        <v>0</v>
      </c>
      <c r="AF106" s="364">
        <f t="shared" ref="AF106" si="176">AF105</f>
        <v>0</v>
      </c>
      <c r="AG106" s="364">
        <f t="shared" ref="AG106" si="177">AG105</f>
        <v>0</v>
      </c>
      <c r="AH106" s="364">
        <f t="shared" ref="AH106" si="178">AH105</f>
        <v>0</v>
      </c>
      <c r="AI106" s="364">
        <f t="shared" ref="AI106" si="179">AI105</f>
        <v>0</v>
      </c>
      <c r="AJ106" s="364">
        <f t="shared" ref="AJ106" si="180">AJ105</f>
        <v>0</v>
      </c>
      <c r="AK106" s="364">
        <f t="shared" ref="AK106" si="181">AK105</f>
        <v>0</v>
      </c>
      <c r="AL106" s="364">
        <f t="shared" ref="AL106" si="182">AL105</f>
        <v>0</v>
      </c>
      <c r="AM106" s="364">
        <f t="shared" ref="AM106" si="183">AM105</f>
        <v>0</v>
      </c>
      <c r="AN106" s="364">
        <f t="shared" ref="AN106" si="184">AN105</f>
        <v>0</v>
      </c>
      <c r="AO106" s="364">
        <f t="shared" ref="AO106" si="185">AO105</f>
        <v>0</v>
      </c>
      <c r="AP106" s="364">
        <f t="shared" ref="AP106" si="186">AP105</f>
        <v>0</v>
      </c>
      <c r="AQ106" s="364">
        <f t="shared" ref="AQ106" si="187">AQ105</f>
        <v>0</v>
      </c>
      <c r="AR106" s="364">
        <f t="shared" ref="AR106" si="188">AR105</f>
        <v>0</v>
      </c>
      <c r="AS106" s="268"/>
    </row>
    <row r="107" spans="1:4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AE108</f>
        <v>0</v>
      </c>
      <c r="AF109" s="364">
        <f t="shared" ref="AF109" si="189">AF108</f>
        <v>0</v>
      </c>
      <c r="AG109" s="364">
        <f t="shared" ref="AG109" si="190">AG108</f>
        <v>0</v>
      </c>
      <c r="AH109" s="364">
        <f t="shared" ref="AH109" si="191">AH108</f>
        <v>0</v>
      </c>
      <c r="AI109" s="364">
        <f t="shared" ref="AI109" si="192">AI108</f>
        <v>0</v>
      </c>
      <c r="AJ109" s="364">
        <f t="shared" ref="AJ109" si="193">AJ108</f>
        <v>0</v>
      </c>
      <c r="AK109" s="364">
        <f t="shared" ref="AK109" si="194">AK108</f>
        <v>0</v>
      </c>
      <c r="AL109" s="364">
        <f t="shared" ref="AL109" si="195">AL108</f>
        <v>0</v>
      </c>
      <c r="AM109" s="364">
        <f t="shared" ref="AM109" si="196">AM108</f>
        <v>0</v>
      </c>
      <c r="AN109" s="364">
        <f t="shared" ref="AN109" si="197">AN108</f>
        <v>0</v>
      </c>
      <c r="AO109" s="364">
        <f t="shared" ref="AO109" si="198">AO108</f>
        <v>0</v>
      </c>
      <c r="AP109" s="364">
        <f t="shared" ref="AP109" si="199">AP108</f>
        <v>0</v>
      </c>
      <c r="AQ109" s="364">
        <f t="shared" ref="AQ109" si="200">AQ108</f>
        <v>0</v>
      </c>
      <c r="AR109" s="364">
        <f t="shared" ref="AR109" si="201">AR108</f>
        <v>0</v>
      </c>
      <c r="AS109" s="268"/>
    </row>
    <row r="110" spans="1:4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AE111</f>
        <v>0</v>
      </c>
      <c r="AF112" s="364">
        <f t="shared" ref="AF112" si="202">AF111</f>
        <v>0</v>
      </c>
      <c r="AG112" s="364">
        <f t="shared" ref="AG112" si="203">AG111</f>
        <v>0</v>
      </c>
      <c r="AH112" s="364">
        <f t="shared" ref="AH112" si="204">AH111</f>
        <v>0</v>
      </c>
      <c r="AI112" s="364">
        <f t="shared" ref="AI112" si="205">AI111</f>
        <v>0</v>
      </c>
      <c r="AJ112" s="364">
        <f t="shared" ref="AJ112" si="206">AJ111</f>
        <v>0</v>
      </c>
      <c r="AK112" s="364">
        <f t="shared" ref="AK112" si="207">AK111</f>
        <v>0</v>
      </c>
      <c r="AL112" s="364">
        <f t="shared" ref="AL112" si="208">AL111</f>
        <v>0</v>
      </c>
      <c r="AM112" s="364">
        <f t="shared" ref="AM112" si="209">AM111</f>
        <v>0</v>
      </c>
      <c r="AN112" s="364">
        <f t="shared" ref="AN112" si="210">AN111</f>
        <v>0</v>
      </c>
      <c r="AO112" s="364">
        <f t="shared" ref="AO112" si="211">AO111</f>
        <v>0</v>
      </c>
      <c r="AP112" s="364">
        <f t="shared" ref="AP112" si="212">AP111</f>
        <v>0</v>
      </c>
      <c r="AQ112" s="364">
        <f t="shared" ref="AQ112" si="213">AQ111</f>
        <v>0</v>
      </c>
      <c r="AR112" s="364">
        <f t="shared" ref="AR112" si="214">AR111</f>
        <v>0</v>
      </c>
      <c r="AS112" s="268"/>
    </row>
    <row r="113" spans="1:4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AE114</f>
        <v>0</v>
      </c>
      <c r="AF115" s="364">
        <f t="shared" ref="AF115" si="215">AF114</f>
        <v>0</v>
      </c>
      <c r="AG115" s="364">
        <f t="shared" ref="AG115" si="216">AG114</f>
        <v>0</v>
      </c>
      <c r="AH115" s="364">
        <f t="shared" ref="AH115" si="217">AH114</f>
        <v>0</v>
      </c>
      <c r="AI115" s="364">
        <f t="shared" ref="AI115" si="218">AI114</f>
        <v>0</v>
      </c>
      <c r="AJ115" s="364">
        <f t="shared" ref="AJ115" si="219">AJ114</f>
        <v>0</v>
      </c>
      <c r="AK115" s="364">
        <f t="shared" ref="AK115" si="220">AK114</f>
        <v>0</v>
      </c>
      <c r="AL115" s="364">
        <f t="shared" ref="AL115" si="221">AL114</f>
        <v>0</v>
      </c>
      <c r="AM115" s="364">
        <f t="shared" ref="AM115" si="222">AM114</f>
        <v>0</v>
      </c>
      <c r="AN115" s="364">
        <f t="shared" ref="AN115" si="223">AN114</f>
        <v>0</v>
      </c>
      <c r="AO115" s="364">
        <f t="shared" ref="AO115" si="224">AO114</f>
        <v>0</v>
      </c>
      <c r="AP115" s="364">
        <f t="shared" ref="AP115" si="225">AP114</f>
        <v>0</v>
      </c>
      <c r="AQ115" s="364">
        <f t="shared" ref="AQ115" si="226">AQ114</f>
        <v>0</v>
      </c>
      <c r="AR115" s="364">
        <f t="shared" ref="AR115" si="227">AR114</f>
        <v>0</v>
      </c>
      <c r="AS115" s="268"/>
    </row>
    <row r="116" spans="1:4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7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AE118</f>
        <v>0</v>
      </c>
      <c r="AF119" s="364">
        <f t="shared" ref="AF119" si="228">AF118</f>
        <v>0</v>
      </c>
      <c r="AG119" s="364">
        <f t="shared" ref="AG119" si="229">AG118</f>
        <v>0</v>
      </c>
      <c r="AH119" s="364">
        <f t="shared" ref="AH119" si="230">AH118</f>
        <v>0</v>
      </c>
      <c r="AI119" s="364">
        <f t="shared" ref="AI119" si="231">AI118</f>
        <v>0</v>
      </c>
      <c r="AJ119" s="364">
        <f t="shared" ref="AJ119" si="232">AJ118</f>
        <v>0</v>
      </c>
      <c r="AK119" s="364">
        <f t="shared" ref="AK119" si="233">AK118</f>
        <v>0</v>
      </c>
      <c r="AL119" s="364">
        <f t="shared" ref="AL119" si="234">AL118</f>
        <v>0</v>
      </c>
      <c r="AM119" s="364">
        <f t="shared" ref="AM119" si="235">AM118</f>
        <v>0</v>
      </c>
      <c r="AN119" s="364">
        <f t="shared" ref="AN119" si="236">AN118</f>
        <v>0</v>
      </c>
      <c r="AO119" s="364">
        <f t="shared" ref="AO119" si="237">AO118</f>
        <v>0</v>
      </c>
      <c r="AP119" s="364">
        <f t="shared" ref="AP119" si="238">AP118</f>
        <v>0</v>
      </c>
      <c r="AQ119" s="364">
        <f t="shared" ref="AQ119" si="239">AQ118</f>
        <v>0</v>
      </c>
      <c r="AR119" s="364">
        <f t="shared" ref="AR119" si="240">AR118</f>
        <v>0</v>
      </c>
      <c r="AS119" s="268"/>
    </row>
    <row r="120" spans="1:4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AE121</f>
        <v>0</v>
      </c>
      <c r="AF122" s="364">
        <f t="shared" ref="AF122" si="241">AF121</f>
        <v>0</v>
      </c>
      <c r="AG122" s="364">
        <f t="shared" ref="AG122" si="242">AG121</f>
        <v>0</v>
      </c>
      <c r="AH122" s="364">
        <f t="shared" ref="AH122" si="243">AH121</f>
        <v>0</v>
      </c>
      <c r="AI122" s="364">
        <f t="shared" ref="AI122" si="244">AI121</f>
        <v>0</v>
      </c>
      <c r="AJ122" s="364">
        <f t="shared" ref="AJ122" si="245">AJ121</f>
        <v>0</v>
      </c>
      <c r="AK122" s="364">
        <f t="shared" ref="AK122" si="246">AK121</f>
        <v>0</v>
      </c>
      <c r="AL122" s="364">
        <f t="shared" ref="AL122" si="247">AL121</f>
        <v>0</v>
      </c>
      <c r="AM122" s="364">
        <f t="shared" ref="AM122" si="248">AM121</f>
        <v>0</v>
      </c>
      <c r="AN122" s="364">
        <f t="shared" ref="AN122" si="249">AN121</f>
        <v>0</v>
      </c>
      <c r="AO122" s="364">
        <f t="shared" ref="AO122" si="250">AO121</f>
        <v>0</v>
      </c>
      <c r="AP122" s="364">
        <f t="shared" ref="AP122" si="251">AP121</f>
        <v>0</v>
      </c>
      <c r="AQ122" s="364">
        <f t="shared" ref="AQ122" si="252">AQ121</f>
        <v>0</v>
      </c>
      <c r="AR122" s="364">
        <f t="shared" ref="AR122" si="253">AR121</f>
        <v>0</v>
      </c>
      <c r="AS122" s="268"/>
    </row>
    <row r="123" spans="1:4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AE124</f>
        <v>0</v>
      </c>
      <c r="AF125" s="364">
        <f t="shared" ref="AF125" si="254">AF124</f>
        <v>0</v>
      </c>
      <c r="AG125" s="364">
        <f t="shared" ref="AG125" si="255">AG124</f>
        <v>0</v>
      </c>
      <c r="AH125" s="364">
        <f t="shared" ref="AH125" si="256">AH124</f>
        <v>0</v>
      </c>
      <c r="AI125" s="364">
        <f t="shared" ref="AI125" si="257">AI124</f>
        <v>0</v>
      </c>
      <c r="AJ125" s="364">
        <f t="shared" ref="AJ125" si="258">AJ124</f>
        <v>0</v>
      </c>
      <c r="AK125" s="364">
        <f t="shared" ref="AK125" si="259">AK124</f>
        <v>0</v>
      </c>
      <c r="AL125" s="364">
        <f t="shared" ref="AL125" si="260">AL124</f>
        <v>0</v>
      </c>
      <c r="AM125" s="364">
        <f t="shared" ref="AM125" si="261">AM124</f>
        <v>0</v>
      </c>
      <c r="AN125" s="364">
        <f t="shared" ref="AN125" si="262">AN124</f>
        <v>0</v>
      </c>
      <c r="AO125" s="364">
        <f t="shared" ref="AO125" si="263">AO124</f>
        <v>0</v>
      </c>
      <c r="AP125" s="364">
        <f t="shared" ref="AP125" si="264">AP124</f>
        <v>0</v>
      </c>
      <c r="AQ125" s="364">
        <f t="shared" ref="AQ125" si="265">AQ124</f>
        <v>0</v>
      </c>
      <c r="AR125" s="364">
        <f t="shared" ref="AR125" si="266">AR124</f>
        <v>0</v>
      </c>
      <c r="AS125" s="268"/>
    </row>
    <row r="126" spans="1:4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AE127</f>
        <v>0</v>
      </c>
      <c r="AF128" s="364">
        <f t="shared" ref="AF128" si="267">AF127</f>
        <v>0</v>
      </c>
      <c r="AG128" s="364">
        <f t="shared" ref="AG128" si="268">AG127</f>
        <v>0</v>
      </c>
      <c r="AH128" s="364">
        <f t="shared" ref="AH128" si="269">AH127</f>
        <v>0</v>
      </c>
      <c r="AI128" s="364">
        <f t="shared" ref="AI128" si="270">AI127</f>
        <v>0</v>
      </c>
      <c r="AJ128" s="364">
        <f t="shared" ref="AJ128" si="271">AJ127</f>
        <v>0</v>
      </c>
      <c r="AK128" s="364">
        <f t="shared" ref="AK128" si="272">AK127</f>
        <v>0</v>
      </c>
      <c r="AL128" s="364">
        <f t="shared" ref="AL128" si="273">AL127</f>
        <v>0</v>
      </c>
      <c r="AM128" s="364">
        <f t="shared" ref="AM128" si="274">AM127</f>
        <v>0</v>
      </c>
      <c r="AN128" s="364">
        <f t="shared" ref="AN128" si="275">AN127</f>
        <v>0</v>
      </c>
      <c r="AO128" s="364">
        <f t="shared" ref="AO128" si="276">AO127</f>
        <v>0</v>
      </c>
      <c r="AP128" s="364">
        <f t="shared" ref="AP128" si="277">AP127</f>
        <v>0</v>
      </c>
      <c r="AQ128" s="364">
        <f t="shared" ref="AQ128" si="278">AQ127</f>
        <v>0</v>
      </c>
      <c r="AR128" s="364">
        <f t="shared" ref="AR128" si="279">AR127</f>
        <v>0</v>
      </c>
      <c r="AS128" s="268"/>
    </row>
    <row r="129" spans="1:4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AE130</f>
        <v>0</v>
      </c>
      <c r="AF131" s="364">
        <f t="shared" ref="AF131" si="280">AF130</f>
        <v>0</v>
      </c>
      <c r="AG131" s="364">
        <f t="shared" ref="AG131" si="281">AG130</f>
        <v>0</v>
      </c>
      <c r="AH131" s="364">
        <f t="shared" ref="AH131" si="282">AH130</f>
        <v>0</v>
      </c>
      <c r="AI131" s="364">
        <f t="shared" ref="AI131" si="283">AI130</f>
        <v>0</v>
      </c>
      <c r="AJ131" s="364">
        <f t="shared" ref="AJ131" si="284">AJ130</f>
        <v>0</v>
      </c>
      <c r="AK131" s="364">
        <f t="shared" ref="AK131" si="285">AK130</f>
        <v>0</v>
      </c>
      <c r="AL131" s="364">
        <f t="shared" ref="AL131" si="286">AL130</f>
        <v>0</v>
      </c>
      <c r="AM131" s="364">
        <f t="shared" ref="AM131" si="287">AM130</f>
        <v>0</v>
      </c>
      <c r="AN131" s="364">
        <f t="shared" ref="AN131" si="288">AN130</f>
        <v>0</v>
      </c>
      <c r="AO131" s="364">
        <f t="shared" ref="AO131" si="289">AO130</f>
        <v>0</v>
      </c>
      <c r="AP131" s="364">
        <f t="shared" ref="AP131" si="290">AP130</f>
        <v>0</v>
      </c>
      <c r="AQ131" s="364">
        <f t="shared" ref="AQ131" si="291">AQ130</f>
        <v>0</v>
      </c>
      <c r="AR131" s="364">
        <f t="shared" ref="AR131" si="292">AR130</f>
        <v>0</v>
      </c>
      <c r="AS131" s="268"/>
    </row>
    <row r="132" spans="1:4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0"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AE133</f>
        <v>0</v>
      </c>
      <c r="AF134" s="364">
        <f t="shared" ref="AF134" si="293">AF133</f>
        <v>0</v>
      </c>
      <c r="AG134" s="364">
        <f t="shared" ref="AG134" si="294">AG133</f>
        <v>0</v>
      </c>
      <c r="AH134" s="364">
        <f t="shared" ref="AH134" si="295">AH133</f>
        <v>0</v>
      </c>
      <c r="AI134" s="364">
        <f t="shared" ref="AI134" si="296">AI133</f>
        <v>0</v>
      </c>
      <c r="AJ134" s="364">
        <f t="shared" ref="AJ134" si="297">AJ133</f>
        <v>0</v>
      </c>
      <c r="AK134" s="364">
        <f t="shared" ref="AK134" si="298">AK133</f>
        <v>0</v>
      </c>
      <c r="AL134" s="364">
        <f t="shared" ref="AL134" si="299">AL133</f>
        <v>0</v>
      </c>
      <c r="AM134" s="364">
        <f t="shared" ref="AM134" si="300">AM133</f>
        <v>0</v>
      </c>
      <c r="AN134" s="364">
        <f t="shared" ref="AN134" si="301">AN133</f>
        <v>0</v>
      </c>
      <c r="AO134" s="364">
        <f t="shared" ref="AO134" si="302">AO133</f>
        <v>0</v>
      </c>
      <c r="AP134" s="364">
        <f t="shared" ref="AP134" si="303">AP133</f>
        <v>0</v>
      </c>
      <c r="AQ134" s="364">
        <f t="shared" ref="AQ134" si="304">AQ133</f>
        <v>0</v>
      </c>
      <c r="AR134" s="364">
        <f t="shared" ref="AR134" si="305">AR133</f>
        <v>0</v>
      </c>
      <c r="AS134" s="268"/>
    </row>
    <row r="135" spans="1:4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AE136</f>
        <v>0</v>
      </c>
      <c r="AF137" s="364">
        <f t="shared" ref="AF137" si="306">AF136</f>
        <v>0</v>
      </c>
      <c r="AG137" s="364">
        <f t="shared" ref="AG137" si="307">AG136</f>
        <v>0</v>
      </c>
      <c r="AH137" s="364">
        <f t="shared" ref="AH137" si="308">AH136</f>
        <v>0</v>
      </c>
      <c r="AI137" s="364">
        <f t="shared" ref="AI137" si="309">AI136</f>
        <v>0</v>
      </c>
      <c r="AJ137" s="364">
        <f t="shared" ref="AJ137" si="310">AJ136</f>
        <v>0</v>
      </c>
      <c r="AK137" s="364">
        <f t="shared" ref="AK137" si="311">AK136</f>
        <v>0</v>
      </c>
      <c r="AL137" s="364">
        <f t="shared" ref="AL137" si="312">AL136</f>
        <v>0</v>
      </c>
      <c r="AM137" s="364">
        <f t="shared" ref="AM137" si="313">AM136</f>
        <v>0</v>
      </c>
      <c r="AN137" s="364">
        <f t="shared" ref="AN137" si="314">AN136</f>
        <v>0</v>
      </c>
      <c r="AO137" s="364">
        <f t="shared" ref="AO137" si="315">AO136</f>
        <v>0</v>
      </c>
      <c r="AP137" s="364">
        <f t="shared" ref="AP137" si="316">AP136</f>
        <v>0</v>
      </c>
      <c r="AQ137" s="364">
        <f t="shared" ref="AQ137" si="317">AQ136</f>
        <v>0</v>
      </c>
      <c r="AR137" s="364">
        <f t="shared" ref="AR137" si="318">AR136</f>
        <v>0</v>
      </c>
      <c r="AS137" s="268"/>
    </row>
    <row r="138" spans="1:4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AE139</f>
        <v>0</v>
      </c>
      <c r="AF140" s="364">
        <f t="shared" ref="AF140" si="319">AF139</f>
        <v>0</v>
      </c>
      <c r="AG140" s="364">
        <f t="shared" ref="AG140" si="320">AG139</f>
        <v>0</v>
      </c>
      <c r="AH140" s="364">
        <f t="shared" ref="AH140" si="321">AH139</f>
        <v>0</v>
      </c>
      <c r="AI140" s="364">
        <f t="shared" ref="AI140" si="322">AI139</f>
        <v>0</v>
      </c>
      <c r="AJ140" s="364">
        <f t="shared" ref="AJ140" si="323">AJ139</f>
        <v>0</v>
      </c>
      <c r="AK140" s="364">
        <f t="shared" ref="AK140" si="324">AK139</f>
        <v>0</v>
      </c>
      <c r="AL140" s="364">
        <f t="shared" ref="AL140" si="325">AL139</f>
        <v>0</v>
      </c>
      <c r="AM140" s="364">
        <f t="shared" ref="AM140" si="326">AM139</f>
        <v>0</v>
      </c>
      <c r="AN140" s="364">
        <f t="shared" ref="AN140" si="327">AN139</f>
        <v>0</v>
      </c>
      <c r="AO140" s="364">
        <f t="shared" ref="AO140" si="328">AO139</f>
        <v>0</v>
      </c>
      <c r="AP140" s="364">
        <f t="shared" ref="AP140" si="329">AP139</f>
        <v>0</v>
      </c>
      <c r="AQ140" s="364">
        <f t="shared" ref="AQ140" si="330">AQ139</f>
        <v>0</v>
      </c>
      <c r="AR140" s="364">
        <f t="shared" ref="AR140" si="331">AR139</f>
        <v>0</v>
      </c>
      <c r="AS140" s="268"/>
    </row>
    <row r="141" spans="1:4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7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AE143</f>
        <v>0</v>
      </c>
      <c r="AF144" s="364">
        <f t="shared" ref="AF144" si="332">AF143</f>
        <v>0</v>
      </c>
      <c r="AG144" s="364">
        <f t="shared" ref="AG144" si="333">AG143</f>
        <v>0</v>
      </c>
      <c r="AH144" s="364">
        <f t="shared" ref="AH144" si="334">AH143</f>
        <v>0</v>
      </c>
      <c r="AI144" s="364">
        <f t="shared" ref="AI144" si="335">AI143</f>
        <v>0</v>
      </c>
      <c r="AJ144" s="364">
        <f t="shared" ref="AJ144" si="336">AJ143</f>
        <v>0</v>
      </c>
      <c r="AK144" s="364">
        <f t="shared" ref="AK144" si="337">AK143</f>
        <v>0</v>
      </c>
      <c r="AL144" s="364">
        <f t="shared" ref="AL144" si="338">AL143</f>
        <v>0</v>
      </c>
      <c r="AM144" s="364">
        <f t="shared" ref="AM144" si="339">AM143</f>
        <v>0</v>
      </c>
      <c r="AN144" s="364">
        <f t="shared" ref="AN144" si="340">AN143</f>
        <v>0</v>
      </c>
      <c r="AO144" s="364">
        <f t="shared" ref="AO144" si="341">AO143</f>
        <v>0</v>
      </c>
      <c r="AP144" s="364">
        <f t="shared" ref="AP144" si="342">AP143</f>
        <v>0</v>
      </c>
      <c r="AQ144" s="364">
        <f t="shared" ref="AQ144" si="343">AQ143</f>
        <v>0</v>
      </c>
      <c r="AR144" s="364">
        <f t="shared" ref="AR144" si="344">AR143</f>
        <v>0</v>
      </c>
      <c r="AS144" s="268"/>
    </row>
    <row r="145" spans="1:4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AE146</f>
        <v>0</v>
      </c>
      <c r="AF147" s="364">
        <f t="shared" ref="AF147" si="345">AF146</f>
        <v>0</v>
      </c>
      <c r="AG147" s="364">
        <f t="shared" ref="AG147" si="346">AG146</f>
        <v>0</v>
      </c>
      <c r="AH147" s="364">
        <f t="shared" ref="AH147" si="347">AH146</f>
        <v>0</v>
      </c>
      <c r="AI147" s="364">
        <f t="shared" ref="AI147" si="348">AI146</f>
        <v>0</v>
      </c>
      <c r="AJ147" s="364">
        <f t="shared" ref="AJ147" si="349">AJ146</f>
        <v>0</v>
      </c>
      <c r="AK147" s="364">
        <f t="shared" ref="AK147" si="350">AK146</f>
        <v>0</v>
      </c>
      <c r="AL147" s="364">
        <f t="shared" ref="AL147" si="351">AL146</f>
        <v>0</v>
      </c>
      <c r="AM147" s="364">
        <f t="shared" ref="AM147" si="352">AM146</f>
        <v>0</v>
      </c>
      <c r="AN147" s="364">
        <f t="shared" ref="AN147" si="353">AN146</f>
        <v>0</v>
      </c>
      <c r="AO147" s="364">
        <f t="shared" ref="AO147" si="354">AO146</f>
        <v>0</v>
      </c>
      <c r="AP147" s="364">
        <f t="shared" ref="AP147" si="355">AP146</f>
        <v>0</v>
      </c>
      <c r="AQ147" s="364">
        <f t="shared" ref="AQ147" si="356">AQ146</f>
        <v>0</v>
      </c>
      <c r="AR147" s="364">
        <f t="shared" ref="AR147" si="357">AR146</f>
        <v>0</v>
      </c>
      <c r="AS147" s="268"/>
    </row>
    <row r="148" spans="1:4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AE149</f>
        <v>0</v>
      </c>
      <c r="AF150" s="364">
        <f t="shared" ref="AF150" si="358">AF149</f>
        <v>0</v>
      </c>
      <c r="AG150" s="364">
        <f t="shared" ref="AG150" si="359">AG149</f>
        <v>0</v>
      </c>
      <c r="AH150" s="364">
        <f t="shared" ref="AH150" si="360">AH149</f>
        <v>0</v>
      </c>
      <c r="AI150" s="364">
        <f t="shared" ref="AI150" si="361">AI149</f>
        <v>0</v>
      </c>
      <c r="AJ150" s="364">
        <f t="shared" ref="AJ150" si="362">AJ149</f>
        <v>0</v>
      </c>
      <c r="AK150" s="364">
        <f t="shared" ref="AK150" si="363">AK149</f>
        <v>0</v>
      </c>
      <c r="AL150" s="364">
        <f t="shared" ref="AL150" si="364">AL149</f>
        <v>0</v>
      </c>
      <c r="AM150" s="364">
        <f t="shared" ref="AM150" si="365">AM149</f>
        <v>0</v>
      </c>
      <c r="AN150" s="364">
        <f t="shared" ref="AN150" si="366">AN149</f>
        <v>0</v>
      </c>
      <c r="AO150" s="364">
        <f t="shared" ref="AO150" si="367">AO149</f>
        <v>0</v>
      </c>
      <c r="AP150" s="364">
        <f t="shared" ref="AP150" si="368">AP149</f>
        <v>0</v>
      </c>
      <c r="AQ150" s="364">
        <f t="shared" ref="AQ150" si="369">AQ149</f>
        <v>0</v>
      </c>
      <c r="AR150" s="364">
        <f t="shared" ref="AR150" si="370">AR149</f>
        <v>0</v>
      </c>
      <c r="AS150" s="268"/>
    </row>
    <row r="151" spans="1:4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7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5"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AE153</f>
        <v>0</v>
      </c>
      <c r="AF154" s="364">
        <f t="shared" ref="AF154" si="371">AF153</f>
        <v>0</v>
      </c>
      <c r="AG154" s="364">
        <f t="shared" ref="AG154" si="372">AG153</f>
        <v>0</v>
      </c>
      <c r="AH154" s="364">
        <f t="shared" ref="AH154" si="373">AH153</f>
        <v>0</v>
      </c>
      <c r="AI154" s="364">
        <f t="shared" ref="AI154" si="374">AI153</f>
        <v>0</v>
      </c>
      <c r="AJ154" s="364">
        <f t="shared" ref="AJ154" si="375">AJ153</f>
        <v>0</v>
      </c>
      <c r="AK154" s="364">
        <f t="shared" ref="AK154" si="376">AK153</f>
        <v>0</v>
      </c>
      <c r="AL154" s="364">
        <f t="shared" ref="AL154" si="377">AL153</f>
        <v>0</v>
      </c>
      <c r="AM154" s="364">
        <f t="shared" ref="AM154" si="378">AM153</f>
        <v>0</v>
      </c>
      <c r="AN154" s="364">
        <f t="shared" ref="AN154" si="379">AN153</f>
        <v>0</v>
      </c>
      <c r="AO154" s="364">
        <f t="shared" ref="AO154" si="380">AO153</f>
        <v>0</v>
      </c>
      <c r="AP154" s="364">
        <f t="shared" ref="AP154" si="381">AP153</f>
        <v>0</v>
      </c>
      <c r="AQ154" s="364">
        <f t="shared" ref="AQ154" si="382">AQ153</f>
        <v>0</v>
      </c>
      <c r="AR154" s="364">
        <f t="shared" ref="AR154" si="383">AR153</f>
        <v>0</v>
      </c>
      <c r="AS154" s="268"/>
    </row>
    <row r="155" spans="1:4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AE156</f>
        <v>0</v>
      </c>
      <c r="AF157" s="364">
        <f t="shared" ref="AF157" si="384">AF156</f>
        <v>0</v>
      </c>
      <c r="AG157" s="364">
        <f t="shared" ref="AG157" si="385">AG156</f>
        <v>0</v>
      </c>
      <c r="AH157" s="364">
        <f t="shared" ref="AH157" si="386">AH156</f>
        <v>0</v>
      </c>
      <c r="AI157" s="364">
        <f t="shared" ref="AI157" si="387">AI156</f>
        <v>0</v>
      </c>
      <c r="AJ157" s="364">
        <f t="shared" ref="AJ157" si="388">AJ156</f>
        <v>0</v>
      </c>
      <c r="AK157" s="364">
        <f t="shared" ref="AK157" si="389">AK156</f>
        <v>0</v>
      </c>
      <c r="AL157" s="364">
        <f t="shared" ref="AL157" si="390">AL156</f>
        <v>0</v>
      </c>
      <c r="AM157" s="364">
        <f t="shared" ref="AM157" si="391">AM156</f>
        <v>0</v>
      </c>
      <c r="AN157" s="364">
        <f t="shared" ref="AN157" si="392">AN156</f>
        <v>0</v>
      </c>
      <c r="AO157" s="364">
        <f t="shared" ref="AO157" si="393">AO156</f>
        <v>0</v>
      </c>
      <c r="AP157" s="364">
        <f t="shared" ref="AP157" si="394">AP156</f>
        <v>0</v>
      </c>
      <c r="AQ157" s="364">
        <f t="shared" ref="AQ157" si="395">AQ156</f>
        <v>0</v>
      </c>
      <c r="AR157" s="364">
        <f t="shared" ref="AR157" si="396">AR156</f>
        <v>0</v>
      </c>
      <c r="AS157" s="268"/>
    </row>
    <row r="158" spans="1:4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AE159</f>
        <v>0</v>
      </c>
      <c r="AF160" s="364">
        <f t="shared" ref="AF160" si="397">AF159</f>
        <v>0</v>
      </c>
      <c r="AG160" s="364">
        <f t="shared" ref="AG160" si="398">AG159</f>
        <v>0</v>
      </c>
      <c r="AH160" s="364">
        <f t="shared" ref="AH160" si="399">AH159</f>
        <v>0</v>
      </c>
      <c r="AI160" s="364">
        <f t="shared" ref="AI160" si="400">AI159</f>
        <v>0</v>
      </c>
      <c r="AJ160" s="364">
        <f t="shared" ref="AJ160" si="401">AJ159</f>
        <v>0</v>
      </c>
      <c r="AK160" s="364">
        <f t="shared" ref="AK160" si="402">AK159</f>
        <v>0</v>
      </c>
      <c r="AL160" s="364">
        <f t="shared" ref="AL160" si="403">AL159</f>
        <v>0</v>
      </c>
      <c r="AM160" s="364">
        <f t="shared" ref="AM160" si="404">AM159</f>
        <v>0</v>
      </c>
      <c r="AN160" s="364">
        <f t="shared" ref="AN160" si="405">AN159</f>
        <v>0</v>
      </c>
      <c r="AO160" s="364">
        <f t="shared" ref="AO160" si="406">AO159</f>
        <v>0</v>
      </c>
      <c r="AP160" s="364">
        <f t="shared" ref="AP160" si="407">AP159</f>
        <v>0</v>
      </c>
      <c r="AQ160" s="364">
        <f t="shared" ref="AQ160" si="408">AQ159</f>
        <v>0</v>
      </c>
      <c r="AR160" s="364">
        <f t="shared" ref="AR160" si="409">AR159</f>
        <v>0</v>
      </c>
      <c r="AS160" s="268"/>
    </row>
    <row r="161" spans="1:4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30"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AE162</f>
        <v>0</v>
      </c>
      <c r="AF163" s="364">
        <f t="shared" ref="AF163" si="410">AF162</f>
        <v>0</v>
      </c>
      <c r="AG163" s="364">
        <f t="shared" ref="AG163" si="411">AG162</f>
        <v>0</v>
      </c>
      <c r="AH163" s="364">
        <f t="shared" ref="AH163" si="412">AH162</f>
        <v>0</v>
      </c>
      <c r="AI163" s="364">
        <f t="shared" ref="AI163" si="413">AI162</f>
        <v>0</v>
      </c>
      <c r="AJ163" s="364">
        <f t="shared" ref="AJ163" si="414">AJ162</f>
        <v>0</v>
      </c>
      <c r="AK163" s="364">
        <f t="shared" ref="AK163" si="415">AK162</f>
        <v>0</v>
      </c>
      <c r="AL163" s="364">
        <f t="shared" ref="AL163" si="416">AL162</f>
        <v>0</v>
      </c>
      <c r="AM163" s="364">
        <f t="shared" ref="AM163" si="417">AM162</f>
        <v>0</v>
      </c>
      <c r="AN163" s="364">
        <f t="shared" ref="AN163" si="418">AN162</f>
        <v>0</v>
      </c>
      <c r="AO163" s="364">
        <f t="shared" ref="AO163" si="419">AO162</f>
        <v>0</v>
      </c>
      <c r="AP163" s="364">
        <f t="shared" ref="AP163" si="420">AP162</f>
        <v>0</v>
      </c>
      <c r="AQ163" s="364">
        <f t="shared" ref="AQ163" si="421">AQ162</f>
        <v>0</v>
      </c>
      <c r="AR163" s="364">
        <f t="shared" ref="AR163" si="422">AR162</f>
        <v>0</v>
      </c>
      <c r="AS163" s="268"/>
    </row>
    <row r="164" spans="1:4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0"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AE165</f>
        <v>0</v>
      </c>
      <c r="AF166" s="364">
        <f t="shared" ref="AF166" si="423">AF165</f>
        <v>0</v>
      </c>
      <c r="AG166" s="364">
        <f t="shared" ref="AG166" si="424">AG165</f>
        <v>0</v>
      </c>
      <c r="AH166" s="364">
        <f t="shared" ref="AH166" si="425">AH165</f>
        <v>0</v>
      </c>
      <c r="AI166" s="364">
        <f t="shared" ref="AI166" si="426">AI165</f>
        <v>0</v>
      </c>
      <c r="AJ166" s="364">
        <f t="shared" ref="AJ166" si="427">AJ165</f>
        <v>0</v>
      </c>
      <c r="AK166" s="364">
        <f t="shared" ref="AK166" si="428">AK165</f>
        <v>0</v>
      </c>
      <c r="AL166" s="364">
        <f t="shared" ref="AL166" si="429">AL165</f>
        <v>0</v>
      </c>
      <c r="AM166" s="364">
        <f t="shared" ref="AM166" si="430">AM165</f>
        <v>0</v>
      </c>
      <c r="AN166" s="364">
        <f t="shared" ref="AN166" si="431">AN165</f>
        <v>0</v>
      </c>
      <c r="AO166" s="364">
        <f t="shared" ref="AO166" si="432">AO165</f>
        <v>0</v>
      </c>
      <c r="AP166" s="364">
        <f t="shared" ref="AP166" si="433">AP165</f>
        <v>0</v>
      </c>
      <c r="AQ166" s="364">
        <f t="shared" ref="AQ166" si="434">AQ165</f>
        <v>0</v>
      </c>
      <c r="AR166" s="364">
        <f t="shared" ref="AR166" si="435">AR165</f>
        <v>0</v>
      </c>
      <c r="AS166" s="268"/>
    </row>
    <row r="167" spans="1:4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AE168</f>
        <v>0</v>
      </c>
      <c r="AF169" s="364">
        <f t="shared" ref="AF169" si="436">AF168</f>
        <v>0</v>
      </c>
      <c r="AG169" s="364">
        <f t="shared" ref="AG169" si="437">AG168</f>
        <v>0</v>
      </c>
      <c r="AH169" s="364">
        <f t="shared" ref="AH169" si="438">AH168</f>
        <v>0</v>
      </c>
      <c r="AI169" s="364">
        <f t="shared" ref="AI169" si="439">AI168</f>
        <v>0</v>
      </c>
      <c r="AJ169" s="364">
        <f t="shared" ref="AJ169" si="440">AJ168</f>
        <v>0</v>
      </c>
      <c r="AK169" s="364">
        <f t="shared" ref="AK169" si="441">AK168</f>
        <v>0</v>
      </c>
      <c r="AL169" s="364">
        <f t="shared" ref="AL169" si="442">AL168</f>
        <v>0</v>
      </c>
      <c r="AM169" s="364">
        <f t="shared" ref="AM169" si="443">AM168</f>
        <v>0</v>
      </c>
      <c r="AN169" s="364">
        <f t="shared" ref="AN169" si="444">AN168</f>
        <v>0</v>
      </c>
      <c r="AO169" s="364">
        <f t="shared" ref="AO169" si="445">AO168</f>
        <v>0</v>
      </c>
      <c r="AP169" s="364">
        <f t="shared" ref="AP169" si="446">AP168</f>
        <v>0</v>
      </c>
      <c r="AQ169" s="364">
        <f t="shared" ref="AQ169" si="447">AQ168</f>
        <v>0</v>
      </c>
      <c r="AR169" s="364">
        <f t="shared" ref="AR169" si="448">AR168</f>
        <v>0</v>
      </c>
      <c r="AS169" s="268"/>
    </row>
    <row r="170" spans="1:4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AE171</f>
        <v>0</v>
      </c>
      <c r="AF172" s="364">
        <f t="shared" ref="AF172" si="449">AF171</f>
        <v>0</v>
      </c>
      <c r="AG172" s="364">
        <f t="shared" ref="AG172" si="450">AG171</f>
        <v>0</v>
      </c>
      <c r="AH172" s="364">
        <f t="shared" ref="AH172" si="451">AH171</f>
        <v>0</v>
      </c>
      <c r="AI172" s="364">
        <f t="shared" ref="AI172" si="452">AI171</f>
        <v>0</v>
      </c>
      <c r="AJ172" s="364">
        <f t="shared" ref="AJ172" si="453">AJ171</f>
        <v>0</v>
      </c>
      <c r="AK172" s="364">
        <f t="shared" ref="AK172" si="454">AK171</f>
        <v>0</v>
      </c>
      <c r="AL172" s="364">
        <f t="shared" ref="AL172" si="455">AL171</f>
        <v>0</v>
      </c>
      <c r="AM172" s="364">
        <f t="shared" ref="AM172" si="456">AM171</f>
        <v>0</v>
      </c>
      <c r="AN172" s="364">
        <f t="shared" ref="AN172" si="457">AN171</f>
        <v>0</v>
      </c>
      <c r="AO172" s="364">
        <f t="shared" ref="AO172" si="458">AO171</f>
        <v>0</v>
      </c>
      <c r="AP172" s="364">
        <f t="shared" ref="AP172" si="459">AP171</f>
        <v>0</v>
      </c>
      <c r="AQ172" s="364">
        <f t="shared" ref="AQ172" si="460">AQ171</f>
        <v>0</v>
      </c>
      <c r="AR172" s="364">
        <f t="shared" ref="AR172" si="461">AR171</f>
        <v>0</v>
      </c>
      <c r="AS172" s="268"/>
    </row>
    <row r="173" spans="1:4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AE174</f>
        <v>0</v>
      </c>
      <c r="AF175" s="364">
        <f t="shared" ref="AF175" si="462">AF174</f>
        <v>0</v>
      </c>
      <c r="AG175" s="364">
        <f t="shared" ref="AG175" si="463">AG174</f>
        <v>0</v>
      </c>
      <c r="AH175" s="364">
        <f t="shared" ref="AH175" si="464">AH174</f>
        <v>0</v>
      </c>
      <c r="AI175" s="364">
        <f t="shared" ref="AI175" si="465">AI174</f>
        <v>0</v>
      </c>
      <c r="AJ175" s="364">
        <f t="shared" ref="AJ175" si="466">AJ174</f>
        <v>0</v>
      </c>
      <c r="AK175" s="364">
        <f t="shared" ref="AK175" si="467">AK174</f>
        <v>0</v>
      </c>
      <c r="AL175" s="364">
        <f t="shared" ref="AL175" si="468">AL174</f>
        <v>0</v>
      </c>
      <c r="AM175" s="364">
        <f t="shared" ref="AM175" si="469">AM174</f>
        <v>0</v>
      </c>
      <c r="AN175" s="364">
        <f t="shared" ref="AN175" si="470">AN174</f>
        <v>0</v>
      </c>
      <c r="AO175" s="364">
        <f t="shared" ref="AO175" si="471">AO174</f>
        <v>0</v>
      </c>
      <c r="AP175" s="364">
        <f t="shared" ref="AP175" si="472">AP174</f>
        <v>0</v>
      </c>
      <c r="AQ175" s="364">
        <f t="shared" ref="AQ175" si="473">AQ174</f>
        <v>0</v>
      </c>
      <c r="AR175" s="364">
        <f t="shared" ref="AR175" si="474">AR174</f>
        <v>0</v>
      </c>
      <c r="AS175" s="268"/>
    </row>
    <row r="176" spans="1:4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AE177</f>
        <v>0</v>
      </c>
      <c r="AF178" s="364">
        <f t="shared" ref="AF178" si="475">AF177</f>
        <v>0</v>
      </c>
      <c r="AG178" s="364">
        <f t="shared" ref="AG178" si="476">AG177</f>
        <v>0</v>
      </c>
      <c r="AH178" s="364">
        <f t="shared" ref="AH178" si="477">AH177</f>
        <v>0</v>
      </c>
      <c r="AI178" s="364">
        <f t="shared" ref="AI178" si="478">AI177</f>
        <v>0</v>
      </c>
      <c r="AJ178" s="364">
        <f t="shared" ref="AJ178" si="479">AJ177</f>
        <v>0</v>
      </c>
      <c r="AK178" s="364">
        <f t="shared" ref="AK178" si="480">AK177</f>
        <v>0</v>
      </c>
      <c r="AL178" s="364">
        <f t="shared" ref="AL178" si="481">AL177</f>
        <v>0</v>
      </c>
      <c r="AM178" s="364">
        <f t="shared" ref="AM178" si="482">AM177</f>
        <v>0</v>
      </c>
      <c r="AN178" s="364">
        <f t="shared" ref="AN178" si="483">AN177</f>
        <v>0</v>
      </c>
      <c r="AO178" s="364">
        <f t="shared" ref="AO178" si="484">AO177</f>
        <v>0</v>
      </c>
      <c r="AP178" s="364">
        <f t="shared" ref="AP178" si="485">AP177</f>
        <v>0</v>
      </c>
      <c r="AQ178" s="364">
        <f t="shared" ref="AQ178" si="486">AQ177</f>
        <v>0</v>
      </c>
      <c r="AR178" s="364">
        <f t="shared" ref="AR178" si="487">AR177</f>
        <v>0</v>
      </c>
      <c r="AS178" s="268"/>
    </row>
    <row r="179" spans="1:4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AE180</f>
        <v>0</v>
      </c>
      <c r="AF181" s="364">
        <f t="shared" ref="AF181" si="488">AF180</f>
        <v>0</v>
      </c>
      <c r="AG181" s="364">
        <f t="shared" ref="AG181" si="489">AG180</f>
        <v>0</v>
      </c>
      <c r="AH181" s="364">
        <f t="shared" ref="AH181" si="490">AH180</f>
        <v>0</v>
      </c>
      <c r="AI181" s="364">
        <f t="shared" ref="AI181" si="491">AI180</f>
        <v>0</v>
      </c>
      <c r="AJ181" s="364">
        <f t="shared" ref="AJ181" si="492">AJ180</f>
        <v>0</v>
      </c>
      <c r="AK181" s="364">
        <f t="shared" ref="AK181" si="493">AK180</f>
        <v>0</v>
      </c>
      <c r="AL181" s="364">
        <f t="shared" ref="AL181" si="494">AL180</f>
        <v>0</v>
      </c>
      <c r="AM181" s="364">
        <f t="shared" ref="AM181" si="495">AM180</f>
        <v>0</v>
      </c>
      <c r="AN181" s="364">
        <f t="shared" ref="AN181" si="496">AN180</f>
        <v>0</v>
      </c>
      <c r="AO181" s="364">
        <f t="shared" ref="AO181" si="497">AO180</f>
        <v>0</v>
      </c>
      <c r="AP181" s="364">
        <f t="shared" ref="AP181" si="498">AP180</f>
        <v>0</v>
      </c>
      <c r="AQ181" s="364">
        <f t="shared" ref="AQ181" si="499">AQ180</f>
        <v>0</v>
      </c>
      <c r="AR181" s="364">
        <f t="shared" ref="AR181" si="500">AR180</f>
        <v>0</v>
      </c>
      <c r="AS181" s="268"/>
    </row>
    <row r="182" spans="1:4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AE183</f>
        <v>0</v>
      </c>
      <c r="AF184" s="364">
        <f t="shared" ref="AF184" si="501">AF183</f>
        <v>0</v>
      </c>
      <c r="AG184" s="364">
        <f t="shared" ref="AG184" si="502">AG183</f>
        <v>0</v>
      </c>
      <c r="AH184" s="364">
        <f t="shared" ref="AH184" si="503">AH183</f>
        <v>0</v>
      </c>
      <c r="AI184" s="364">
        <f t="shared" ref="AI184" si="504">AI183</f>
        <v>0</v>
      </c>
      <c r="AJ184" s="364">
        <f t="shared" ref="AJ184" si="505">AJ183</f>
        <v>0</v>
      </c>
      <c r="AK184" s="364">
        <f t="shared" ref="AK184" si="506">AK183</f>
        <v>0</v>
      </c>
      <c r="AL184" s="364">
        <f t="shared" ref="AL184" si="507">AL183</f>
        <v>0</v>
      </c>
      <c r="AM184" s="364">
        <f t="shared" ref="AM184" si="508">AM183</f>
        <v>0</v>
      </c>
      <c r="AN184" s="364">
        <f t="shared" ref="AN184" si="509">AN183</f>
        <v>0</v>
      </c>
      <c r="AO184" s="364">
        <f t="shared" ref="AO184" si="510">AO183</f>
        <v>0</v>
      </c>
      <c r="AP184" s="364">
        <f t="shared" ref="AP184" si="511">AP183</f>
        <v>0</v>
      </c>
      <c r="AQ184" s="364">
        <f t="shared" ref="AQ184" si="512">AQ183</f>
        <v>0</v>
      </c>
      <c r="AR184" s="364">
        <f t="shared" ref="AR184" si="513">AR183</f>
        <v>0</v>
      </c>
      <c r="AS184" s="268"/>
    </row>
    <row r="185" spans="1:4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AE186</f>
        <v>0</v>
      </c>
      <c r="AF187" s="364">
        <f t="shared" ref="AF187" si="514">AF186</f>
        <v>0</v>
      </c>
      <c r="AG187" s="364">
        <f t="shared" ref="AG187" si="515">AG186</f>
        <v>0</v>
      </c>
      <c r="AH187" s="364">
        <f t="shared" ref="AH187" si="516">AH186</f>
        <v>0</v>
      </c>
      <c r="AI187" s="364">
        <f t="shared" ref="AI187" si="517">AI186</f>
        <v>0</v>
      </c>
      <c r="AJ187" s="364">
        <f t="shared" ref="AJ187" si="518">AJ186</f>
        <v>0</v>
      </c>
      <c r="AK187" s="364">
        <f t="shared" ref="AK187" si="519">AK186</f>
        <v>0</v>
      </c>
      <c r="AL187" s="364">
        <f t="shared" ref="AL187" si="520">AL186</f>
        <v>0</v>
      </c>
      <c r="AM187" s="364">
        <f t="shared" ref="AM187" si="521">AM186</f>
        <v>0</v>
      </c>
      <c r="AN187" s="364">
        <f t="shared" ref="AN187" si="522">AN186</f>
        <v>0</v>
      </c>
      <c r="AO187" s="364">
        <f t="shared" ref="AO187" si="523">AO186</f>
        <v>0</v>
      </c>
      <c r="AP187" s="364">
        <f t="shared" ref="AP187" si="524">AP186</f>
        <v>0</v>
      </c>
      <c r="AQ187" s="364">
        <f t="shared" ref="AQ187" si="525">AQ186</f>
        <v>0</v>
      </c>
      <c r="AR187" s="364">
        <f t="shared" ref="AR187" si="526">AR186</f>
        <v>0</v>
      </c>
      <c r="AS187" s="268"/>
    </row>
    <row r="188" spans="1:4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AE189</f>
        <v>0</v>
      </c>
      <c r="AF190" s="364">
        <f t="shared" ref="AF190" si="527">AF189</f>
        <v>0</v>
      </c>
      <c r="AG190" s="364">
        <f t="shared" ref="AG190" si="528">AG189</f>
        <v>0</v>
      </c>
      <c r="AH190" s="364">
        <f t="shared" ref="AH190" si="529">AH189</f>
        <v>0</v>
      </c>
      <c r="AI190" s="364">
        <f t="shared" ref="AI190" si="530">AI189</f>
        <v>0</v>
      </c>
      <c r="AJ190" s="364">
        <f t="shared" ref="AJ190" si="531">AJ189</f>
        <v>0</v>
      </c>
      <c r="AK190" s="364">
        <f t="shared" ref="AK190" si="532">AK189</f>
        <v>0</v>
      </c>
      <c r="AL190" s="364">
        <f t="shared" ref="AL190" si="533">AL189</f>
        <v>0</v>
      </c>
      <c r="AM190" s="364">
        <f t="shared" ref="AM190" si="534">AM189</f>
        <v>0</v>
      </c>
      <c r="AN190" s="364">
        <f t="shared" ref="AN190" si="535">AN189</f>
        <v>0</v>
      </c>
      <c r="AO190" s="364">
        <f t="shared" ref="AO190" si="536">AO189</f>
        <v>0</v>
      </c>
      <c r="AP190" s="364">
        <f t="shared" ref="AP190" si="537">AP189</f>
        <v>0</v>
      </c>
      <c r="AQ190" s="364">
        <f t="shared" ref="AQ190" si="538">AQ189</f>
        <v>0</v>
      </c>
      <c r="AR190" s="364">
        <f t="shared" ref="AR190" si="539">AR189</f>
        <v>0</v>
      </c>
      <c r="AS190" s="268"/>
    </row>
    <row r="191" spans="1:4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AE192</f>
        <v>0</v>
      </c>
      <c r="AF193" s="364">
        <f t="shared" ref="AF193" si="540">AF192</f>
        <v>0</v>
      </c>
      <c r="AG193" s="364">
        <f t="shared" ref="AG193" si="541">AG192</f>
        <v>0</v>
      </c>
      <c r="AH193" s="364">
        <f t="shared" ref="AH193" si="542">AH192</f>
        <v>0</v>
      </c>
      <c r="AI193" s="364">
        <f t="shared" ref="AI193" si="543">AI192</f>
        <v>0</v>
      </c>
      <c r="AJ193" s="364">
        <f t="shared" ref="AJ193" si="544">AJ192</f>
        <v>0</v>
      </c>
      <c r="AK193" s="364">
        <f t="shared" ref="AK193" si="545">AK192</f>
        <v>0</v>
      </c>
      <c r="AL193" s="364">
        <f t="shared" ref="AL193" si="546">AL192</f>
        <v>0</v>
      </c>
      <c r="AM193" s="364">
        <f t="shared" ref="AM193" si="547">AM192</f>
        <v>0</v>
      </c>
      <c r="AN193" s="364">
        <f t="shared" ref="AN193" si="548">AN192</f>
        <v>0</v>
      </c>
      <c r="AO193" s="364">
        <f t="shared" ref="AO193" si="549">AO192</f>
        <v>0</v>
      </c>
      <c r="AP193" s="364">
        <f t="shared" ref="AP193" si="550">AP192</f>
        <v>0</v>
      </c>
      <c r="AQ193" s="364">
        <f t="shared" ref="AQ193" si="551">AQ192</f>
        <v>0</v>
      </c>
      <c r="AR193" s="364">
        <f t="shared" ref="AR193" si="552">AR192</f>
        <v>0</v>
      </c>
      <c r="AS193" s="268"/>
    </row>
    <row r="194" spans="2:4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75">
      <c r="B195" s="288" t="s">
        <v>270</v>
      </c>
      <c r="C195" s="290"/>
      <c r="D195" s="290">
        <f>SUM(D38:D193)</f>
        <v>0</v>
      </c>
      <c r="E195" s="290"/>
      <c r="F195" s="290"/>
      <c r="G195" s="290"/>
      <c r="H195" s="290"/>
      <c r="I195" s="290"/>
      <c r="J195" s="290">
        <f>SUM(J38:J193)</f>
        <v>3418944</v>
      </c>
      <c r="K195" s="290">
        <f t="shared" ref="K195:P195" si="553">SUM(K38:K193)</f>
        <v>3418317</v>
      </c>
      <c r="L195" s="290">
        <f t="shared" si="553"/>
        <v>3413864</v>
      </c>
      <c r="M195" s="290">
        <f t="shared" si="553"/>
        <v>3188643</v>
      </c>
      <c r="N195" s="290">
        <f t="shared" si="553"/>
        <v>2581254</v>
      </c>
      <c r="O195" s="290">
        <f t="shared" si="553"/>
        <v>2489196</v>
      </c>
      <c r="P195" s="290">
        <f t="shared" si="553"/>
        <v>1869818</v>
      </c>
      <c r="Q195" s="290"/>
      <c r="R195" s="290">
        <f>SUM(R38:R193)</f>
        <v>0</v>
      </c>
      <c r="S195" s="290"/>
      <c r="T195" s="290"/>
      <c r="U195" s="290"/>
      <c r="V195" s="290"/>
      <c r="W195" s="290"/>
      <c r="X195" s="290">
        <f>SUM(X38:X193)</f>
        <v>449</v>
      </c>
      <c r="Y195" s="290">
        <f t="shared" ref="Y195:AD195" si="554">SUM(Y38:Y193)</f>
        <v>449</v>
      </c>
      <c r="Z195" s="290">
        <f t="shared" si="554"/>
        <v>449</v>
      </c>
      <c r="AA195" s="290">
        <f t="shared" si="554"/>
        <v>410</v>
      </c>
      <c r="AB195" s="290">
        <f t="shared" si="554"/>
        <v>302</v>
      </c>
      <c r="AC195" s="290">
        <f t="shared" si="554"/>
        <v>286</v>
      </c>
      <c r="AD195" s="290">
        <f t="shared" si="554"/>
        <v>249</v>
      </c>
      <c r="AE195" s="290">
        <f>IF(AE36="kWh",SUMPRODUCT(D38:D193,AE38:AE193))</f>
        <v>0</v>
      </c>
      <c r="AF195" s="290">
        <f>IF(AF36="kWh",SUMPRODUCT(D38:D193,AF38:AF193))</f>
        <v>0</v>
      </c>
      <c r="AG195" s="290">
        <f>IF(AG36="kw",SUMPRODUCT(Q38:Q193,R38:R193,AG38:AG193),SUMPRODUCT(D38:D193,AG38:AG193))</f>
        <v>0</v>
      </c>
      <c r="AH195" s="290">
        <f>IF(AH36="kw",SUMPRODUCT(Q38:Q193,R38:R193,AH38:AH193),SUMPRODUCT(D38:D193,AH38:AH193))</f>
        <v>0</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7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0</v>
      </c>
      <c r="AF196" s="346">
        <f>HLOOKUP(AF35,'2. LRAMVA Threshold'!$B$42:$Q$53,7,FALSE)</f>
        <v>0</v>
      </c>
      <c r="AG196" s="346">
        <f>HLOOKUP(AG35,'2. LRAMVA Threshold'!$B$42:$Q$53,7,FALSE)</f>
        <v>0</v>
      </c>
      <c r="AH196" s="346">
        <f>HLOOKUP(AH35,'2. LRAMVA Threshold'!$B$42:$Q$53,7,FALSE)</f>
        <v>0</v>
      </c>
      <c r="AI196" s="346">
        <f>HLOOKUP(AI35,'2. LRAMVA Threshold'!$B$42:$Q$53,7,FALSE)</f>
        <v>0</v>
      </c>
      <c r="AJ196" s="346">
        <f>HLOOKUP(AJ35,'2. LRAMVA Threshold'!$B$42:$Q$53,7,FALSE)</f>
        <v>0</v>
      </c>
      <c r="AK196" s="346">
        <f>HLOOKUP(AK35,'2. LRAMVA Threshold'!$B$42:$Q$53,7,FALSE)</f>
        <v>0</v>
      </c>
      <c r="AL196" s="346">
        <f>HLOOKUP(AL35,'2. LRAMVA Threshold'!$B$42:$Q$53,7,FALSE)</f>
        <v>0</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7">
        <f>HLOOKUP(AE$35,'3.  Distribution Rates'!$C$122:$P$135,7,FALSE)</f>
        <v>2.0400000000000001E-2</v>
      </c>
      <c r="AF198" s="737">
        <f>HLOOKUP(AF$35,'3.  Distribution Rates'!$C$122:$P$135,7,FALSE)</f>
        <v>1.61E-2</v>
      </c>
      <c r="AG198" s="301">
        <f>HLOOKUP(AG$35,'3.  Distribution Rates'!$C$122:$P$135,7,FALSE)</f>
        <v>3.1474000000000002</v>
      </c>
      <c r="AH198" s="301">
        <f>HLOOKUP(AH$35,'3.  Distribution Rates'!$C$122:$P$135,7,FALSE)</f>
        <v>8.6286000000000005</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55">AF195*AF198</f>
        <v>0</v>
      </c>
      <c r="AG203" s="333">
        <f t="shared" si="555"/>
        <v>0</v>
      </c>
      <c r="AH203" s="333">
        <f t="shared" si="555"/>
        <v>0</v>
      </c>
      <c r="AI203" s="333">
        <f t="shared" si="555"/>
        <v>0</v>
      </c>
      <c r="AJ203" s="333">
        <f t="shared" si="555"/>
        <v>0</v>
      </c>
      <c r="AK203" s="333">
        <f t="shared" si="555"/>
        <v>0</v>
      </c>
      <c r="AL203" s="333">
        <f t="shared" si="555"/>
        <v>0</v>
      </c>
      <c r="AM203" s="333">
        <f t="shared" si="555"/>
        <v>0</v>
      </c>
      <c r="AN203" s="333">
        <f t="shared" si="555"/>
        <v>0</v>
      </c>
      <c r="AO203" s="333">
        <f t="shared" si="555"/>
        <v>0</v>
      </c>
      <c r="AP203" s="333">
        <f t="shared" si="555"/>
        <v>0</v>
      </c>
      <c r="AQ203" s="333">
        <f t="shared" si="555"/>
        <v>0</v>
      </c>
      <c r="AR203" s="333">
        <f t="shared" si="555"/>
        <v>0</v>
      </c>
      <c r="AS203" s="545">
        <f>SUM(AE203:AR203)</f>
        <v>0</v>
      </c>
    </row>
    <row r="204" spans="2:45" ht="15.7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SUM(AE199:AE203)</f>
        <v>0</v>
      </c>
      <c r="AF204" s="304">
        <f>SUM(AF199:AF203)</f>
        <v>0</v>
      </c>
      <c r="AG204" s="304">
        <f t="shared" ref="AG204:AK204" si="556">SUM(AG199:AG203)</f>
        <v>0</v>
      </c>
      <c r="AH204" s="304">
        <f t="shared" si="556"/>
        <v>0</v>
      </c>
      <c r="AI204" s="304">
        <f t="shared" si="556"/>
        <v>0</v>
      </c>
      <c r="AJ204" s="304">
        <f t="shared" si="556"/>
        <v>0</v>
      </c>
      <c r="AK204" s="304">
        <f t="shared" si="556"/>
        <v>0</v>
      </c>
      <c r="AL204" s="304">
        <f>SUM(AL199:AL203)</f>
        <v>0</v>
      </c>
      <c r="AM204" s="304">
        <f>SUM(AM199:AM203)</f>
        <v>0</v>
      </c>
      <c r="AN204" s="304">
        <f t="shared" ref="AN204:AR204" si="557">SUM(AN199:AN203)</f>
        <v>0</v>
      </c>
      <c r="AO204" s="304">
        <f t="shared" si="557"/>
        <v>0</v>
      </c>
      <c r="AP204" s="304">
        <f t="shared" si="557"/>
        <v>0</v>
      </c>
      <c r="AQ204" s="304">
        <f t="shared" si="557"/>
        <v>0</v>
      </c>
      <c r="AR204" s="304">
        <f t="shared" si="557"/>
        <v>0</v>
      </c>
      <c r="AS204" s="361">
        <f>SUM(AS199:AS203)</f>
        <v>0</v>
      </c>
    </row>
    <row r="205" spans="2:45" ht="15.7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58">AF196*AF198</f>
        <v>0</v>
      </c>
      <c r="AG205" s="305">
        <f t="shared" si="558"/>
        <v>0</v>
      </c>
      <c r="AH205" s="305">
        <f t="shared" si="558"/>
        <v>0</v>
      </c>
      <c r="AI205" s="305">
        <f t="shared" si="558"/>
        <v>0</v>
      </c>
      <c r="AJ205" s="305">
        <f t="shared" si="558"/>
        <v>0</v>
      </c>
      <c r="AK205" s="305">
        <f t="shared" si="558"/>
        <v>0</v>
      </c>
      <c r="AL205" s="305">
        <f>AL196*AL198</f>
        <v>0</v>
      </c>
      <c r="AM205" s="305">
        <f t="shared" ref="AM205:AR205" si="559">AM196*AM198</f>
        <v>0</v>
      </c>
      <c r="AN205" s="305">
        <f t="shared" si="559"/>
        <v>0</v>
      </c>
      <c r="AO205" s="305">
        <f t="shared" si="559"/>
        <v>0</v>
      </c>
      <c r="AP205" s="305">
        <f t="shared" si="559"/>
        <v>0</v>
      </c>
      <c r="AQ205" s="305">
        <f t="shared" si="559"/>
        <v>0</v>
      </c>
      <c r="AR205" s="305">
        <f t="shared" si="559"/>
        <v>0</v>
      </c>
      <c r="AS205" s="361">
        <f>SUM(AE205:AR205)</f>
        <v>0</v>
      </c>
    </row>
    <row r="206" spans="2:45" ht="15.7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0</v>
      </c>
      <c r="AF208" s="253">
        <f>SUMPRODUCT($E$38:$E$193,AF38:AF193)</f>
        <v>0</v>
      </c>
      <c r="AG208" s="253">
        <f>IF(AG36="kw",SUMPRODUCT($Q$38:$Q$193,$S$38:$S$193,AG38:AG193),SUMPRODUCT($E$38:$E$193,AG38:AG193))</f>
        <v>0</v>
      </c>
      <c r="AH208" s="253">
        <f t="shared" ref="AH208:AR208" si="560">IF(AH36="kw",SUMPRODUCT($Q$38:$Q$193,$S$38:$S$193,AH38:AH193),SUMPRODUCT($E$38:$E$193,AH38:AH193))</f>
        <v>0</v>
      </c>
      <c r="AI208" s="253">
        <f t="shared" si="560"/>
        <v>0</v>
      </c>
      <c r="AJ208" s="253">
        <f t="shared" si="560"/>
        <v>0</v>
      </c>
      <c r="AK208" s="253">
        <f t="shared" si="560"/>
        <v>0</v>
      </c>
      <c r="AL208" s="253">
        <f t="shared" si="560"/>
        <v>0</v>
      </c>
      <c r="AM208" s="253">
        <f t="shared" si="560"/>
        <v>0</v>
      </c>
      <c r="AN208" s="253">
        <f t="shared" si="560"/>
        <v>0</v>
      </c>
      <c r="AO208" s="253">
        <f t="shared" si="560"/>
        <v>0</v>
      </c>
      <c r="AP208" s="253">
        <f t="shared" si="560"/>
        <v>0</v>
      </c>
      <c r="AQ208" s="253">
        <f t="shared" si="560"/>
        <v>0</v>
      </c>
      <c r="AR208" s="253">
        <f t="shared" si="560"/>
        <v>0</v>
      </c>
      <c r="AS208" s="306"/>
    </row>
    <row r="209" spans="2:4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0</v>
      </c>
      <c r="AF209" s="253">
        <f>SUMPRODUCT($F$38:$F$193,AF38:AF193)</f>
        <v>0</v>
      </c>
      <c r="AG209" s="253">
        <f>IF(AG36="kw",SUMPRODUCT($Q$38:$Q$193,$T$38:$T$193,AG38:AG193),SUMPRODUCT($F$38:$F$193,AG38:AG193))</f>
        <v>0</v>
      </c>
      <c r="AH209" s="253">
        <f t="shared" ref="AH209:AR209" si="561">IF(AH36="kw",SUMPRODUCT($Q$38:$Q$193,$T$38:$T$193,AH38:AH193),SUMPRODUCT($F$38:$F$193,AH38:AH193))</f>
        <v>0</v>
      </c>
      <c r="AI209" s="253">
        <f t="shared" si="561"/>
        <v>0</v>
      </c>
      <c r="AJ209" s="253">
        <f t="shared" si="561"/>
        <v>0</v>
      </c>
      <c r="AK209" s="253">
        <f t="shared" si="561"/>
        <v>0</v>
      </c>
      <c r="AL209" s="253">
        <f t="shared" si="561"/>
        <v>0</v>
      </c>
      <c r="AM209" s="253">
        <f t="shared" si="561"/>
        <v>0</v>
      </c>
      <c r="AN209" s="253">
        <f t="shared" si="561"/>
        <v>0</v>
      </c>
      <c r="AO209" s="253">
        <f t="shared" si="561"/>
        <v>0</v>
      </c>
      <c r="AP209" s="253">
        <f t="shared" si="561"/>
        <v>0</v>
      </c>
      <c r="AQ209" s="253">
        <f t="shared" si="561"/>
        <v>0</v>
      </c>
      <c r="AR209" s="253">
        <f t="shared" si="561"/>
        <v>0</v>
      </c>
      <c r="AS209" s="297"/>
    </row>
    <row r="210" spans="2:4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0</v>
      </c>
      <c r="AF210" s="253">
        <f>SUMPRODUCT($G$38:$G$193,AF38:AF193)</f>
        <v>0</v>
      </c>
      <c r="AG210" s="253">
        <f>IF(AG36="kw",SUMPRODUCT($Q$38:$Q$193,$U$38:$U$193,AG38:AG193),SUMPRODUCT($G$38:$G$193,AG38:AG193))</f>
        <v>0</v>
      </c>
      <c r="AH210" s="253">
        <f t="shared" ref="AH210:AR210" si="562">IF(AH36="kw",SUMPRODUCT($Q$38:$Q$193,$U$38:$U$193,AH38:AH193),SUMPRODUCT($G$38:$G$193,AH38:AH193))</f>
        <v>0</v>
      </c>
      <c r="AI210" s="253">
        <f t="shared" si="562"/>
        <v>0</v>
      </c>
      <c r="AJ210" s="253">
        <f t="shared" si="562"/>
        <v>0</v>
      </c>
      <c r="AK210" s="253">
        <f t="shared" si="562"/>
        <v>0</v>
      </c>
      <c r="AL210" s="253">
        <f t="shared" si="562"/>
        <v>0</v>
      </c>
      <c r="AM210" s="253">
        <f t="shared" si="562"/>
        <v>0</v>
      </c>
      <c r="AN210" s="253">
        <f t="shared" si="562"/>
        <v>0</v>
      </c>
      <c r="AO210" s="253">
        <f t="shared" si="562"/>
        <v>0</v>
      </c>
      <c r="AP210" s="253">
        <f t="shared" si="562"/>
        <v>0</v>
      </c>
      <c r="AQ210" s="253">
        <f t="shared" si="562"/>
        <v>0</v>
      </c>
      <c r="AR210" s="253">
        <f t="shared" si="562"/>
        <v>0</v>
      </c>
      <c r="AS210" s="297"/>
    </row>
    <row r="211" spans="2:4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0</v>
      </c>
      <c r="AF211" s="253">
        <f>SUMPRODUCT($H$38:$H$193,AF38:AF193)</f>
        <v>0</v>
      </c>
      <c r="AG211" s="253">
        <f>IF(AG36="kw",SUMPRODUCT($Q$38:$Q$193,$V$38:$V$193,AG38:AG193),SUMPRODUCT($H$38:$H$193,AG38:AG193))</f>
        <v>0</v>
      </c>
      <c r="AH211" s="253">
        <f t="shared" ref="AH211:AR211" si="563">IF(AH36="kw",SUMPRODUCT($Q$38:$Q$193,$V$38:$V$193,AH38:AH193),SUMPRODUCT($H$38:$H$193,AH38:AH193))</f>
        <v>0</v>
      </c>
      <c r="AI211" s="253">
        <f t="shared" si="563"/>
        <v>0</v>
      </c>
      <c r="AJ211" s="253">
        <f t="shared" si="563"/>
        <v>0</v>
      </c>
      <c r="AK211" s="253">
        <f t="shared" si="563"/>
        <v>0</v>
      </c>
      <c r="AL211" s="253">
        <f t="shared" si="563"/>
        <v>0</v>
      </c>
      <c r="AM211" s="253">
        <f t="shared" si="563"/>
        <v>0</v>
      </c>
      <c r="AN211" s="253">
        <f t="shared" si="563"/>
        <v>0</v>
      </c>
      <c r="AO211" s="253">
        <f t="shared" si="563"/>
        <v>0</v>
      </c>
      <c r="AP211" s="253">
        <f t="shared" si="563"/>
        <v>0</v>
      </c>
      <c r="AQ211" s="253">
        <f t="shared" si="563"/>
        <v>0</v>
      </c>
      <c r="AR211" s="253">
        <f t="shared" si="563"/>
        <v>0</v>
      </c>
      <c r="AS211" s="297"/>
    </row>
    <row r="212" spans="2:4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0</v>
      </c>
      <c r="AF212" s="253">
        <f>SUMPRODUCT($I$38:$I$193,AF38:AF193)</f>
        <v>0</v>
      </c>
      <c r="AG212" s="253">
        <f>IF(AG36="kw",SUMPRODUCT($Q$38:$Q$193,$W$38:$W$193,AG38:AG193),SUMPRODUCT($I$38:$I$193,AG38:AG193))</f>
        <v>0</v>
      </c>
      <c r="AH212" s="253">
        <f t="shared" ref="AH212:AR212" si="564">IF(AH36="kw",SUMPRODUCT($Q$38:$Q$193,$W$38:$W$193,AH38:AH193),SUMPRODUCT($I$38:$I$193,AH38:AH193))</f>
        <v>0</v>
      </c>
      <c r="AI212" s="253">
        <f t="shared" si="564"/>
        <v>0</v>
      </c>
      <c r="AJ212" s="253">
        <f t="shared" si="564"/>
        <v>0</v>
      </c>
      <c r="AK212" s="253">
        <f t="shared" si="564"/>
        <v>0</v>
      </c>
      <c r="AL212" s="253">
        <f t="shared" si="564"/>
        <v>0</v>
      </c>
      <c r="AM212" s="253">
        <f t="shared" si="564"/>
        <v>0</v>
      </c>
      <c r="AN212" s="253">
        <f t="shared" si="564"/>
        <v>0</v>
      </c>
      <c r="AO212" s="253">
        <f t="shared" si="564"/>
        <v>0</v>
      </c>
      <c r="AP212" s="253">
        <f t="shared" si="564"/>
        <v>0</v>
      </c>
      <c r="AQ212" s="253">
        <f t="shared" si="564"/>
        <v>0</v>
      </c>
      <c r="AR212" s="253">
        <f t="shared" si="564"/>
        <v>0</v>
      </c>
      <c r="AS212" s="297"/>
    </row>
    <row r="213" spans="2:45">
      <c r="B213" s="256" t="s">
        <v>841</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0</v>
      </c>
      <c r="AF213" s="253">
        <f>SUMPRODUCT($J$38:$J$193,AF38:AF193)</f>
        <v>322520.64</v>
      </c>
      <c r="AG213" s="253">
        <f>IF(AG36="kw",SUMPRODUCT($Q$38:$Q$193,$X$38:$X$193,AG38:AG193),SUMPRODUCT($J$38:$J$193,AG38:AG193))</f>
        <v>4198.08</v>
      </c>
      <c r="AH213" s="253">
        <f t="shared" ref="AH213:AR213" si="565">IF(AH36="kw",SUMPRODUCT($Q$38:$Q$193,$X$38:$X$193,AH38:AH193),SUMPRODUCT($J$38:$J$193,AH38:AH193))</f>
        <v>0</v>
      </c>
      <c r="AI213" s="253">
        <f t="shared" si="565"/>
        <v>0</v>
      </c>
      <c r="AJ213" s="253">
        <f t="shared" si="565"/>
        <v>0</v>
      </c>
      <c r="AK213" s="253">
        <f t="shared" si="565"/>
        <v>0</v>
      </c>
      <c r="AL213" s="253">
        <f t="shared" si="565"/>
        <v>0</v>
      </c>
      <c r="AM213" s="253">
        <f t="shared" si="565"/>
        <v>0</v>
      </c>
      <c r="AN213" s="253">
        <f t="shared" si="565"/>
        <v>0</v>
      </c>
      <c r="AO213" s="253">
        <f t="shared" si="565"/>
        <v>0</v>
      </c>
      <c r="AP213" s="253">
        <f t="shared" si="565"/>
        <v>0</v>
      </c>
      <c r="AQ213" s="253">
        <f t="shared" si="565"/>
        <v>0</v>
      </c>
      <c r="AR213" s="253">
        <f t="shared" si="565"/>
        <v>0</v>
      </c>
      <c r="AS213" s="297"/>
    </row>
    <row r="214" spans="2:45">
      <c r="B214" s="256" t="s">
        <v>846</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0</v>
      </c>
      <c r="AF214" s="253">
        <f>SUMPRODUCT($K$35:$K$193,AF35:AF193)</f>
        <v>322520.64</v>
      </c>
      <c r="AG214" s="253">
        <f>IF(AG36="kw",SUMPRODUCT($Q$38:$Q$193,$Y$38:$Y$193,AG38:AG193),SUMPRODUCT($K$38:$K$193,AG38:AG193))</f>
        <v>4198.08</v>
      </c>
      <c r="AH214" s="253">
        <f t="shared" ref="AH214:AR214" si="566">IF(AH36="kw",SUMPRODUCT($Q$38:$Q$193,$Y$38:$Y$193,AH38:AH193),SUMPRODUCT($K$38:$K$193,AH38:AH193))</f>
        <v>0</v>
      </c>
      <c r="AI214" s="253">
        <f t="shared" si="566"/>
        <v>0</v>
      </c>
      <c r="AJ214" s="253">
        <f t="shared" si="566"/>
        <v>0</v>
      </c>
      <c r="AK214" s="253">
        <f t="shared" si="566"/>
        <v>0</v>
      </c>
      <c r="AL214" s="253">
        <f t="shared" si="566"/>
        <v>0</v>
      </c>
      <c r="AM214" s="253">
        <f t="shared" si="566"/>
        <v>0</v>
      </c>
      <c r="AN214" s="253">
        <f t="shared" si="566"/>
        <v>0</v>
      </c>
      <c r="AO214" s="253">
        <f t="shared" si="566"/>
        <v>0</v>
      </c>
      <c r="AP214" s="253">
        <f t="shared" si="566"/>
        <v>0</v>
      </c>
      <c r="AQ214" s="253">
        <f t="shared" si="566"/>
        <v>0</v>
      </c>
      <c r="AR214" s="253">
        <f t="shared" si="566"/>
        <v>0</v>
      </c>
      <c r="AS214" s="297"/>
    </row>
    <row r="215" spans="2:45">
      <c r="B215" s="256" t="s">
        <v>847</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0</v>
      </c>
      <c r="AF215" s="253">
        <f>SUMPRODUCT($L$38:$L$193,AF38:AF193)</f>
        <v>322520.76</v>
      </c>
      <c r="AG215" s="253">
        <f>IF(AG36="kw",SUMPRODUCT($Q$38:$Q$193,$Z$38:$Z$193,AG38:AG193),SUMPRODUCT($L$38:$L$193,AG38:AG193))</f>
        <v>4198.08</v>
      </c>
      <c r="AH215" s="253">
        <f t="shared" ref="AH215:AR215" si="567">IF(AH36="kw",SUMPRODUCT($Q$38:$Q$193,$Z$38:$Z$193,AH38:AH193),SUMPRODUCT($L$38:$L$193,AH38:AH193))</f>
        <v>0</v>
      </c>
      <c r="AI215" s="253">
        <f t="shared" si="567"/>
        <v>0</v>
      </c>
      <c r="AJ215" s="253">
        <f t="shared" si="567"/>
        <v>0</v>
      </c>
      <c r="AK215" s="253">
        <f t="shared" si="567"/>
        <v>0</v>
      </c>
      <c r="AL215" s="253">
        <f t="shared" si="567"/>
        <v>0</v>
      </c>
      <c r="AM215" s="253">
        <f t="shared" si="567"/>
        <v>0</v>
      </c>
      <c r="AN215" s="253">
        <f t="shared" si="567"/>
        <v>0</v>
      </c>
      <c r="AO215" s="253">
        <f t="shared" si="567"/>
        <v>0</v>
      </c>
      <c r="AP215" s="253">
        <f t="shared" si="567"/>
        <v>0</v>
      </c>
      <c r="AQ215" s="253">
        <f t="shared" si="567"/>
        <v>0</v>
      </c>
      <c r="AR215" s="253">
        <f t="shared" si="567"/>
        <v>0</v>
      </c>
      <c r="AS215" s="297"/>
    </row>
    <row r="216" spans="2:45">
      <c r="B216" s="256" t="s">
        <v>848</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0</v>
      </c>
      <c r="AF216" s="253">
        <f>SUMPRODUCT($M$38:$M$193,AF38:AF193)</f>
        <v>295494.24</v>
      </c>
      <c r="AG216" s="253">
        <f>IF(AG36="kw",SUMPRODUCT($Q$38:$Q$193,$AA$38:$AA$193,AG38:AG193),SUMPRODUCT($M$38:$M$193,AG38:AG193))</f>
        <v>3786.24</v>
      </c>
      <c r="AH216" s="253">
        <f t="shared" ref="AH216:AR216" si="568">IF(AH36="kw",SUMPRODUCT($Q$38:$Q$193,$AA$38:$AA$193,AH38:AH193),SUMPRODUCT($M$38:$M$193,AH38:AH193))</f>
        <v>0</v>
      </c>
      <c r="AI216" s="253">
        <f t="shared" si="568"/>
        <v>0</v>
      </c>
      <c r="AJ216" s="253">
        <f t="shared" si="568"/>
        <v>0</v>
      </c>
      <c r="AK216" s="253">
        <f t="shared" si="568"/>
        <v>0</v>
      </c>
      <c r="AL216" s="253">
        <f t="shared" si="568"/>
        <v>0</v>
      </c>
      <c r="AM216" s="253">
        <f t="shared" si="568"/>
        <v>0</v>
      </c>
      <c r="AN216" s="253">
        <f t="shared" si="568"/>
        <v>0</v>
      </c>
      <c r="AO216" s="253">
        <f t="shared" si="568"/>
        <v>0</v>
      </c>
      <c r="AP216" s="253">
        <f t="shared" si="568"/>
        <v>0</v>
      </c>
      <c r="AQ216" s="253">
        <f t="shared" si="568"/>
        <v>0</v>
      </c>
      <c r="AR216" s="253">
        <f t="shared" si="568"/>
        <v>0</v>
      </c>
      <c r="AS216" s="297"/>
    </row>
    <row r="217" spans="2:45">
      <c r="B217" s="256" t="s">
        <v>849</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0</v>
      </c>
      <c r="AF217" s="253">
        <f>SUMPRODUCT($N$38:$N$193,AF38:AF193)</f>
        <v>227658.36</v>
      </c>
      <c r="AG217" s="253">
        <f>IF(AG36="kw",SUMPRODUCT($Q$38:$Q$193,$AB$38:$AB$193,AG38:AG193),SUMPRODUCT($N$38:$N$193,AG38:AG193))</f>
        <v>2682.2400000000002</v>
      </c>
      <c r="AH217" s="253">
        <f t="shared" ref="AH217:AR217" si="569">IF(AH36="kw",SUMPRODUCT($Q$38:$Q$193,$AB$38:$AB$193,AH38:AH193),SUMPRODUCT($N$38:$N$193,AH38:AH193))</f>
        <v>0</v>
      </c>
      <c r="AI217" s="253">
        <f t="shared" si="569"/>
        <v>0</v>
      </c>
      <c r="AJ217" s="253">
        <f t="shared" si="569"/>
        <v>0</v>
      </c>
      <c r="AK217" s="253">
        <f t="shared" si="569"/>
        <v>0</v>
      </c>
      <c r="AL217" s="253">
        <f t="shared" si="569"/>
        <v>0</v>
      </c>
      <c r="AM217" s="253">
        <f t="shared" si="569"/>
        <v>0</v>
      </c>
      <c r="AN217" s="253">
        <f t="shared" si="569"/>
        <v>0</v>
      </c>
      <c r="AO217" s="253">
        <f t="shared" si="569"/>
        <v>0</v>
      </c>
      <c r="AP217" s="253">
        <f t="shared" si="569"/>
        <v>0</v>
      </c>
      <c r="AQ217" s="253">
        <f t="shared" si="569"/>
        <v>0</v>
      </c>
      <c r="AR217" s="253">
        <f t="shared" si="569"/>
        <v>0</v>
      </c>
      <c r="AS217" s="297"/>
    </row>
    <row r="218" spans="2:45">
      <c r="B218" s="256" t="s">
        <v>850</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0</v>
      </c>
      <c r="AF218" s="253">
        <f>SUMPRODUCT($O$38:$O$193,AF38:AF193)</f>
        <v>222634.91999999998</v>
      </c>
      <c r="AG218" s="253">
        <f>IF(AG36="kw",SUMPRODUCT($Q$38:$Q$193,$AC$38:$AC$193,AG38:AG193),SUMPRODUCT($O$38:$O$193,AG38:AG193))</f>
        <v>2500.3200000000002</v>
      </c>
      <c r="AH218" s="253">
        <f t="shared" ref="AH218:AR218" si="570">IF(AH36="kw",SUMPRODUCT($Q$38:$Q$193,$AC$38:$AC$193,AH38:AH193),SUMPRODUCT($O$38:$O$193,AH38:AH193))</f>
        <v>0</v>
      </c>
      <c r="AI218" s="253">
        <f t="shared" si="570"/>
        <v>0</v>
      </c>
      <c r="AJ218" s="253">
        <f t="shared" si="570"/>
        <v>0</v>
      </c>
      <c r="AK218" s="253">
        <f t="shared" si="570"/>
        <v>0</v>
      </c>
      <c r="AL218" s="253">
        <f t="shared" si="570"/>
        <v>0</v>
      </c>
      <c r="AM218" s="253">
        <f t="shared" si="570"/>
        <v>0</v>
      </c>
      <c r="AN218" s="253">
        <f t="shared" si="570"/>
        <v>0</v>
      </c>
      <c r="AO218" s="253">
        <f t="shared" si="570"/>
        <v>0</v>
      </c>
      <c r="AP218" s="253">
        <f t="shared" si="570"/>
        <v>0</v>
      </c>
      <c r="AQ218" s="253">
        <f t="shared" si="570"/>
        <v>0</v>
      </c>
      <c r="AR218" s="253">
        <f t="shared" si="570"/>
        <v>0</v>
      </c>
      <c r="AS218" s="297"/>
    </row>
    <row r="219" spans="2:45">
      <c r="B219" s="390" t="s">
        <v>851</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0</v>
      </c>
      <c r="AF219" s="287">
        <f>SUMPRODUCT($P$38:$P$193,AF38:AF193)</f>
        <v>149272.32000000001</v>
      </c>
      <c r="AG219" s="287">
        <f>IF(AG36="kw",SUMPRODUCT($Q$38:$Q$193,$AD$38:$AD$193,AG38:AG193),SUMPRODUCT($P$38:$P$193,AG38:AG193))</f>
        <v>2106.7200000000003</v>
      </c>
      <c r="AH219" s="287">
        <f t="shared" ref="AH219:AR219" si="571">IF(AH36="kw",SUMPRODUCT($Q$38:$Q$193,$AD$38:$AD$193,AH38:AH193),SUMPRODUCT($P$38:$P$193,AH38:AH193))</f>
        <v>0</v>
      </c>
      <c r="AI219" s="287">
        <f t="shared" si="571"/>
        <v>0</v>
      </c>
      <c r="AJ219" s="287">
        <f t="shared" si="571"/>
        <v>0</v>
      </c>
      <c r="AK219" s="287">
        <f t="shared" si="571"/>
        <v>0</v>
      </c>
      <c r="AL219" s="287">
        <f t="shared" si="571"/>
        <v>0</v>
      </c>
      <c r="AM219" s="287">
        <f t="shared" si="571"/>
        <v>0</v>
      </c>
      <c r="AN219" s="287">
        <f t="shared" si="571"/>
        <v>0</v>
      </c>
      <c r="AO219" s="287">
        <f t="shared" si="571"/>
        <v>0</v>
      </c>
      <c r="AP219" s="287">
        <f t="shared" si="571"/>
        <v>0</v>
      </c>
      <c r="AQ219" s="287">
        <f t="shared" si="571"/>
        <v>0</v>
      </c>
      <c r="AR219" s="287">
        <f t="shared" si="571"/>
        <v>0</v>
      </c>
      <c r="AS219" s="341"/>
    </row>
    <row r="220" spans="2:45" ht="20.25" customHeight="1">
      <c r="B220" s="324" t="s">
        <v>578</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75">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953" t="s">
        <v>211</v>
      </c>
      <c r="C224" s="955" t="s">
        <v>33</v>
      </c>
      <c r="D224" s="246" t="s">
        <v>421</v>
      </c>
      <c r="E224" s="959" t="s">
        <v>209</v>
      </c>
      <c r="F224" s="960"/>
      <c r="G224" s="960"/>
      <c r="H224" s="960"/>
      <c r="I224" s="960"/>
      <c r="J224" s="960"/>
      <c r="K224" s="960"/>
      <c r="L224" s="960"/>
      <c r="M224" s="960"/>
      <c r="N224" s="960"/>
      <c r="O224" s="960"/>
      <c r="P224" s="961"/>
      <c r="Q224" s="957" t="s">
        <v>213</v>
      </c>
      <c r="R224" s="246" t="s">
        <v>422</v>
      </c>
      <c r="S224" s="950" t="s">
        <v>212</v>
      </c>
      <c r="T224" s="951"/>
      <c r="U224" s="951"/>
      <c r="V224" s="951"/>
      <c r="W224" s="951"/>
      <c r="X224" s="951"/>
      <c r="Y224" s="951"/>
      <c r="Z224" s="951"/>
      <c r="AA224" s="951"/>
      <c r="AB224" s="951"/>
      <c r="AC224" s="951"/>
      <c r="AD224" s="962"/>
      <c r="AE224" s="950" t="s">
        <v>242</v>
      </c>
      <c r="AF224" s="951"/>
      <c r="AG224" s="951"/>
      <c r="AH224" s="951"/>
      <c r="AI224" s="951"/>
      <c r="AJ224" s="951"/>
      <c r="AK224" s="951"/>
      <c r="AL224" s="951"/>
      <c r="AM224" s="951"/>
      <c r="AN224" s="951"/>
      <c r="AO224" s="951"/>
      <c r="AP224" s="951"/>
      <c r="AQ224" s="951"/>
      <c r="AR224" s="951"/>
      <c r="AS224" s="952"/>
    </row>
    <row r="225" spans="1:45" ht="60.75" customHeight="1">
      <c r="B225" s="954"/>
      <c r="C225" s="956"/>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958"/>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GS&gt;50 KW</v>
      </c>
      <c r="AH225" s="247" t="str">
        <f>'1.  LRAMVA Summary'!$G$53</f>
        <v>Street Lights</v>
      </c>
      <c r="AI225" s="247" t="str">
        <f>'1.  LRAMVA Summary'!$H$53</f>
        <v/>
      </c>
      <c r="AJ225" s="247" t="str">
        <f>'1.  LRAMVA Summary'!$I$53</f>
        <v/>
      </c>
      <c r="AK225" s="247" t="str">
        <f>'1.  LRAMVA Summary'!$J$53</f>
        <v/>
      </c>
      <c r="AL225" s="247" t="str">
        <f>'1.  LRAMVA Summary'!$K$53</f>
        <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v>
      </c>
      <c r="AI226" s="253">
        <f>'1.  LRAMVA Summary'!$H$54</f>
        <v>0</v>
      </c>
      <c r="AJ226" s="253">
        <f>'1.  LRAMVA Summary'!$I$54</f>
        <v>0</v>
      </c>
      <c r="AK226" s="253">
        <f>'1.  LRAMVA Summary'!$J$54</f>
        <v>0</v>
      </c>
      <c r="AL226" s="253">
        <f>'1.  LRAMVA Summary'!$K$54</f>
        <v>0</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7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AE228</f>
        <v>0</v>
      </c>
      <c r="AF229" s="364">
        <f t="shared" ref="AF229" si="572">AF228</f>
        <v>0</v>
      </c>
      <c r="AG229" s="364">
        <f t="shared" ref="AG229" si="573">AG228</f>
        <v>0</v>
      </c>
      <c r="AH229" s="364">
        <f t="shared" ref="AH229" si="574">AH228</f>
        <v>0</v>
      </c>
      <c r="AI229" s="364">
        <f t="shared" ref="AI229" si="575">AI228</f>
        <v>0</v>
      </c>
      <c r="AJ229" s="364">
        <f t="shared" ref="AJ229" si="576">AJ228</f>
        <v>0</v>
      </c>
      <c r="AK229" s="364">
        <f t="shared" ref="AK229" si="577">AK228</f>
        <v>0</v>
      </c>
      <c r="AL229" s="364">
        <f t="shared" ref="AL229" si="578">AL228</f>
        <v>0</v>
      </c>
      <c r="AM229" s="364">
        <f t="shared" ref="AM229" si="579">AM228</f>
        <v>0</v>
      </c>
      <c r="AN229" s="364">
        <f t="shared" ref="AN229" si="580">AN228</f>
        <v>0</v>
      </c>
      <c r="AO229" s="364">
        <f t="shared" ref="AO229" si="581">AO228</f>
        <v>0</v>
      </c>
      <c r="AP229" s="364">
        <f t="shared" ref="AP229" si="582">AP228</f>
        <v>0</v>
      </c>
      <c r="AQ229" s="364">
        <f t="shared" ref="AQ229" si="583">AQ228</f>
        <v>0</v>
      </c>
      <c r="AR229" s="364">
        <f t="shared" ref="AR229" si="584">AR228</f>
        <v>0</v>
      </c>
      <c r="AS229" s="259"/>
    </row>
    <row r="230" spans="1:45" ht="15.75" outlineLevel="1">
      <c r="B230" s="260"/>
      <c r="C230" s="261"/>
      <c r="D230" s="261"/>
      <c r="E230" s="261"/>
      <c r="F230" s="261"/>
      <c r="G230" s="261"/>
      <c r="H230" s="261"/>
      <c r="I230" s="261"/>
      <c r="J230" s="662"/>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AE231</f>
        <v>0</v>
      </c>
      <c r="AF232" s="364">
        <f t="shared" ref="AF232" si="585">AF231</f>
        <v>0</v>
      </c>
      <c r="AG232" s="364">
        <f t="shared" ref="AG232" si="586">AG231</f>
        <v>0</v>
      </c>
      <c r="AH232" s="364">
        <f t="shared" ref="AH232" si="587">AH231</f>
        <v>0</v>
      </c>
      <c r="AI232" s="364">
        <f t="shared" ref="AI232" si="588">AI231</f>
        <v>0</v>
      </c>
      <c r="AJ232" s="364">
        <f t="shared" ref="AJ232" si="589">AJ231</f>
        <v>0</v>
      </c>
      <c r="AK232" s="364">
        <f t="shared" ref="AK232" si="590">AK231</f>
        <v>0</v>
      </c>
      <c r="AL232" s="364">
        <f t="shared" ref="AL232" si="591">AL231</f>
        <v>0</v>
      </c>
      <c r="AM232" s="364">
        <f t="shared" ref="AM232" si="592">AM231</f>
        <v>0</v>
      </c>
      <c r="AN232" s="364">
        <f t="shared" ref="AN232" si="593">AN231</f>
        <v>0</v>
      </c>
      <c r="AO232" s="364">
        <f t="shared" ref="AO232" si="594">AO231</f>
        <v>0</v>
      </c>
      <c r="AP232" s="364">
        <f t="shared" ref="AP232" si="595">AP231</f>
        <v>0</v>
      </c>
      <c r="AQ232" s="364">
        <f t="shared" ref="AQ232" si="596">AQ231</f>
        <v>0</v>
      </c>
      <c r="AR232" s="364">
        <f t="shared" ref="AR232" si="597">AR231</f>
        <v>0</v>
      </c>
      <c r="AS232" s="259"/>
    </row>
    <row r="233" spans="1:45" ht="15.7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AE234</f>
        <v>0</v>
      </c>
      <c r="AF235" s="364">
        <f t="shared" ref="AF235" si="598">AF234</f>
        <v>0</v>
      </c>
      <c r="AG235" s="364">
        <f t="shared" ref="AG235" si="599">AG234</f>
        <v>0</v>
      </c>
      <c r="AH235" s="364">
        <f t="shared" ref="AH235" si="600">AH234</f>
        <v>0</v>
      </c>
      <c r="AI235" s="364">
        <f t="shared" ref="AI235" si="601">AI234</f>
        <v>0</v>
      </c>
      <c r="AJ235" s="364">
        <f t="shared" ref="AJ235" si="602">AJ234</f>
        <v>0</v>
      </c>
      <c r="AK235" s="364">
        <f t="shared" ref="AK235" si="603">AK234</f>
        <v>0</v>
      </c>
      <c r="AL235" s="364">
        <f t="shared" ref="AL235" si="604">AL234</f>
        <v>0</v>
      </c>
      <c r="AM235" s="364">
        <f t="shared" ref="AM235" si="605">AM234</f>
        <v>0</v>
      </c>
      <c r="AN235" s="364">
        <f t="shared" ref="AN235" si="606">AN234</f>
        <v>0</v>
      </c>
      <c r="AO235" s="364">
        <f t="shared" ref="AO235" si="607">AO234</f>
        <v>0</v>
      </c>
      <c r="AP235" s="364">
        <f t="shared" ref="AP235" si="608">AP234</f>
        <v>0</v>
      </c>
      <c r="AQ235" s="364">
        <f t="shared" ref="AQ235" si="609">AQ234</f>
        <v>0</v>
      </c>
      <c r="AR235" s="364">
        <f t="shared" ref="AR235" si="610">AR234</f>
        <v>0</v>
      </c>
      <c r="AS235" s="259"/>
    </row>
    <row r="236" spans="1:4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outlineLevel="1">
      <c r="A237" s="459">
        <v>4</v>
      </c>
      <c r="B237" s="275" t="s">
        <v>653</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AE237</f>
        <v>0</v>
      </c>
      <c r="AF238" s="364">
        <f t="shared" ref="AF238" si="611">AF237</f>
        <v>0</v>
      </c>
      <c r="AG238" s="364">
        <f t="shared" ref="AG238" si="612">AG237</f>
        <v>0</v>
      </c>
      <c r="AH238" s="364">
        <f t="shared" ref="AH238" si="613">AH237</f>
        <v>0</v>
      </c>
      <c r="AI238" s="364">
        <f t="shared" ref="AI238" si="614">AI237</f>
        <v>0</v>
      </c>
      <c r="AJ238" s="364">
        <f t="shared" ref="AJ238" si="615">AJ237</f>
        <v>0</v>
      </c>
      <c r="AK238" s="364">
        <f t="shared" ref="AK238" si="616">AK237</f>
        <v>0</v>
      </c>
      <c r="AL238" s="364">
        <f t="shared" ref="AL238" si="617">AL237</f>
        <v>0</v>
      </c>
      <c r="AM238" s="364">
        <f t="shared" ref="AM238" si="618">AM237</f>
        <v>0</v>
      </c>
      <c r="AN238" s="364">
        <f t="shared" ref="AN238" si="619">AN237</f>
        <v>0</v>
      </c>
      <c r="AO238" s="364">
        <f t="shared" ref="AO238" si="620">AO237</f>
        <v>0</v>
      </c>
      <c r="AP238" s="364">
        <f t="shared" ref="AP238" si="621">AP237</f>
        <v>0</v>
      </c>
      <c r="AQ238" s="364">
        <f t="shared" ref="AQ238" si="622">AQ237</f>
        <v>0</v>
      </c>
      <c r="AR238" s="364">
        <f t="shared" ref="AR238" si="623">AR237</f>
        <v>0</v>
      </c>
      <c r="AS238" s="259"/>
    </row>
    <row r="239" spans="1:4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AE240</f>
        <v>0</v>
      </c>
      <c r="AF241" s="364">
        <f t="shared" ref="AF241" si="624">AF240</f>
        <v>0</v>
      </c>
      <c r="AG241" s="364">
        <f t="shared" ref="AG241" si="625">AG240</f>
        <v>0</v>
      </c>
      <c r="AH241" s="364">
        <f t="shared" ref="AH241" si="626">AH240</f>
        <v>0</v>
      </c>
      <c r="AI241" s="364">
        <f t="shared" ref="AI241" si="627">AI240</f>
        <v>0</v>
      </c>
      <c r="AJ241" s="364">
        <f t="shared" ref="AJ241" si="628">AJ240</f>
        <v>0</v>
      </c>
      <c r="AK241" s="364">
        <f t="shared" ref="AK241" si="629">AK240</f>
        <v>0</v>
      </c>
      <c r="AL241" s="364">
        <f t="shared" ref="AL241" si="630">AL240</f>
        <v>0</v>
      </c>
      <c r="AM241" s="364">
        <f t="shared" ref="AM241" si="631">AM240</f>
        <v>0</v>
      </c>
      <c r="AN241" s="364">
        <f t="shared" ref="AN241" si="632">AN240</f>
        <v>0</v>
      </c>
      <c r="AO241" s="364">
        <f t="shared" ref="AO241" si="633">AO240</f>
        <v>0</v>
      </c>
      <c r="AP241" s="364">
        <f t="shared" ref="AP241" si="634">AP240</f>
        <v>0</v>
      </c>
      <c r="AQ241" s="364">
        <f t="shared" ref="AQ241" si="635">AQ240</f>
        <v>0</v>
      </c>
      <c r="AR241" s="364">
        <f t="shared" ref="AR241" si="636">AR240</f>
        <v>0</v>
      </c>
      <c r="AS241" s="259"/>
    </row>
    <row r="242" spans="1:4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7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AE244</f>
        <v>0</v>
      </c>
      <c r="AF245" s="364">
        <f t="shared" ref="AF245" si="637">AF244</f>
        <v>0</v>
      </c>
      <c r="AG245" s="364">
        <f t="shared" ref="AG245" si="638">AG244</f>
        <v>0</v>
      </c>
      <c r="AH245" s="364">
        <f t="shared" ref="AH245" si="639">AH244</f>
        <v>0</v>
      </c>
      <c r="AI245" s="364">
        <f t="shared" ref="AI245" si="640">AI244</f>
        <v>0</v>
      </c>
      <c r="AJ245" s="364">
        <f t="shared" ref="AJ245" si="641">AJ244</f>
        <v>0</v>
      </c>
      <c r="AK245" s="364">
        <f t="shared" ref="AK245" si="642">AK244</f>
        <v>0</v>
      </c>
      <c r="AL245" s="364">
        <f t="shared" ref="AL245" si="643">AL244</f>
        <v>0</v>
      </c>
      <c r="AM245" s="364">
        <f t="shared" ref="AM245" si="644">AM244</f>
        <v>0</v>
      </c>
      <c r="AN245" s="364">
        <f t="shared" ref="AN245" si="645">AN244</f>
        <v>0</v>
      </c>
      <c r="AO245" s="364">
        <f t="shared" ref="AO245" si="646">AO244</f>
        <v>0</v>
      </c>
      <c r="AP245" s="364">
        <f t="shared" ref="AP245" si="647">AP244</f>
        <v>0</v>
      </c>
      <c r="AQ245" s="364">
        <f t="shared" ref="AQ245" si="648">AQ244</f>
        <v>0</v>
      </c>
      <c r="AR245" s="364">
        <f t="shared" ref="AR245" si="649">AR244</f>
        <v>0</v>
      </c>
      <c r="AS245" s="272"/>
    </row>
    <row r="246" spans="1:4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30"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AE247</f>
        <v>0</v>
      </c>
      <c r="AF248" s="364">
        <f t="shared" ref="AF248" si="650">AF247</f>
        <v>0</v>
      </c>
      <c r="AG248" s="364">
        <f t="shared" ref="AG248" si="651">AG247</f>
        <v>0</v>
      </c>
      <c r="AH248" s="364">
        <f t="shared" ref="AH248" si="652">AH247</f>
        <v>0</v>
      </c>
      <c r="AI248" s="364">
        <f t="shared" ref="AI248" si="653">AI247</f>
        <v>0</v>
      </c>
      <c r="AJ248" s="364">
        <f t="shared" ref="AJ248" si="654">AJ247</f>
        <v>0</v>
      </c>
      <c r="AK248" s="364">
        <f t="shared" ref="AK248" si="655">AK247</f>
        <v>0</v>
      </c>
      <c r="AL248" s="364">
        <f t="shared" ref="AL248" si="656">AL247</f>
        <v>0</v>
      </c>
      <c r="AM248" s="364">
        <f t="shared" ref="AM248" si="657">AM247</f>
        <v>0</v>
      </c>
      <c r="AN248" s="364">
        <f t="shared" ref="AN248" si="658">AN247</f>
        <v>0</v>
      </c>
      <c r="AO248" s="364">
        <f t="shared" ref="AO248" si="659">AO247</f>
        <v>0</v>
      </c>
      <c r="AP248" s="364">
        <f t="shared" ref="AP248" si="660">AP247</f>
        <v>0</v>
      </c>
      <c r="AQ248" s="364">
        <f t="shared" ref="AQ248" si="661">AQ247</f>
        <v>0</v>
      </c>
      <c r="AR248" s="364">
        <f t="shared" ref="AR248" si="662">AR247</f>
        <v>0</v>
      </c>
      <c r="AS248" s="272"/>
    </row>
    <row r="249" spans="1:4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AE250</f>
        <v>0</v>
      </c>
      <c r="AF251" s="364">
        <f t="shared" ref="AF251" si="663">AF250</f>
        <v>0</v>
      </c>
      <c r="AG251" s="364">
        <f t="shared" ref="AG251" si="664">AG250</f>
        <v>0</v>
      </c>
      <c r="AH251" s="364">
        <f t="shared" ref="AH251" si="665">AH250</f>
        <v>0</v>
      </c>
      <c r="AI251" s="364">
        <f t="shared" ref="AI251" si="666">AI250</f>
        <v>0</v>
      </c>
      <c r="AJ251" s="364">
        <f t="shared" ref="AJ251" si="667">AJ250</f>
        <v>0</v>
      </c>
      <c r="AK251" s="364">
        <f t="shared" ref="AK251" si="668">AK250</f>
        <v>0</v>
      </c>
      <c r="AL251" s="364">
        <f t="shared" ref="AL251" si="669">AL250</f>
        <v>0</v>
      </c>
      <c r="AM251" s="364">
        <f t="shared" ref="AM251" si="670">AM250</f>
        <v>0</v>
      </c>
      <c r="AN251" s="364">
        <f t="shared" ref="AN251" si="671">AN250</f>
        <v>0</v>
      </c>
      <c r="AO251" s="364">
        <f t="shared" ref="AO251" si="672">AO250</f>
        <v>0</v>
      </c>
      <c r="AP251" s="364">
        <f t="shared" ref="AP251" si="673">AP250</f>
        <v>0</v>
      </c>
      <c r="AQ251" s="364">
        <f t="shared" ref="AQ251" si="674">AQ250</f>
        <v>0</v>
      </c>
      <c r="AR251" s="364">
        <f t="shared" ref="AR251" si="675">AR250</f>
        <v>0</v>
      </c>
      <c r="AS251" s="272"/>
    </row>
    <row r="252" spans="1:4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AE253</f>
        <v>0</v>
      </c>
      <c r="AF254" s="364">
        <f t="shared" ref="AF254" si="676">AF253</f>
        <v>0</v>
      </c>
      <c r="AG254" s="364">
        <f t="shared" ref="AG254" si="677">AG253</f>
        <v>0</v>
      </c>
      <c r="AH254" s="364">
        <f t="shared" ref="AH254" si="678">AH253</f>
        <v>0</v>
      </c>
      <c r="AI254" s="364">
        <f t="shared" ref="AI254" si="679">AI253</f>
        <v>0</v>
      </c>
      <c r="AJ254" s="364">
        <f t="shared" ref="AJ254" si="680">AJ253</f>
        <v>0</v>
      </c>
      <c r="AK254" s="364">
        <f t="shared" ref="AK254" si="681">AK253</f>
        <v>0</v>
      </c>
      <c r="AL254" s="364">
        <f t="shared" ref="AL254" si="682">AL253</f>
        <v>0</v>
      </c>
      <c r="AM254" s="364">
        <f t="shared" ref="AM254" si="683">AM253</f>
        <v>0</v>
      </c>
      <c r="AN254" s="364">
        <f t="shared" ref="AN254" si="684">AN253</f>
        <v>0</v>
      </c>
      <c r="AO254" s="364">
        <f t="shared" ref="AO254" si="685">AO253</f>
        <v>0</v>
      </c>
      <c r="AP254" s="364">
        <f t="shared" ref="AP254" si="686">AP253</f>
        <v>0</v>
      </c>
      <c r="AQ254" s="364">
        <f t="shared" ref="AQ254" si="687">AQ253</f>
        <v>0</v>
      </c>
      <c r="AR254" s="364">
        <f t="shared" ref="AR254" si="688">AR253</f>
        <v>0</v>
      </c>
      <c r="AS254" s="272"/>
    </row>
    <row r="255" spans="1:4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AE256</f>
        <v>0</v>
      </c>
      <c r="AF257" s="364">
        <f t="shared" ref="AF257" si="689">AF256</f>
        <v>0</v>
      </c>
      <c r="AG257" s="364">
        <f t="shared" ref="AG257" si="690">AG256</f>
        <v>0</v>
      </c>
      <c r="AH257" s="364">
        <f t="shared" ref="AH257" si="691">AH256</f>
        <v>0</v>
      </c>
      <c r="AI257" s="364">
        <f t="shared" ref="AI257" si="692">AI256</f>
        <v>0</v>
      </c>
      <c r="AJ257" s="364">
        <f t="shared" ref="AJ257" si="693">AJ256</f>
        <v>0</v>
      </c>
      <c r="AK257" s="364">
        <f t="shared" ref="AK257" si="694">AK256</f>
        <v>0</v>
      </c>
      <c r="AL257" s="364">
        <f t="shared" ref="AL257" si="695">AL256</f>
        <v>0</v>
      </c>
      <c r="AM257" s="364">
        <f t="shared" ref="AM257" si="696">AM256</f>
        <v>0</v>
      </c>
      <c r="AN257" s="364">
        <f t="shared" ref="AN257" si="697">AN256</f>
        <v>0</v>
      </c>
      <c r="AO257" s="364">
        <f t="shared" ref="AO257" si="698">AO256</f>
        <v>0</v>
      </c>
      <c r="AP257" s="364">
        <f t="shared" ref="AP257" si="699">AP256</f>
        <v>0</v>
      </c>
      <c r="AQ257" s="364">
        <f t="shared" ref="AQ257" si="700">AQ256</f>
        <v>0</v>
      </c>
      <c r="AR257" s="364">
        <f t="shared" ref="AR257" si="701">AR256</f>
        <v>0</v>
      </c>
      <c r="AS257" s="272"/>
    </row>
    <row r="258" spans="1:46"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7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AE260</f>
        <v>0</v>
      </c>
      <c r="AF261" s="364">
        <f t="shared" ref="AF261" si="702">AF260</f>
        <v>0</v>
      </c>
      <c r="AG261" s="364">
        <f t="shared" ref="AG261" si="703">AG260</f>
        <v>0</v>
      </c>
      <c r="AH261" s="364">
        <f t="shared" ref="AH261" si="704">AH260</f>
        <v>0</v>
      </c>
      <c r="AI261" s="364">
        <f t="shared" ref="AI261" si="705">AI260</f>
        <v>0</v>
      </c>
      <c r="AJ261" s="364">
        <f t="shared" ref="AJ261" si="706">AJ260</f>
        <v>0</v>
      </c>
      <c r="AK261" s="364">
        <f t="shared" ref="AK261" si="707">AK260</f>
        <v>0</v>
      </c>
      <c r="AL261" s="364">
        <f t="shared" ref="AL261" si="708">AL260</f>
        <v>0</v>
      </c>
      <c r="AM261" s="364">
        <f t="shared" ref="AM261" si="709">AM260</f>
        <v>0</v>
      </c>
      <c r="AN261" s="364">
        <f t="shared" ref="AN261" si="710">AN260</f>
        <v>0</v>
      </c>
      <c r="AO261" s="364">
        <f t="shared" ref="AO261" si="711">AO260</f>
        <v>0</v>
      </c>
      <c r="AP261" s="364">
        <f t="shared" ref="AP261" si="712">AP260</f>
        <v>0</v>
      </c>
      <c r="AQ261" s="364">
        <f t="shared" ref="AQ261" si="713">AQ260</f>
        <v>0</v>
      </c>
      <c r="AR261" s="364">
        <f t="shared" ref="AR261" si="714">AR260</f>
        <v>0</v>
      </c>
      <c r="AS261" s="259"/>
    </row>
    <row r="262" spans="1:46"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AE263</f>
        <v>0</v>
      </c>
      <c r="AF264" s="364">
        <f t="shared" ref="AF264" si="715">AF263</f>
        <v>0</v>
      </c>
      <c r="AG264" s="364">
        <f t="shared" ref="AG264" si="716">AG263</f>
        <v>0</v>
      </c>
      <c r="AH264" s="364">
        <f t="shared" ref="AH264" si="717">AH263</f>
        <v>0</v>
      </c>
      <c r="AI264" s="364">
        <f t="shared" ref="AI264" si="718">AI263</f>
        <v>0</v>
      </c>
      <c r="AJ264" s="364">
        <f t="shared" ref="AJ264" si="719">AJ263</f>
        <v>0</v>
      </c>
      <c r="AK264" s="364">
        <f t="shared" ref="AK264" si="720">AK263</f>
        <v>0</v>
      </c>
      <c r="AL264" s="364">
        <f t="shared" ref="AL264" si="721">AL263</f>
        <v>0</v>
      </c>
      <c r="AM264" s="364">
        <f t="shared" ref="AM264" si="722">AM263</f>
        <v>0</v>
      </c>
      <c r="AN264" s="364">
        <f t="shared" ref="AN264" si="723">AN263</f>
        <v>0</v>
      </c>
      <c r="AO264" s="364">
        <f t="shared" ref="AO264" si="724">AO263</f>
        <v>0</v>
      </c>
      <c r="AP264" s="364">
        <f t="shared" ref="AP264" si="725">AP263</f>
        <v>0</v>
      </c>
      <c r="AQ264" s="364">
        <f t="shared" ref="AQ264" si="726">AQ263</f>
        <v>0</v>
      </c>
      <c r="AR264" s="364">
        <f t="shared" ref="AR264" si="727">AR263</f>
        <v>0</v>
      </c>
      <c r="AS264" s="259"/>
    </row>
    <row r="265" spans="1:46"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AE266</f>
        <v>0</v>
      </c>
      <c r="AF267" s="364">
        <f t="shared" ref="AF267" si="728">AF266</f>
        <v>0</v>
      </c>
      <c r="AG267" s="364">
        <f t="shared" ref="AG267" si="729">AG266</f>
        <v>0</v>
      </c>
      <c r="AH267" s="364">
        <f t="shared" ref="AH267" si="730">AH266</f>
        <v>0</v>
      </c>
      <c r="AI267" s="364">
        <f t="shared" ref="AI267" si="731">AI266</f>
        <v>0</v>
      </c>
      <c r="AJ267" s="364">
        <f t="shared" ref="AJ267" si="732">AJ266</f>
        <v>0</v>
      </c>
      <c r="AK267" s="364">
        <f t="shared" ref="AK267" si="733">AK266</f>
        <v>0</v>
      </c>
      <c r="AL267" s="364">
        <f t="shared" ref="AL267" si="734">AL266</f>
        <v>0</v>
      </c>
      <c r="AM267" s="364">
        <f t="shared" ref="AM267" si="735">AM266</f>
        <v>0</v>
      </c>
      <c r="AN267" s="364">
        <f t="shared" ref="AN267" si="736">AN266</f>
        <v>0</v>
      </c>
      <c r="AO267" s="364">
        <f t="shared" ref="AO267" si="737">AO266</f>
        <v>0</v>
      </c>
      <c r="AP267" s="364">
        <f t="shared" ref="AP267" si="738">AP266</f>
        <v>0</v>
      </c>
      <c r="AQ267" s="364">
        <f t="shared" ref="AQ267" si="739">AQ266</f>
        <v>0</v>
      </c>
      <c r="AR267" s="364">
        <f t="shared" ref="AR267" si="740">AR266</f>
        <v>0</v>
      </c>
      <c r="AS267" s="268"/>
    </row>
    <row r="268" spans="1:46"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7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2"/>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AE270</f>
        <v>0</v>
      </c>
      <c r="AF271" s="364">
        <f t="shared" ref="AF271" si="741">AF270</f>
        <v>0</v>
      </c>
      <c r="AG271" s="364">
        <f t="shared" ref="AG271" si="742">AG270</f>
        <v>0</v>
      </c>
      <c r="AH271" s="364">
        <f t="shared" ref="AH271" si="743">AH270</f>
        <v>0</v>
      </c>
      <c r="AI271" s="364">
        <f t="shared" ref="AI271" si="744">AI270</f>
        <v>0</v>
      </c>
      <c r="AJ271" s="364">
        <f t="shared" ref="AJ271" si="745">AJ270</f>
        <v>0</v>
      </c>
      <c r="AK271" s="364">
        <f t="shared" ref="AK271" si="746">AK270</f>
        <v>0</v>
      </c>
      <c r="AL271" s="364">
        <f t="shared" ref="AL271" si="747">AL270</f>
        <v>0</v>
      </c>
      <c r="AM271" s="364">
        <f t="shared" ref="AM271" si="748">AM270</f>
        <v>0</v>
      </c>
      <c r="AN271" s="364">
        <f t="shared" ref="AN271" si="749">AN270</f>
        <v>0</v>
      </c>
      <c r="AO271" s="364">
        <f t="shared" ref="AO271" si="750">AO270</f>
        <v>0</v>
      </c>
      <c r="AP271" s="364">
        <f t="shared" ref="AP271" si="751">AP270</f>
        <v>0</v>
      </c>
      <c r="AQ271" s="364">
        <f t="shared" ref="AQ271" si="752">AQ270</f>
        <v>0</v>
      </c>
      <c r="AR271" s="364">
        <f t="shared" ref="AR271" si="753">AR270</f>
        <v>0</v>
      </c>
      <c r="AS271" s="259"/>
    </row>
    <row r="272" spans="1:46"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7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754">AF274</f>
        <v>0</v>
      </c>
      <c r="AG275" s="364">
        <f t="shared" si="754"/>
        <v>0</v>
      </c>
      <c r="AH275" s="364">
        <f t="shared" si="754"/>
        <v>0</v>
      </c>
      <c r="AI275" s="364">
        <f t="shared" si="754"/>
        <v>0</v>
      </c>
      <c r="AJ275" s="364">
        <f t="shared" si="754"/>
        <v>0</v>
      </c>
      <c r="AK275" s="364">
        <f t="shared" si="754"/>
        <v>0</v>
      </c>
      <c r="AL275" s="364">
        <f t="shared" si="754"/>
        <v>0</v>
      </c>
      <c r="AM275" s="364">
        <f t="shared" si="754"/>
        <v>0</v>
      </c>
      <c r="AN275" s="364">
        <f t="shared" si="754"/>
        <v>0</v>
      </c>
      <c r="AO275" s="364">
        <f t="shared" si="754"/>
        <v>0</v>
      </c>
      <c r="AP275" s="364">
        <f t="shared" si="754"/>
        <v>0</v>
      </c>
      <c r="AQ275" s="364">
        <f t="shared" si="754"/>
        <v>0</v>
      </c>
      <c r="AR275" s="364">
        <f t="shared" si="754"/>
        <v>0</v>
      </c>
      <c r="AS275" s="259"/>
    </row>
    <row r="276" spans="1:46"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755">AF277</f>
        <v>0</v>
      </c>
      <c r="AG278" s="364">
        <f t="shared" si="755"/>
        <v>0</v>
      </c>
      <c r="AH278" s="364">
        <f t="shared" si="755"/>
        <v>0</v>
      </c>
      <c r="AI278" s="364">
        <f t="shared" si="755"/>
        <v>0</v>
      </c>
      <c r="AJ278" s="364">
        <f t="shared" si="755"/>
        <v>0</v>
      </c>
      <c r="AK278" s="364">
        <f t="shared" si="755"/>
        <v>0</v>
      </c>
      <c r="AL278" s="364">
        <f t="shared" si="755"/>
        <v>0</v>
      </c>
      <c r="AM278" s="364">
        <f t="shared" si="755"/>
        <v>0</v>
      </c>
      <c r="AN278" s="364">
        <f t="shared" si="755"/>
        <v>0</v>
      </c>
      <c r="AO278" s="364">
        <f t="shared" si="755"/>
        <v>0</v>
      </c>
      <c r="AP278" s="364">
        <f t="shared" si="755"/>
        <v>0</v>
      </c>
      <c r="AQ278" s="364">
        <f t="shared" si="755"/>
        <v>0</v>
      </c>
      <c r="AR278" s="364">
        <f t="shared" si="755"/>
        <v>0</v>
      </c>
      <c r="AS278" s="259"/>
    </row>
    <row r="279" spans="1:46" s="245" customFormat="1"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7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756">AF281</f>
        <v>0</v>
      </c>
      <c r="AG282" s="364">
        <f t="shared" si="756"/>
        <v>0</v>
      </c>
      <c r="AH282" s="364">
        <f t="shared" si="756"/>
        <v>0</v>
      </c>
      <c r="AI282" s="364">
        <f t="shared" si="756"/>
        <v>0</v>
      </c>
      <c r="AJ282" s="364">
        <f t="shared" si="756"/>
        <v>0</v>
      </c>
      <c r="AK282" s="364">
        <f t="shared" si="756"/>
        <v>0</v>
      </c>
      <c r="AL282" s="364">
        <f t="shared" si="756"/>
        <v>0</v>
      </c>
      <c r="AM282" s="364">
        <f t="shared" si="756"/>
        <v>0</v>
      </c>
      <c r="AN282" s="364">
        <f t="shared" si="756"/>
        <v>0</v>
      </c>
      <c r="AO282" s="364">
        <f t="shared" si="756"/>
        <v>0</v>
      </c>
      <c r="AP282" s="364">
        <f t="shared" si="756"/>
        <v>0</v>
      </c>
      <c r="AQ282" s="364">
        <f t="shared" si="756"/>
        <v>0</v>
      </c>
      <c r="AR282" s="364">
        <f t="shared" si="756"/>
        <v>0</v>
      </c>
      <c r="AS282" s="268"/>
    </row>
    <row r="283" spans="1:46"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757">AF284</f>
        <v>0</v>
      </c>
      <c r="AG285" s="364">
        <f t="shared" si="757"/>
        <v>0</v>
      </c>
      <c r="AH285" s="364">
        <f t="shared" si="757"/>
        <v>0</v>
      </c>
      <c r="AI285" s="364">
        <f t="shared" si="757"/>
        <v>0</v>
      </c>
      <c r="AJ285" s="364">
        <f t="shared" si="757"/>
        <v>0</v>
      </c>
      <c r="AK285" s="364">
        <f t="shared" si="757"/>
        <v>0</v>
      </c>
      <c r="AL285" s="364">
        <f t="shared" si="757"/>
        <v>0</v>
      </c>
      <c r="AM285" s="364">
        <f t="shared" si="757"/>
        <v>0</v>
      </c>
      <c r="AN285" s="364">
        <f t="shared" si="757"/>
        <v>0</v>
      </c>
      <c r="AO285" s="364">
        <f t="shared" si="757"/>
        <v>0</v>
      </c>
      <c r="AP285" s="364">
        <f t="shared" si="757"/>
        <v>0</v>
      </c>
      <c r="AQ285" s="364">
        <f t="shared" si="757"/>
        <v>0</v>
      </c>
      <c r="AR285" s="364">
        <f t="shared" si="757"/>
        <v>0</v>
      </c>
      <c r="AS285" s="268"/>
    </row>
    <row r="286" spans="1:46"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758">AF287</f>
        <v>0</v>
      </c>
      <c r="AG288" s="364">
        <f t="shared" si="758"/>
        <v>0</v>
      </c>
      <c r="AH288" s="364">
        <f t="shared" si="758"/>
        <v>0</v>
      </c>
      <c r="AI288" s="364">
        <f t="shared" si="758"/>
        <v>0</v>
      </c>
      <c r="AJ288" s="364">
        <f t="shared" si="758"/>
        <v>0</v>
      </c>
      <c r="AK288" s="364">
        <f t="shared" si="758"/>
        <v>0</v>
      </c>
      <c r="AL288" s="364">
        <f t="shared" si="758"/>
        <v>0</v>
      </c>
      <c r="AM288" s="364">
        <f t="shared" si="758"/>
        <v>0</v>
      </c>
      <c r="AN288" s="364">
        <f t="shared" si="758"/>
        <v>0</v>
      </c>
      <c r="AO288" s="364">
        <f t="shared" si="758"/>
        <v>0</v>
      </c>
      <c r="AP288" s="364">
        <f t="shared" si="758"/>
        <v>0</v>
      </c>
      <c r="AQ288" s="364">
        <f t="shared" si="758"/>
        <v>0</v>
      </c>
      <c r="AR288" s="364">
        <f t="shared" si="758"/>
        <v>0</v>
      </c>
      <c r="AS288" s="259"/>
    </row>
    <row r="289" spans="1:4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759">AE290</f>
        <v>0</v>
      </c>
      <c r="AF291" s="364">
        <f t="shared" si="759"/>
        <v>0</v>
      </c>
      <c r="AG291" s="364">
        <f t="shared" si="759"/>
        <v>0</v>
      </c>
      <c r="AH291" s="364">
        <f t="shared" si="759"/>
        <v>0</v>
      </c>
      <c r="AI291" s="364">
        <f t="shared" si="759"/>
        <v>0</v>
      </c>
      <c r="AJ291" s="364">
        <f t="shared" si="759"/>
        <v>0</v>
      </c>
      <c r="AK291" s="364">
        <f t="shared" si="759"/>
        <v>0</v>
      </c>
      <c r="AL291" s="364">
        <f t="shared" si="759"/>
        <v>0</v>
      </c>
      <c r="AM291" s="364">
        <f t="shared" si="759"/>
        <v>0</v>
      </c>
      <c r="AN291" s="364">
        <f t="shared" si="759"/>
        <v>0</v>
      </c>
      <c r="AO291" s="364">
        <f t="shared" si="759"/>
        <v>0</v>
      </c>
      <c r="AP291" s="364">
        <f t="shared" si="759"/>
        <v>0</v>
      </c>
      <c r="AQ291" s="364">
        <f t="shared" si="759"/>
        <v>0</v>
      </c>
      <c r="AR291" s="364">
        <f t="shared" si="759"/>
        <v>0</v>
      </c>
      <c r="AS291" s="268"/>
    </row>
    <row r="292" spans="1:45" ht="15.7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7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7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outlineLevel="1">
      <c r="A295" s="459">
        <v>21</v>
      </c>
      <c r="B295" s="275" t="s">
        <v>113</v>
      </c>
      <c r="C295" s="253" t="s">
        <v>25</v>
      </c>
      <c r="D295" s="257"/>
      <c r="E295" s="257"/>
      <c r="F295" s="257"/>
      <c r="G295" s="257"/>
      <c r="H295" s="257"/>
      <c r="I295" s="257">
        <f>+'7.  Persistence Report'!BA32</f>
        <v>1352387</v>
      </c>
      <c r="J295" s="257">
        <f>+'7.  Persistence Report'!BB32</f>
        <v>1352387</v>
      </c>
      <c r="K295" s="257">
        <f>+'7.  Persistence Report'!BC32</f>
        <v>1352213</v>
      </c>
      <c r="L295" s="257">
        <f>+'7.  Persistence Report'!BD32</f>
        <v>1352213</v>
      </c>
      <c r="M295" s="257">
        <f>+'7.  Persistence Report'!BE32</f>
        <v>1340221</v>
      </c>
      <c r="N295" s="257">
        <f>+'7.  Persistence Report'!BF32</f>
        <v>1326758</v>
      </c>
      <c r="O295" s="257">
        <f>+'7.  Persistence Report'!BG32</f>
        <v>1325665</v>
      </c>
      <c r="P295" s="257">
        <f>+'7.  Persistence Report'!BH32</f>
        <v>1325665</v>
      </c>
      <c r="Q295" s="253"/>
      <c r="R295" s="257"/>
      <c r="S295" s="257"/>
      <c r="T295" s="257"/>
      <c r="U295" s="257"/>
      <c r="V295" s="257"/>
      <c r="W295" s="257">
        <f>+'7.  Persistence Report'!V32</f>
        <v>87</v>
      </c>
      <c r="X295" s="257">
        <f>+'7.  Persistence Report'!W32</f>
        <v>87</v>
      </c>
      <c r="Y295" s="257">
        <f>+'7.  Persistence Report'!X32</f>
        <v>87</v>
      </c>
      <c r="Z295" s="257">
        <f>+'7.  Persistence Report'!Y32</f>
        <v>87</v>
      </c>
      <c r="AA295" s="257">
        <f>+'7.  Persistence Report'!Z32</f>
        <v>86</v>
      </c>
      <c r="AB295" s="257">
        <f>+'7.  Persistence Report'!AA32</f>
        <v>84</v>
      </c>
      <c r="AC295" s="257">
        <f>+'7.  Persistence Report'!AB32</f>
        <v>84</v>
      </c>
      <c r="AD295" s="257">
        <f>+'7.  Persistence Report'!AC32</f>
        <v>84</v>
      </c>
      <c r="AE295" s="363"/>
      <c r="AF295" s="363"/>
      <c r="AG295" s="363"/>
      <c r="AH295" s="363"/>
      <c r="AI295" s="363"/>
      <c r="AJ295" s="363"/>
      <c r="AK295" s="363"/>
      <c r="AL295" s="363"/>
      <c r="AM295" s="363"/>
      <c r="AN295" s="363"/>
      <c r="AO295" s="363"/>
      <c r="AP295" s="363"/>
      <c r="AQ295" s="363"/>
      <c r="AR295" s="363"/>
      <c r="AS295" s="258">
        <f>SUM(AE295:AR295)</f>
        <v>0</v>
      </c>
    </row>
    <row r="296" spans="1:45" outlineLevel="1">
      <c r="B296" s="256" t="s">
        <v>288</v>
      </c>
      <c r="C296" s="253" t="s">
        <v>163</v>
      </c>
      <c r="D296" s="257"/>
      <c r="E296" s="257"/>
      <c r="F296" s="257"/>
      <c r="G296" s="257"/>
      <c r="H296" s="257"/>
      <c r="I296" s="257">
        <f>+'7.  Persistence Report'!BA50</f>
        <v>47936</v>
      </c>
      <c r="J296" s="257">
        <f>+'7.  Persistence Report'!BB50</f>
        <v>47936</v>
      </c>
      <c r="K296" s="257">
        <f>+'7.  Persistence Report'!BC50</f>
        <v>47932</v>
      </c>
      <c r="L296" s="257">
        <f>+'7.  Persistence Report'!BD50</f>
        <v>47932</v>
      </c>
      <c r="M296" s="257">
        <f>+'7.  Persistence Report'!BE50</f>
        <v>48003</v>
      </c>
      <c r="N296" s="257">
        <f>+'7.  Persistence Report'!BF50</f>
        <v>48037</v>
      </c>
      <c r="O296" s="257">
        <f>+'7.  Persistence Report'!BG50</f>
        <v>47990</v>
      </c>
      <c r="P296" s="257">
        <f>+'7.  Persistence Report'!BH50</f>
        <v>47990</v>
      </c>
      <c r="Q296" s="253"/>
      <c r="R296" s="257"/>
      <c r="S296" s="257"/>
      <c r="T296" s="257"/>
      <c r="U296" s="257"/>
      <c r="V296" s="257"/>
      <c r="W296" s="257">
        <f>+'7.  Persistence Report'!V50</f>
        <v>3</v>
      </c>
      <c r="X296" s="257">
        <f>+'7.  Persistence Report'!W50</f>
        <v>3</v>
      </c>
      <c r="Y296" s="257">
        <f>+'7.  Persistence Report'!X50</f>
        <v>3</v>
      </c>
      <c r="Z296" s="257">
        <f>+'7.  Persistence Report'!Y50</f>
        <v>3</v>
      </c>
      <c r="AA296" s="257">
        <f>+'7.  Persistence Report'!Z50</f>
        <v>3</v>
      </c>
      <c r="AB296" s="257">
        <f>+'7.  Persistence Report'!AA50</f>
        <v>3</v>
      </c>
      <c r="AC296" s="257">
        <f>+'7.  Persistence Report'!AB50</f>
        <v>3</v>
      </c>
      <c r="AD296" s="257">
        <f>+'7.  Persistence Report'!AC50</f>
        <v>3</v>
      </c>
      <c r="AE296" s="364">
        <f>AE295</f>
        <v>0</v>
      </c>
      <c r="AF296" s="364">
        <f t="shared" ref="AF296" si="760">AF295</f>
        <v>0</v>
      </c>
      <c r="AG296" s="364">
        <f t="shared" ref="AG296" si="761">AG295</f>
        <v>0</v>
      </c>
      <c r="AH296" s="364">
        <f t="shared" ref="AH296" si="762">AH295</f>
        <v>0</v>
      </c>
      <c r="AI296" s="364">
        <f t="shared" ref="AI296" si="763">AI295</f>
        <v>0</v>
      </c>
      <c r="AJ296" s="364">
        <f t="shared" ref="AJ296" si="764">AJ295</f>
        <v>0</v>
      </c>
      <c r="AK296" s="364">
        <f t="shared" ref="AK296" si="765">AK295</f>
        <v>0</v>
      </c>
      <c r="AL296" s="364">
        <f t="shared" ref="AL296" si="766">AL295</f>
        <v>0</v>
      </c>
      <c r="AM296" s="364">
        <f t="shared" ref="AM296" si="767">AM295</f>
        <v>0</v>
      </c>
      <c r="AN296" s="364">
        <f t="shared" ref="AN296" si="768">AN295</f>
        <v>0</v>
      </c>
      <c r="AO296" s="364">
        <f t="shared" ref="AO296" si="769">AO295</f>
        <v>0</v>
      </c>
      <c r="AP296" s="364">
        <f t="shared" ref="AP296" si="770">AP295</f>
        <v>0</v>
      </c>
      <c r="AQ296" s="364">
        <f t="shared" ref="AQ296" si="771">AQ295</f>
        <v>0</v>
      </c>
      <c r="AR296" s="364">
        <f t="shared" ref="AR296" si="772">AR295</f>
        <v>0</v>
      </c>
      <c r="AS296" s="268"/>
    </row>
    <row r="297" spans="1:4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outlineLevel="1">
      <c r="A298" s="459">
        <v>22</v>
      </c>
      <c r="B298" s="275" t="s">
        <v>114</v>
      </c>
      <c r="C298" s="253" t="s">
        <v>25</v>
      </c>
      <c r="D298" s="257"/>
      <c r="E298" s="257"/>
      <c r="F298" s="257"/>
      <c r="G298" s="257"/>
      <c r="H298" s="257"/>
      <c r="I298" s="257">
        <f>+'7.  Persistence Report'!BA41</f>
        <v>108688</v>
      </c>
      <c r="J298" s="257">
        <f>+'7.  Persistence Report'!BB41</f>
        <v>108688</v>
      </c>
      <c r="K298" s="257">
        <f>+'7.  Persistence Report'!BC41</f>
        <v>108688</v>
      </c>
      <c r="L298" s="257">
        <f>+'7.  Persistence Report'!BD41</f>
        <v>108688</v>
      </c>
      <c r="M298" s="257">
        <f>+'7.  Persistence Report'!BE41</f>
        <v>108688</v>
      </c>
      <c r="N298" s="257">
        <f>+'7.  Persistence Report'!BF41</f>
        <v>108688</v>
      </c>
      <c r="O298" s="257">
        <f>+'7.  Persistence Report'!BG41</f>
        <v>108688</v>
      </c>
      <c r="P298" s="257">
        <f>+'7.  Persistence Report'!BH41</f>
        <v>108688</v>
      </c>
      <c r="Q298" s="253"/>
      <c r="R298" s="257"/>
      <c r="S298" s="257"/>
      <c r="T298" s="257"/>
      <c r="U298" s="257"/>
      <c r="V298" s="257"/>
      <c r="W298" s="257">
        <f>+'7.  Persistence Report'!V41</f>
        <v>31</v>
      </c>
      <c r="X298" s="257">
        <f>+'7.  Persistence Report'!W41</f>
        <v>31</v>
      </c>
      <c r="Y298" s="257">
        <f>+'7.  Persistence Report'!X41</f>
        <v>31</v>
      </c>
      <c r="Z298" s="257">
        <f>+'7.  Persistence Report'!Y41</f>
        <v>31</v>
      </c>
      <c r="AA298" s="257">
        <f>+'7.  Persistence Report'!Z41</f>
        <v>31</v>
      </c>
      <c r="AB298" s="257">
        <f>+'7.  Persistence Report'!AA41</f>
        <v>31</v>
      </c>
      <c r="AC298" s="257">
        <f>+'7.  Persistence Report'!AB41</f>
        <v>31</v>
      </c>
      <c r="AD298" s="257">
        <f>+'7.  Persistence Report'!AC41</f>
        <v>31</v>
      </c>
      <c r="AE298" s="363"/>
      <c r="AF298" s="363"/>
      <c r="AG298" s="363"/>
      <c r="AH298" s="363"/>
      <c r="AI298" s="363"/>
      <c r="AJ298" s="363"/>
      <c r="AK298" s="363"/>
      <c r="AL298" s="363"/>
      <c r="AM298" s="363"/>
      <c r="AN298" s="363"/>
      <c r="AO298" s="363"/>
      <c r="AP298" s="363"/>
      <c r="AQ298" s="363"/>
      <c r="AR298" s="363"/>
      <c r="AS298" s="258">
        <f>SUM(AE298:AR298)</f>
        <v>0</v>
      </c>
    </row>
    <row r="299" spans="1:45" outlineLevel="1">
      <c r="B299" s="256" t="s">
        <v>288</v>
      </c>
      <c r="C299" s="253" t="s">
        <v>163</v>
      </c>
      <c r="D299" s="257"/>
      <c r="E299" s="257"/>
      <c r="F299" s="257"/>
      <c r="G299" s="257"/>
      <c r="H299" s="257"/>
      <c r="I299" s="257">
        <f>+'7.  Persistence Report'!BA64</f>
        <v>1914</v>
      </c>
      <c r="J299" s="257">
        <f>+'7.  Persistence Report'!BB64</f>
        <v>1914</v>
      </c>
      <c r="K299" s="257">
        <f>+'7.  Persistence Report'!BC64</f>
        <v>1914</v>
      </c>
      <c r="L299" s="257">
        <f>+'7.  Persistence Report'!BD64</f>
        <v>1914</v>
      </c>
      <c r="M299" s="257">
        <f>+'7.  Persistence Report'!BE64</f>
        <v>1914</v>
      </c>
      <c r="N299" s="257">
        <f>+'7.  Persistence Report'!BF64</f>
        <v>1914</v>
      </c>
      <c r="O299" s="257">
        <f>+'7.  Persistence Report'!BG64</f>
        <v>1914</v>
      </c>
      <c r="P299" s="257">
        <f>+'7.  Persistence Report'!BH64</f>
        <v>1914</v>
      </c>
      <c r="Q299" s="253"/>
      <c r="R299" s="257"/>
      <c r="S299" s="257"/>
      <c r="T299" s="257"/>
      <c r="U299" s="257"/>
      <c r="V299" s="257"/>
      <c r="W299" s="257">
        <f>+'7.  Persistence Report'!V64</f>
        <v>1</v>
      </c>
      <c r="X299" s="257">
        <f>+'7.  Persistence Report'!W64</f>
        <v>1</v>
      </c>
      <c r="Y299" s="257">
        <f>+'7.  Persistence Report'!X64</f>
        <v>1</v>
      </c>
      <c r="Z299" s="257">
        <f>+'7.  Persistence Report'!Y64</f>
        <v>1</v>
      </c>
      <c r="AA299" s="257">
        <f>+'7.  Persistence Report'!Z64</f>
        <v>1</v>
      </c>
      <c r="AB299" s="257">
        <f>+'7.  Persistence Report'!AA64</f>
        <v>1</v>
      </c>
      <c r="AC299" s="257">
        <f>+'7.  Persistence Report'!AB64</f>
        <v>1</v>
      </c>
      <c r="AD299" s="257">
        <f>+'7.  Persistence Report'!AC64</f>
        <v>1</v>
      </c>
      <c r="AE299" s="364">
        <f>AE298</f>
        <v>0</v>
      </c>
      <c r="AF299" s="364">
        <f t="shared" ref="AF299" si="773">AF298</f>
        <v>0</v>
      </c>
      <c r="AG299" s="364">
        <f t="shared" ref="AG299" si="774">AG298</f>
        <v>0</v>
      </c>
      <c r="AH299" s="364">
        <f t="shared" ref="AH299" si="775">AH298</f>
        <v>0</v>
      </c>
      <c r="AI299" s="364">
        <f t="shared" ref="AI299" si="776">AI298</f>
        <v>0</v>
      </c>
      <c r="AJ299" s="364">
        <f t="shared" ref="AJ299" si="777">AJ298</f>
        <v>0</v>
      </c>
      <c r="AK299" s="364">
        <f t="shared" ref="AK299" si="778">AK298</f>
        <v>0</v>
      </c>
      <c r="AL299" s="364">
        <f t="shared" ref="AL299" si="779">AL298</f>
        <v>0</v>
      </c>
      <c r="AM299" s="364">
        <f t="shared" ref="AM299" si="780">AM298</f>
        <v>0</v>
      </c>
      <c r="AN299" s="364">
        <f t="shared" ref="AN299" si="781">AN298</f>
        <v>0</v>
      </c>
      <c r="AO299" s="364">
        <f t="shared" ref="AO299" si="782">AO298</f>
        <v>0</v>
      </c>
      <c r="AP299" s="364">
        <f t="shared" ref="AP299" si="783">AP298</f>
        <v>0</v>
      </c>
      <c r="AQ299" s="364">
        <f t="shared" ref="AQ299" si="784">AQ298</f>
        <v>0</v>
      </c>
      <c r="AR299" s="364">
        <f t="shared" ref="AR299" si="785">AR298</f>
        <v>0</v>
      </c>
      <c r="AS299" s="268"/>
    </row>
    <row r="300" spans="1:4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f>AE301</f>
        <v>0</v>
      </c>
      <c r="AF302" s="364">
        <f t="shared" ref="AF302" si="786">AF301</f>
        <v>0</v>
      </c>
      <c r="AG302" s="364">
        <f t="shared" ref="AG302" si="787">AG301</f>
        <v>0</v>
      </c>
      <c r="AH302" s="364">
        <f t="shared" ref="AH302" si="788">AH301</f>
        <v>0</v>
      </c>
      <c r="AI302" s="364">
        <f t="shared" ref="AI302" si="789">AI301</f>
        <v>0</v>
      </c>
      <c r="AJ302" s="364">
        <f t="shared" ref="AJ302" si="790">AJ301</f>
        <v>0</v>
      </c>
      <c r="AK302" s="364">
        <f t="shared" ref="AK302" si="791">AK301</f>
        <v>0</v>
      </c>
      <c r="AL302" s="364">
        <f t="shared" ref="AL302" si="792">AL301</f>
        <v>0</v>
      </c>
      <c r="AM302" s="364">
        <f t="shared" ref="AM302" si="793">AM301</f>
        <v>0</v>
      </c>
      <c r="AN302" s="364">
        <f t="shared" ref="AN302" si="794">AN301</f>
        <v>0</v>
      </c>
      <c r="AO302" s="364">
        <f t="shared" ref="AO302" si="795">AO301</f>
        <v>0</v>
      </c>
      <c r="AP302" s="364">
        <f t="shared" ref="AP302" si="796">AP301</f>
        <v>0</v>
      </c>
      <c r="AQ302" s="364">
        <f t="shared" ref="AQ302" si="797">AQ301</f>
        <v>0</v>
      </c>
      <c r="AR302" s="364">
        <f t="shared" ref="AR302" si="798">AR301</f>
        <v>0</v>
      </c>
      <c r="AS302" s="268"/>
    </row>
    <row r="303" spans="1:4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outlineLevel="1">
      <c r="A304" s="459">
        <v>24</v>
      </c>
      <c r="B304" s="275" t="s">
        <v>116</v>
      </c>
      <c r="C304" s="253" t="s">
        <v>25</v>
      </c>
      <c r="D304" s="257"/>
      <c r="E304" s="257"/>
      <c r="F304" s="257"/>
      <c r="G304" s="257"/>
      <c r="H304" s="257"/>
      <c r="I304" s="257"/>
      <c r="J304" s="257"/>
      <c r="K304" s="257"/>
      <c r="L304" s="257"/>
      <c r="M304" s="257"/>
      <c r="N304" s="257"/>
      <c r="O304" s="257"/>
      <c r="P304" s="257"/>
      <c r="Q304" s="253"/>
      <c r="R304" s="257"/>
      <c r="S304" s="257"/>
      <c r="T304" s="257"/>
      <c r="U304" s="257"/>
      <c r="V304" s="257"/>
      <c r="W304" s="257"/>
      <c r="X304" s="257"/>
      <c r="Y304" s="257"/>
      <c r="Z304" s="257"/>
      <c r="AA304" s="257"/>
      <c r="AB304" s="257"/>
      <c r="AC304" s="257"/>
      <c r="AD304" s="257"/>
      <c r="AE304" s="363"/>
      <c r="AF304" s="363"/>
      <c r="AG304" s="363"/>
      <c r="AH304" s="363"/>
      <c r="AI304" s="363"/>
      <c r="AJ304" s="363"/>
      <c r="AK304" s="363"/>
      <c r="AL304" s="363"/>
      <c r="AM304" s="363"/>
      <c r="AN304" s="363"/>
      <c r="AO304" s="363"/>
      <c r="AP304" s="363"/>
      <c r="AQ304" s="363"/>
      <c r="AR304" s="363"/>
      <c r="AS304" s="258">
        <f>SUM(AE304:AR304)</f>
        <v>0</v>
      </c>
    </row>
    <row r="305" spans="1:4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f>AE304</f>
        <v>0</v>
      </c>
      <c r="AF305" s="364">
        <f t="shared" ref="AF305" si="799">AF304</f>
        <v>0</v>
      </c>
      <c r="AG305" s="364">
        <f t="shared" ref="AG305" si="800">AG304</f>
        <v>0</v>
      </c>
      <c r="AH305" s="364">
        <f t="shared" ref="AH305" si="801">AH304</f>
        <v>0</v>
      </c>
      <c r="AI305" s="364">
        <f t="shared" ref="AI305" si="802">AI304</f>
        <v>0</v>
      </c>
      <c r="AJ305" s="364">
        <f t="shared" ref="AJ305" si="803">AJ304</f>
        <v>0</v>
      </c>
      <c r="AK305" s="364">
        <f t="shared" ref="AK305" si="804">AK304</f>
        <v>0</v>
      </c>
      <c r="AL305" s="364">
        <f t="shared" ref="AL305" si="805">AL304</f>
        <v>0</v>
      </c>
      <c r="AM305" s="364">
        <f t="shared" ref="AM305" si="806">AM304</f>
        <v>0</v>
      </c>
      <c r="AN305" s="364">
        <f t="shared" ref="AN305" si="807">AN304</f>
        <v>0</v>
      </c>
      <c r="AO305" s="364">
        <f t="shared" ref="AO305" si="808">AO304</f>
        <v>0</v>
      </c>
      <c r="AP305" s="364">
        <f t="shared" ref="AP305" si="809">AP304</f>
        <v>0</v>
      </c>
      <c r="AQ305" s="364">
        <f t="shared" ref="AQ305" si="810">AQ304</f>
        <v>0</v>
      </c>
      <c r="AR305" s="364">
        <f t="shared" ref="AR305" si="811">AR304</f>
        <v>0</v>
      </c>
      <c r="AS305" s="268"/>
    </row>
    <row r="306" spans="1:4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7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outlineLevel="1">
      <c r="A308" s="459">
        <v>25</v>
      </c>
      <c r="B308" s="275" t="s">
        <v>117</v>
      </c>
      <c r="C308" s="253" t="s">
        <v>25</v>
      </c>
      <c r="D308" s="257"/>
      <c r="E308" s="257"/>
      <c r="F308" s="257"/>
      <c r="G308" s="257"/>
      <c r="H308" s="257"/>
      <c r="I308" s="257"/>
      <c r="J308" s="257"/>
      <c r="K308" s="257"/>
      <c r="L308" s="257"/>
      <c r="M308" s="257"/>
      <c r="N308" s="257"/>
      <c r="O308" s="257"/>
      <c r="P308" s="257"/>
      <c r="Q308" s="257">
        <v>12</v>
      </c>
      <c r="R308" s="257"/>
      <c r="S308" s="257"/>
      <c r="T308" s="257"/>
      <c r="U308" s="257"/>
      <c r="V308" s="257"/>
      <c r="W308" s="257"/>
      <c r="X308" s="257"/>
      <c r="Y308" s="257"/>
      <c r="Z308" s="257"/>
      <c r="AA308" s="257"/>
      <c r="AB308" s="257"/>
      <c r="AC308" s="257"/>
      <c r="AD308" s="257"/>
      <c r="AE308" s="379"/>
      <c r="AF308" s="363"/>
      <c r="AG308" s="363"/>
      <c r="AH308" s="363"/>
      <c r="AI308" s="363"/>
      <c r="AJ308" s="363"/>
      <c r="AK308" s="363"/>
      <c r="AL308" s="363"/>
      <c r="AM308" s="368"/>
      <c r="AN308" s="368"/>
      <c r="AO308" s="368"/>
      <c r="AP308" s="368"/>
      <c r="AQ308" s="368"/>
      <c r="AR308" s="368"/>
      <c r="AS308" s="258">
        <f>SUM(AE308:AR308)</f>
        <v>0</v>
      </c>
    </row>
    <row r="309" spans="1:4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f>AE308</f>
        <v>0</v>
      </c>
      <c r="AF309" s="364">
        <f t="shared" ref="AF309" si="812">AF308</f>
        <v>0</v>
      </c>
      <c r="AG309" s="364">
        <f t="shared" ref="AG309" si="813">AG308</f>
        <v>0</v>
      </c>
      <c r="AH309" s="364">
        <f t="shared" ref="AH309" si="814">AH308</f>
        <v>0</v>
      </c>
      <c r="AI309" s="364">
        <f t="shared" ref="AI309" si="815">AI308</f>
        <v>0</v>
      </c>
      <c r="AJ309" s="364">
        <f t="shared" ref="AJ309" si="816">AJ308</f>
        <v>0</v>
      </c>
      <c r="AK309" s="364">
        <f t="shared" ref="AK309" si="817">AK308</f>
        <v>0</v>
      </c>
      <c r="AL309" s="364">
        <f t="shared" ref="AL309" si="818">AL308</f>
        <v>0</v>
      </c>
      <c r="AM309" s="364">
        <f t="shared" ref="AM309" si="819">AM308</f>
        <v>0</v>
      </c>
      <c r="AN309" s="364">
        <f t="shared" ref="AN309" si="820">AN308</f>
        <v>0</v>
      </c>
      <c r="AO309" s="364">
        <f t="shared" ref="AO309" si="821">AO308</f>
        <v>0</v>
      </c>
      <c r="AP309" s="364">
        <f t="shared" ref="AP309" si="822">AP308</f>
        <v>0</v>
      </c>
      <c r="AQ309" s="364">
        <f t="shared" ref="AQ309" si="823">AQ308</f>
        <v>0</v>
      </c>
      <c r="AR309" s="364">
        <f t="shared" ref="AR309" si="824">AR308</f>
        <v>0</v>
      </c>
      <c r="AS309" s="268"/>
    </row>
    <row r="310" spans="1:4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outlineLevel="1">
      <c r="A311" s="459">
        <v>26</v>
      </c>
      <c r="B311" s="275" t="s">
        <v>118</v>
      </c>
      <c r="C311" s="253" t="s">
        <v>25</v>
      </c>
      <c r="D311" s="257"/>
      <c r="E311" s="257"/>
      <c r="F311" s="257"/>
      <c r="G311" s="257"/>
      <c r="H311" s="257"/>
      <c r="I311" s="257">
        <f>+'7.  Persistence Report'!BA33</f>
        <v>900661</v>
      </c>
      <c r="J311" s="257">
        <f>+'7.  Persistence Report'!BB33</f>
        <v>900661</v>
      </c>
      <c r="K311" s="257">
        <f>+'7.  Persistence Report'!BC33</f>
        <v>900661</v>
      </c>
      <c r="L311" s="257">
        <f>+'7.  Persistence Report'!BD33</f>
        <v>900336</v>
      </c>
      <c r="M311" s="257">
        <f>+'7.  Persistence Report'!BE33</f>
        <v>900336</v>
      </c>
      <c r="N311" s="257">
        <f>+'7.  Persistence Report'!BF33</f>
        <v>889799</v>
      </c>
      <c r="O311" s="257">
        <f>+'7.  Persistence Report'!BG33</f>
        <v>779438</v>
      </c>
      <c r="P311" s="257">
        <f>+'7.  Persistence Report'!BH33</f>
        <v>519450</v>
      </c>
      <c r="Q311" s="257">
        <v>12</v>
      </c>
      <c r="R311" s="257"/>
      <c r="S311" s="257"/>
      <c r="T311" s="257"/>
      <c r="U311" s="257"/>
      <c r="V311" s="257"/>
      <c r="W311" s="257">
        <f>+'7.  Persistence Report'!V33</f>
        <v>130</v>
      </c>
      <c r="X311" s="257">
        <f>+'7.  Persistence Report'!W33</f>
        <v>130</v>
      </c>
      <c r="Y311" s="257">
        <f>+'7.  Persistence Report'!X33</f>
        <v>130</v>
      </c>
      <c r="Z311" s="257">
        <f>+'7.  Persistence Report'!Y33</f>
        <v>129</v>
      </c>
      <c r="AA311" s="257">
        <f>+'7.  Persistence Report'!Z33</f>
        <v>129</v>
      </c>
      <c r="AB311" s="257">
        <f>+'7.  Persistence Report'!AA33</f>
        <v>128</v>
      </c>
      <c r="AC311" s="257">
        <f>+'7.  Persistence Report'!AB33</f>
        <v>106</v>
      </c>
      <c r="AD311" s="257">
        <f>+'7.  Persistence Report'!AC33</f>
        <v>91</v>
      </c>
      <c r="AE311" s="379"/>
      <c r="AF311" s="363">
        <v>0.1</v>
      </c>
      <c r="AG311" s="363">
        <v>0.9</v>
      </c>
      <c r="AH311" s="363"/>
      <c r="AI311" s="363"/>
      <c r="AJ311" s="363"/>
      <c r="AK311" s="363"/>
      <c r="AL311" s="363"/>
      <c r="AM311" s="368"/>
      <c r="AN311" s="368"/>
      <c r="AO311" s="368"/>
      <c r="AP311" s="368"/>
      <c r="AQ311" s="368"/>
      <c r="AR311" s="368"/>
      <c r="AS311" s="258">
        <f>SUM(AE311:AR311)</f>
        <v>1</v>
      </c>
    </row>
    <row r="312" spans="1:45" outlineLevel="1">
      <c r="B312" s="256" t="s">
        <v>288</v>
      </c>
      <c r="C312" s="253" t="s">
        <v>163</v>
      </c>
      <c r="D312" s="257"/>
      <c r="E312" s="257"/>
      <c r="F312" s="257"/>
      <c r="G312" s="257"/>
      <c r="H312" s="257"/>
      <c r="I312" s="257">
        <f>+'7.  Persistence Report'!BA48</f>
        <v>55236</v>
      </c>
      <c r="J312" s="257">
        <f>+'7.  Persistence Report'!BB48</f>
        <v>55236</v>
      </c>
      <c r="K312" s="257">
        <f>+'7.  Persistence Report'!BC48</f>
        <v>55236</v>
      </c>
      <c r="L312" s="257">
        <f>+'7.  Persistence Report'!BD48</f>
        <v>55236</v>
      </c>
      <c r="M312" s="257">
        <f>+'7.  Persistence Report'!BE48</f>
        <v>55236</v>
      </c>
      <c r="N312" s="257">
        <f>+'7.  Persistence Report'!BF48</f>
        <v>52282</v>
      </c>
      <c r="O312" s="257">
        <f>+'7.  Persistence Report'!BG48</f>
        <v>70135</v>
      </c>
      <c r="P312" s="257">
        <f>+'7.  Persistence Report'!BH48</f>
        <v>0</v>
      </c>
      <c r="Q312" s="257">
        <f>Q311</f>
        <v>12</v>
      </c>
      <c r="R312" s="257"/>
      <c r="S312" s="257"/>
      <c r="T312" s="257"/>
      <c r="U312" s="257"/>
      <c r="V312" s="257"/>
      <c r="W312" s="257">
        <f>+'7.  Persistence Report'!V48</f>
        <v>-2</v>
      </c>
      <c r="X312" s="257">
        <f>+'7.  Persistence Report'!W48</f>
        <v>-2</v>
      </c>
      <c r="Y312" s="257">
        <f>+'7.  Persistence Report'!X48</f>
        <v>-2</v>
      </c>
      <c r="Z312" s="257">
        <f>+'7.  Persistence Report'!Y48</f>
        <v>-2</v>
      </c>
      <c r="AA312" s="257">
        <f>+'7.  Persistence Report'!Z48</f>
        <v>-2</v>
      </c>
      <c r="AB312" s="257">
        <f>+'7.  Persistence Report'!AA48</f>
        <v>-2</v>
      </c>
      <c r="AC312" s="257">
        <f>+'7.  Persistence Report'!AB48</f>
        <v>2</v>
      </c>
      <c r="AD312" s="257">
        <f>+'7.  Persistence Report'!AC48</f>
        <v>0</v>
      </c>
      <c r="AE312" s="364">
        <f>AE311</f>
        <v>0</v>
      </c>
      <c r="AF312" s="364">
        <f t="shared" ref="AF312" si="825">AF311</f>
        <v>0.1</v>
      </c>
      <c r="AG312" s="364">
        <f t="shared" ref="AG312" si="826">AG311</f>
        <v>0.9</v>
      </c>
      <c r="AH312" s="364">
        <f t="shared" ref="AH312" si="827">AH311</f>
        <v>0</v>
      </c>
      <c r="AI312" s="364">
        <f t="shared" ref="AI312" si="828">AI311</f>
        <v>0</v>
      </c>
      <c r="AJ312" s="364">
        <f t="shared" ref="AJ312" si="829">AJ311</f>
        <v>0</v>
      </c>
      <c r="AK312" s="364">
        <f t="shared" ref="AK312" si="830">AK311</f>
        <v>0</v>
      </c>
      <c r="AL312" s="364">
        <f t="shared" ref="AL312" si="831">AL311</f>
        <v>0</v>
      </c>
      <c r="AM312" s="364">
        <f t="shared" ref="AM312" si="832">AM311</f>
        <v>0</v>
      </c>
      <c r="AN312" s="364">
        <f t="shared" ref="AN312" si="833">AN311</f>
        <v>0</v>
      </c>
      <c r="AO312" s="364">
        <f t="shared" ref="AO312" si="834">AO311</f>
        <v>0</v>
      </c>
      <c r="AP312" s="364">
        <f t="shared" ref="AP312" si="835">AP311</f>
        <v>0</v>
      </c>
      <c r="AQ312" s="364">
        <f t="shared" ref="AQ312" si="836">AQ311</f>
        <v>0</v>
      </c>
      <c r="AR312" s="364">
        <f t="shared" ref="AR312" si="837">AR311</f>
        <v>0</v>
      </c>
      <c r="AS312" s="268"/>
    </row>
    <row r="313" spans="1:4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outlineLevel="1">
      <c r="A314" s="459">
        <v>27</v>
      </c>
      <c r="B314" s="275" t="s">
        <v>119</v>
      </c>
      <c r="C314" s="253" t="s">
        <v>25</v>
      </c>
      <c r="D314" s="257"/>
      <c r="E314" s="257"/>
      <c r="F314" s="257"/>
      <c r="G314" s="257"/>
      <c r="H314" s="257"/>
      <c r="I314" s="257">
        <f>+'7.  Persistence Report'!BA55</f>
        <v>39813</v>
      </c>
      <c r="J314" s="257">
        <f>+'7.  Persistence Report'!BB55</f>
        <v>29338</v>
      </c>
      <c r="K314" s="257">
        <f>+'7.  Persistence Report'!BC55</f>
        <v>23066</v>
      </c>
      <c r="L314" s="257">
        <f>+'7.  Persistence Report'!BD55</f>
        <v>18782</v>
      </c>
      <c r="M314" s="257">
        <f>+'7.  Persistence Report'!BE55</f>
        <v>3560</v>
      </c>
      <c r="N314" s="257">
        <f>+'7.  Persistence Report'!BF55</f>
        <v>1271</v>
      </c>
      <c r="O314" s="257">
        <f>+'7.  Persistence Report'!BG55</f>
        <v>0</v>
      </c>
      <c r="P314" s="257">
        <f>+'7.  Persistence Report'!BH55</f>
        <v>0</v>
      </c>
      <c r="Q314" s="257">
        <v>12</v>
      </c>
      <c r="R314" s="257"/>
      <c r="S314" s="257"/>
      <c r="T314" s="257"/>
      <c r="U314" s="257"/>
      <c r="V314" s="257"/>
      <c r="W314" s="257">
        <f>+'7.  Persistence Report'!V55</f>
        <v>9</v>
      </c>
      <c r="X314" s="257">
        <f>+'7.  Persistence Report'!W55</f>
        <v>7</v>
      </c>
      <c r="Y314" s="257">
        <f>+'7.  Persistence Report'!X55</f>
        <v>6</v>
      </c>
      <c r="Z314" s="257">
        <f>+'7.  Persistence Report'!Y55</f>
        <v>5</v>
      </c>
      <c r="AA314" s="257">
        <f>+'7.  Persistence Report'!Z55</f>
        <v>1</v>
      </c>
      <c r="AB314" s="257">
        <f>+'7.  Persistence Report'!AA55</f>
        <v>0</v>
      </c>
      <c r="AC314" s="257">
        <f>+'7.  Persistence Report'!AB55</f>
        <v>0</v>
      </c>
      <c r="AD314" s="257">
        <f>+'7.  Persistence Report'!AC55</f>
        <v>0</v>
      </c>
      <c r="AE314" s="379"/>
      <c r="AF314" s="363">
        <v>1</v>
      </c>
      <c r="AG314" s="363"/>
      <c r="AH314" s="363"/>
      <c r="AI314" s="363"/>
      <c r="AJ314" s="363"/>
      <c r="AK314" s="363"/>
      <c r="AL314" s="363"/>
      <c r="AM314" s="368"/>
      <c r="AN314" s="368"/>
      <c r="AO314" s="368"/>
      <c r="AP314" s="368"/>
      <c r="AQ314" s="368"/>
      <c r="AR314" s="368"/>
      <c r="AS314" s="258">
        <f>SUM(AE314:AR314)</f>
        <v>1</v>
      </c>
    </row>
    <row r="315" spans="1:45" outlineLevel="1">
      <c r="B315" s="256" t="s">
        <v>288</v>
      </c>
      <c r="C315" s="253" t="s">
        <v>163</v>
      </c>
      <c r="D315" s="257"/>
      <c r="E315" s="257"/>
      <c r="F315" s="257"/>
      <c r="G315" s="257"/>
      <c r="H315" s="257"/>
      <c r="I315" s="257">
        <f>+'7.  Persistence Report'!BA62</f>
        <v>9065</v>
      </c>
      <c r="J315" s="257">
        <f>+'7.  Persistence Report'!BB62</f>
        <v>5804</v>
      </c>
      <c r="K315" s="257">
        <f>+'7.  Persistence Report'!BC62</f>
        <v>3796</v>
      </c>
      <c r="L315" s="257">
        <f>+'7.  Persistence Report'!BD62</f>
        <v>2976</v>
      </c>
      <c r="M315" s="257">
        <f>+'7.  Persistence Report'!BE62</f>
        <v>350</v>
      </c>
      <c r="N315" s="257">
        <f>+'7.  Persistence Report'!BF62</f>
        <v>59</v>
      </c>
      <c r="O315" s="257">
        <f>+'7.  Persistence Report'!BG62</f>
        <v>0</v>
      </c>
      <c r="P315" s="257">
        <f>+'7.  Persistence Report'!BH62</f>
        <v>0</v>
      </c>
      <c r="Q315" s="257">
        <f>Q314</f>
        <v>12</v>
      </c>
      <c r="R315" s="257"/>
      <c r="S315" s="257"/>
      <c r="T315" s="257"/>
      <c r="U315" s="257"/>
      <c r="V315" s="257"/>
      <c r="W315" s="257">
        <f>+'7.  Persistence Report'!V62</f>
        <v>2</v>
      </c>
      <c r="X315" s="257">
        <f>+'7.  Persistence Report'!W62</f>
        <v>1</v>
      </c>
      <c r="Y315" s="257">
        <f>+'7.  Persistence Report'!X62</f>
        <v>1</v>
      </c>
      <c r="Z315" s="257">
        <f>+'7.  Persistence Report'!Y62</f>
        <v>1</v>
      </c>
      <c r="AA315" s="257">
        <f>+'7.  Persistence Report'!Z62</f>
        <v>0</v>
      </c>
      <c r="AB315" s="257">
        <f>+'7.  Persistence Report'!AA62</f>
        <v>0</v>
      </c>
      <c r="AC315" s="257">
        <f>+'7.  Persistence Report'!AB62</f>
        <v>0</v>
      </c>
      <c r="AD315" s="257">
        <f>+'7.  Persistence Report'!AC62</f>
        <v>0</v>
      </c>
      <c r="AE315" s="364">
        <f>AE314</f>
        <v>0</v>
      </c>
      <c r="AF315" s="364">
        <f t="shared" ref="AF315" si="838">AF314</f>
        <v>1</v>
      </c>
      <c r="AG315" s="364">
        <f t="shared" ref="AG315" si="839">AG314</f>
        <v>0</v>
      </c>
      <c r="AH315" s="364">
        <f t="shared" ref="AH315" si="840">AH314</f>
        <v>0</v>
      </c>
      <c r="AI315" s="364">
        <f t="shared" ref="AI315" si="841">AI314</f>
        <v>0</v>
      </c>
      <c r="AJ315" s="364">
        <f t="shared" ref="AJ315" si="842">AJ314</f>
        <v>0</v>
      </c>
      <c r="AK315" s="364">
        <f t="shared" ref="AK315" si="843">AK314</f>
        <v>0</v>
      </c>
      <c r="AL315" s="364">
        <f t="shared" ref="AL315" si="844">AL314</f>
        <v>0</v>
      </c>
      <c r="AM315" s="364">
        <f t="shared" ref="AM315" si="845">AM314</f>
        <v>0</v>
      </c>
      <c r="AN315" s="364">
        <f t="shared" ref="AN315" si="846">AN314</f>
        <v>0</v>
      </c>
      <c r="AO315" s="364">
        <f t="shared" ref="AO315" si="847">AO314</f>
        <v>0</v>
      </c>
      <c r="AP315" s="364">
        <f t="shared" ref="AP315" si="848">AP314</f>
        <v>0</v>
      </c>
      <c r="AQ315" s="364">
        <f t="shared" ref="AQ315" si="849">AQ314</f>
        <v>0</v>
      </c>
      <c r="AR315" s="364">
        <f t="shared" ref="AR315" si="850">AR314</f>
        <v>0</v>
      </c>
      <c r="AS315" s="268"/>
    </row>
    <row r="316" spans="1:4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f>AE317</f>
        <v>0</v>
      </c>
      <c r="AF318" s="364">
        <f t="shared" ref="AF318" si="851">AF317</f>
        <v>0</v>
      </c>
      <c r="AG318" s="364">
        <f t="shared" ref="AG318" si="852">AG317</f>
        <v>0</v>
      </c>
      <c r="AH318" s="364">
        <f t="shared" ref="AH318" si="853">AH317</f>
        <v>0</v>
      </c>
      <c r="AI318" s="364">
        <f t="shared" ref="AI318" si="854">AI317</f>
        <v>0</v>
      </c>
      <c r="AJ318" s="364">
        <f t="shared" ref="AJ318" si="855">AJ317</f>
        <v>0</v>
      </c>
      <c r="AK318" s="364">
        <f t="shared" ref="AK318" si="856">AK317</f>
        <v>0</v>
      </c>
      <c r="AL318" s="364">
        <f t="shared" ref="AL318" si="857">AL317</f>
        <v>0</v>
      </c>
      <c r="AM318" s="364">
        <f t="shared" ref="AM318" si="858">AM317</f>
        <v>0</v>
      </c>
      <c r="AN318" s="364">
        <f t="shared" ref="AN318" si="859">AN317</f>
        <v>0</v>
      </c>
      <c r="AO318" s="364">
        <f t="shared" ref="AO318" si="860">AO317</f>
        <v>0</v>
      </c>
      <c r="AP318" s="364">
        <f t="shared" ref="AP318" si="861">AP317</f>
        <v>0</v>
      </c>
      <c r="AQ318" s="364">
        <f t="shared" ref="AQ318" si="862">AQ317</f>
        <v>0</v>
      </c>
      <c r="AR318" s="364">
        <f t="shared" ref="AR318" si="863">AR317</f>
        <v>0</v>
      </c>
      <c r="AS318" s="268"/>
    </row>
    <row r="319" spans="1:4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f>AE320</f>
        <v>0</v>
      </c>
      <c r="AF321" s="364">
        <f t="shared" ref="AF321" si="864">AF320</f>
        <v>0</v>
      </c>
      <c r="AG321" s="364">
        <f t="shared" ref="AG321" si="865">AG320</f>
        <v>0</v>
      </c>
      <c r="AH321" s="364">
        <f t="shared" ref="AH321" si="866">AH320</f>
        <v>0</v>
      </c>
      <c r="AI321" s="364">
        <f t="shared" ref="AI321" si="867">AI320</f>
        <v>0</v>
      </c>
      <c r="AJ321" s="364">
        <f t="shared" ref="AJ321" si="868">AJ320</f>
        <v>0</v>
      </c>
      <c r="AK321" s="364">
        <f t="shared" ref="AK321" si="869">AK320</f>
        <v>0</v>
      </c>
      <c r="AL321" s="364">
        <f t="shared" ref="AL321" si="870">AL320</f>
        <v>0</v>
      </c>
      <c r="AM321" s="364">
        <f t="shared" ref="AM321" si="871">AM320</f>
        <v>0</v>
      </c>
      <c r="AN321" s="364">
        <f t="shared" ref="AN321" si="872">AN320</f>
        <v>0</v>
      </c>
      <c r="AO321" s="364">
        <f t="shared" ref="AO321" si="873">AO320</f>
        <v>0</v>
      </c>
      <c r="AP321" s="364">
        <f t="shared" ref="AP321" si="874">AP320</f>
        <v>0</v>
      </c>
      <c r="AQ321" s="364">
        <f t="shared" ref="AQ321" si="875">AQ320</f>
        <v>0</v>
      </c>
      <c r="AR321" s="364">
        <f t="shared" ref="AR321" si="876">AR320</f>
        <v>0</v>
      </c>
      <c r="AS321" s="268"/>
    </row>
    <row r="322" spans="1:4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0"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f>AE323</f>
        <v>0</v>
      </c>
      <c r="AF324" s="364">
        <f t="shared" ref="AF324" si="877">AF323</f>
        <v>0</v>
      </c>
      <c r="AG324" s="364">
        <f t="shared" ref="AG324" si="878">AG323</f>
        <v>0</v>
      </c>
      <c r="AH324" s="364">
        <f t="shared" ref="AH324" si="879">AH323</f>
        <v>0</v>
      </c>
      <c r="AI324" s="364">
        <f t="shared" ref="AI324" si="880">AI323</f>
        <v>0</v>
      </c>
      <c r="AJ324" s="364">
        <f t="shared" ref="AJ324" si="881">AJ323</f>
        <v>0</v>
      </c>
      <c r="AK324" s="364">
        <f t="shared" ref="AK324" si="882">AK323</f>
        <v>0</v>
      </c>
      <c r="AL324" s="364">
        <f t="shared" ref="AL324" si="883">AL323</f>
        <v>0</v>
      </c>
      <c r="AM324" s="364">
        <f t="shared" ref="AM324" si="884">AM323</f>
        <v>0</v>
      </c>
      <c r="AN324" s="364">
        <f t="shared" ref="AN324" si="885">AN323</f>
        <v>0</v>
      </c>
      <c r="AO324" s="364">
        <f t="shared" ref="AO324" si="886">AO323</f>
        <v>0</v>
      </c>
      <c r="AP324" s="364">
        <f t="shared" ref="AP324" si="887">AP323</f>
        <v>0</v>
      </c>
      <c r="AQ324" s="364">
        <f t="shared" ref="AQ324" si="888">AQ323</f>
        <v>0</v>
      </c>
      <c r="AR324" s="364">
        <f t="shared" ref="AR324" si="889">AR323</f>
        <v>0</v>
      </c>
      <c r="AS324" s="268"/>
    </row>
    <row r="325" spans="1:4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f>AE326</f>
        <v>0</v>
      </c>
      <c r="AF327" s="364">
        <f t="shared" ref="AF327" si="890">AF326</f>
        <v>0</v>
      </c>
      <c r="AG327" s="364">
        <f t="shared" ref="AG327" si="891">AG326</f>
        <v>0</v>
      </c>
      <c r="AH327" s="364">
        <f t="shared" ref="AH327" si="892">AH326</f>
        <v>0</v>
      </c>
      <c r="AI327" s="364">
        <f t="shared" ref="AI327" si="893">AI326</f>
        <v>0</v>
      </c>
      <c r="AJ327" s="364">
        <f t="shared" ref="AJ327" si="894">AJ326</f>
        <v>0</v>
      </c>
      <c r="AK327" s="364">
        <f t="shared" ref="AK327" si="895">AK326</f>
        <v>0</v>
      </c>
      <c r="AL327" s="364">
        <f t="shared" ref="AL327" si="896">AL326</f>
        <v>0</v>
      </c>
      <c r="AM327" s="364">
        <f t="shared" ref="AM327" si="897">AM326</f>
        <v>0</v>
      </c>
      <c r="AN327" s="364">
        <f t="shared" ref="AN327" si="898">AN326</f>
        <v>0</v>
      </c>
      <c r="AO327" s="364">
        <f t="shared" ref="AO327" si="899">AO326</f>
        <v>0</v>
      </c>
      <c r="AP327" s="364">
        <f t="shared" ref="AP327" si="900">AP326</f>
        <v>0</v>
      </c>
      <c r="AQ327" s="364">
        <f t="shared" ref="AQ327" si="901">AQ326</f>
        <v>0</v>
      </c>
      <c r="AR327" s="364">
        <f t="shared" ref="AR327" si="902">AR326</f>
        <v>0</v>
      </c>
      <c r="AS327" s="268"/>
    </row>
    <row r="328" spans="1:4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outlineLevel="1">
      <c r="A329" s="459">
        <v>32</v>
      </c>
      <c r="B329" s="275" t="s">
        <v>124</v>
      </c>
      <c r="C329" s="253" t="s">
        <v>25</v>
      </c>
      <c r="D329" s="257"/>
      <c r="E329" s="257"/>
      <c r="F329" s="257"/>
      <c r="G329" s="257"/>
      <c r="H329" s="257"/>
      <c r="I329" s="257">
        <f>+'7.  Persistence Report'!BA67</f>
        <v>835</v>
      </c>
      <c r="J329" s="257">
        <f>+'7.  Persistence Report'!BB67</f>
        <v>835</v>
      </c>
      <c r="K329" s="257">
        <f>+'7.  Persistence Report'!BC67</f>
        <v>835</v>
      </c>
      <c r="L329" s="257">
        <f>+'7.  Persistence Report'!BD67</f>
        <v>835</v>
      </c>
      <c r="M329" s="257">
        <f>+'7.  Persistence Report'!BE67</f>
        <v>835</v>
      </c>
      <c r="N329" s="257">
        <f>+'7.  Persistence Report'!BF67</f>
        <v>835</v>
      </c>
      <c r="O329" s="257">
        <f>+'7.  Persistence Report'!BG67</f>
        <v>835</v>
      </c>
      <c r="P329" s="257">
        <f>+'7.  Persistence Report'!BH67</f>
        <v>0</v>
      </c>
      <c r="Q329" s="257">
        <v>12</v>
      </c>
      <c r="R329" s="257"/>
      <c r="S329" s="257"/>
      <c r="T329" s="257"/>
      <c r="U329" s="257"/>
      <c r="V329" s="257"/>
      <c r="W329" s="257">
        <f>+'7.  Persistence Report'!V67</f>
        <v>0</v>
      </c>
      <c r="X329" s="257">
        <f>+'7.  Persistence Report'!W67</f>
        <v>0</v>
      </c>
      <c r="Y329" s="257">
        <f>+'7.  Persistence Report'!X67</f>
        <v>0</v>
      </c>
      <c r="Z329" s="257">
        <f>+'7.  Persistence Report'!Y67</f>
        <v>0</v>
      </c>
      <c r="AA329" s="257">
        <f>+'7.  Persistence Report'!Z67</f>
        <v>0</v>
      </c>
      <c r="AB329" s="257">
        <f>+'7.  Persistence Report'!AA67</f>
        <v>0</v>
      </c>
      <c r="AC329" s="257">
        <f>+'7.  Persistence Report'!AB67</f>
        <v>0</v>
      </c>
      <c r="AD329" s="257">
        <f>+'7.  Persistence Report'!AC67</f>
        <v>0</v>
      </c>
      <c r="AE329" s="379"/>
      <c r="AF329" s="363"/>
      <c r="AG329" s="363"/>
      <c r="AH329" s="363"/>
      <c r="AI329" s="363"/>
      <c r="AJ329" s="363"/>
      <c r="AK329" s="363"/>
      <c r="AL329" s="363"/>
      <c r="AM329" s="368"/>
      <c r="AN329" s="368"/>
      <c r="AO329" s="368"/>
      <c r="AP329" s="368"/>
      <c r="AQ329" s="368"/>
      <c r="AR329" s="368"/>
      <c r="AS329" s="258">
        <f>SUM(AE329:AR329)</f>
        <v>0</v>
      </c>
    </row>
    <row r="330" spans="1:45" outlineLevel="1">
      <c r="B330" s="256" t="s">
        <v>288</v>
      </c>
      <c r="C330" s="253" t="s">
        <v>163</v>
      </c>
      <c r="D330" s="257"/>
      <c r="E330" s="257"/>
      <c r="F330" s="257"/>
      <c r="G330" s="257"/>
      <c r="H330" s="257"/>
      <c r="I330" s="257"/>
      <c r="J330" s="257"/>
      <c r="K330" s="257"/>
      <c r="L330" s="257"/>
      <c r="M330" s="257"/>
      <c r="N330" s="257"/>
      <c r="O330" s="257"/>
      <c r="P330" s="257"/>
      <c r="Q330" s="257">
        <f>Q329</f>
        <v>12</v>
      </c>
      <c r="R330" s="257"/>
      <c r="S330" s="257"/>
      <c r="T330" s="257"/>
      <c r="U330" s="257"/>
      <c r="V330" s="257"/>
      <c r="W330" s="257"/>
      <c r="X330" s="257"/>
      <c r="Y330" s="257"/>
      <c r="Z330" s="257"/>
      <c r="AA330" s="257"/>
      <c r="AB330" s="257"/>
      <c r="AC330" s="257"/>
      <c r="AD330" s="257"/>
      <c r="AE330" s="364">
        <f>AE329</f>
        <v>0</v>
      </c>
      <c r="AF330" s="364">
        <f t="shared" ref="AF330" si="903">AF329</f>
        <v>0</v>
      </c>
      <c r="AG330" s="364">
        <f t="shared" ref="AG330" si="904">AG329</f>
        <v>0</v>
      </c>
      <c r="AH330" s="364">
        <f t="shared" ref="AH330" si="905">AH329</f>
        <v>0</v>
      </c>
      <c r="AI330" s="364">
        <f t="shared" ref="AI330" si="906">AI329</f>
        <v>0</v>
      </c>
      <c r="AJ330" s="364">
        <f t="shared" ref="AJ330" si="907">AJ329</f>
        <v>0</v>
      </c>
      <c r="AK330" s="364">
        <f t="shared" ref="AK330" si="908">AK329</f>
        <v>0</v>
      </c>
      <c r="AL330" s="364">
        <f t="shared" ref="AL330" si="909">AL329</f>
        <v>0</v>
      </c>
      <c r="AM330" s="364">
        <f t="shared" ref="AM330" si="910">AM329</f>
        <v>0</v>
      </c>
      <c r="AN330" s="364">
        <f t="shared" ref="AN330" si="911">AN329</f>
        <v>0</v>
      </c>
      <c r="AO330" s="364">
        <f t="shared" ref="AO330" si="912">AO329</f>
        <v>0</v>
      </c>
      <c r="AP330" s="364">
        <f t="shared" ref="AP330" si="913">AP329</f>
        <v>0</v>
      </c>
      <c r="AQ330" s="364">
        <f t="shared" ref="AQ330" si="914">AQ329</f>
        <v>0</v>
      </c>
      <c r="AR330" s="364">
        <f t="shared" ref="AR330" si="915">AR329</f>
        <v>0</v>
      </c>
      <c r="AS330" s="268"/>
    </row>
    <row r="331" spans="1:4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7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AE333</f>
        <v>0</v>
      </c>
      <c r="AF334" s="364">
        <f t="shared" ref="AF334" si="916">AF333</f>
        <v>0</v>
      </c>
      <c r="AG334" s="364">
        <f t="shared" ref="AG334" si="917">AG333</f>
        <v>0</v>
      </c>
      <c r="AH334" s="364">
        <f t="shared" ref="AH334" si="918">AH333</f>
        <v>0</v>
      </c>
      <c r="AI334" s="364">
        <f t="shared" ref="AI334" si="919">AI333</f>
        <v>0</v>
      </c>
      <c r="AJ334" s="364">
        <f t="shared" ref="AJ334" si="920">AJ333</f>
        <v>0</v>
      </c>
      <c r="AK334" s="364">
        <f t="shared" ref="AK334" si="921">AK333</f>
        <v>0</v>
      </c>
      <c r="AL334" s="364">
        <f t="shared" ref="AL334" si="922">AL333</f>
        <v>0</v>
      </c>
      <c r="AM334" s="364">
        <f t="shared" ref="AM334" si="923">AM333</f>
        <v>0</v>
      </c>
      <c r="AN334" s="364">
        <f t="shared" ref="AN334" si="924">AN333</f>
        <v>0</v>
      </c>
      <c r="AO334" s="364">
        <f t="shared" ref="AO334" si="925">AO333</f>
        <v>0</v>
      </c>
      <c r="AP334" s="364">
        <f t="shared" ref="AP334" si="926">AP333</f>
        <v>0</v>
      </c>
      <c r="AQ334" s="364">
        <f t="shared" ref="AQ334" si="927">AQ333</f>
        <v>0</v>
      </c>
      <c r="AR334" s="364">
        <f t="shared" ref="AR334" si="928">AR333</f>
        <v>0</v>
      </c>
      <c r="AS334" s="268"/>
    </row>
    <row r="335" spans="1:4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AE336</f>
        <v>0</v>
      </c>
      <c r="AF337" s="364">
        <f t="shared" ref="AF337" si="929">AF336</f>
        <v>0</v>
      </c>
      <c r="AG337" s="364">
        <f t="shared" ref="AG337" si="930">AG336</f>
        <v>0</v>
      </c>
      <c r="AH337" s="364">
        <f t="shared" ref="AH337" si="931">AH336</f>
        <v>0</v>
      </c>
      <c r="AI337" s="364">
        <f t="shared" ref="AI337" si="932">AI336</f>
        <v>0</v>
      </c>
      <c r="AJ337" s="364">
        <f t="shared" ref="AJ337" si="933">AJ336</f>
        <v>0</v>
      </c>
      <c r="AK337" s="364">
        <f t="shared" ref="AK337" si="934">AK336</f>
        <v>0</v>
      </c>
      <c r="AL337" s="364">
        <f t="shared" ref="AL337" si="935">AL336</f>
        <v>0</v>
      </c>
      <c r="AM337" s="364">
        <f t="shared" ref="AM337" si="936">AM336</f>
        <v>0</v>
      </c>
      <c r="AN337" s="364">
        <f t="shared" ref="AN337" si="937">AN336</f>
        <v>0</v>
      </c>
      <c r="AO337" s="364">
        <f t="shared" ref="AO337" si="938">AO336</f>
        <v>0</v>
      </c>
      <c r="AP337" s="364">
        <f t="shared" ref="AP337" si="939">AP336</f>
        <v>0</v>
      </c>
      <c r="AQ337" s="364">
        <f t="shared" ref="AQ337" si="940">AQ336</f>
        <v>0</v>
      </c>
      <c r="AR337" s="364">
        <f t="shared" ref="AR337" si="941">AR336</f>
        <v>0</v>
      </c>
      <c r="AS337" s="268"/>
    </row>
    <row r="338" spans="1:4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AE339</f>
        <v>0</v>
      </c>
      <c r="AF340" s="364">
        <f t="shared" ref="AF340" si="942">AF339</f>
        <v>0</v>
      </c>
      <c r="AG340" s="364">
        <f t="shared" ref="AG340" si="943">AG339</f>
        <v>0</v>
      </c>
      <c r="AH340" s="364">
        <f t="shared" ref="AH340" si="944">AH339</f>
        <v>0</v>
      </c>
      <c r="AI340" s="364">
        <f t="shared" ref="AI340" si="945">AI339</f>
        <v>0</v>
      </c>
      <c r="AJ340" s="364">
        <f t="shared" ref="AJ340" si="946">AJ339</f>
        <v>0</v>
      </c>
      <c r="AK340" s="364">
        <f t="shared" ref="AK340" si="947">AK339</f>
        <v>0</v>
      </c>
      <c r="AL340" s="364">
        <f t="shared" ref="AL340" si="948">AL339</f>
        <v>0</v>
      </c>
      <c r="AM340" s="364">
        <f t="shared" ref="AM340" si="949">AM339</f>
        <v>0</v>
      </c>
      <c r="AN340" s="364">
        <f t="shared" ref="AN340" si="950">AN339</f>
        <v>0</v>
      </c>
      <c r="AO340" s="364">
        <f t="shared" ref="AO340" si="951">AO339</f>
        <v>0</v>
      </c>
      <c r="AP340" s="364">
        <f t="shared" ref="AP340" si="952">AP339</f>
        <v>0</v>
      </c>
      <c r="AQ340" s="364">
        <f t="shared" ref="AQ340" si="953">AQ339</f>
        <v>0</v>
      </c>
      <c r="AR340" s="364">
        <f t="shared" ref="AR340" si="954">AR339</f>
        <v>0</v>
      </c>
      <c r="AS340" s="268"/>
    </row>
    <row r="341" spans="1:4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7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45" outlineLevel="1">
      <c r="A343" s="459">
        <v>36</v>
      </c>
      <c r="B343" s="275" t="s">
        <v>128</v>
      </c>
      <c r="C343" s="253" t="s">
        <v>25</v>
      </c>
      <c r="D343" s="257"/>
      <c r="E343" s="257"/>
      <c r="F343" s="257"/>
      <c r="G343" s="257"/>
      <c r="H343" s="257"/>
      <c r="I343" s="257"/>
      <c r="J343" s="257"/>
      <c r="K343" s="257"/>
      <c r="L343" s="257"/>
      <c r="M343" s="257"/>
      <c r="N343" s="257"/>
      <c r="O343" s="257"/>
      <c r="P343" s="257"/>
      <c r="Q343" s="257">
        <v>12</v>
      </c>
      <c r="R343" s="257"/>
      <c r="S343" s="257"/>
      <c r="T343" s="257"/>
      <c r="U343" s="257"/>
      <c r="V343" s="257"/>
      <c r="W343" s="257"/>
      <c r="X343" s="257"/>
      <c r="Y343" s="257"/>
      <c r="Z343" s="257"/>
      <c r="AA343" s="257"/>
      <c r="AB343" s="257"/>
      <c r="AC343" s="257"/>
      <c r="AD343" s="257"/>
      <c r="AE343" s="379"/>
      <c r="AF343" s="363"/>
      <c r="AG343" s="363"/>
      <c r="AH343" s="363"/>
      <c r="AI343" s="363"/>
      <c r="AJ343" s="363"/>
      <c r="AK343" s="363"/>
      <c r="AL343" s="363"/>
      <c r="AM343" s="368"/>
      <c r="AN343" s="368"/>
      <c r="AO343" s="368"/>
      <c r="AP343" s="368"/>
      <c r="AQ343" s="368"/>
      <c r="AR343" s="368"/>
      <c r="AS343" s="258">
        <f>SUM(AE343:AR343)</f>
        <v>0</v>
      </c>
    </row>
    <row r="344" spans="1:4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AE343</f>
        <v>0</v>
      </c>
      <c r="AF344" s="364">
        <f t="shared" ref="AF344" si="955">AF343</f>
        <v>0</v>
      </c>
      <c r="AG344" s="364">
        <f t="shared" ref="AG344" si="956">AG343</f>
        <v>0</v>
      </c>
      <c r="AH344" s="364">
        <f t="shared" ref="AH344" si="957">AH343</f>
        <v>0</v>
      </c>
      <c r="AI344" s="364">
        <f t="shared" ref="AI344" si="958">AI343</f>
        <v>0</v>
      </c>
      <c r="AJ344" s="364">
        <f t="shared" ref="AJ344" si="959">AJ343</f>
        <v>0</v>
      </c>
      <c r="AK344" s="364">
        <f t="shared" ref="AK344" si="960">AK343</f>
        <v>0</v>
      </c>
      <c r="AL344" s="364">
        <f t="shared" ref="AL344" si="961">AL343</f>
        <v>0</v>
      </c>
      <c r="AM344" s="364">
        <f t="shared" ref="AM344" si="962">AM343</f>
        <v>0</v>
      </c>
      <c r="AN344" s="364">
        <f t="shared" ref="AN344" si="963">AN343</f>
        <v>0</v>
      </c>
      <c r="AO344" s="364">
        <f t="shared" ref="AO344" si="964">AO343</f>
        <v>0</v>
      </c>
      <c r="AP344" s="364">
        <f t="shared" ref="AP344" si="965">AP343</f>
        <v>0</v>
      </c>
      <c r="AQ344" s="364">
        <f t="shared" ref="AQ344" si="966">AQ343</f>
        <v>0</v>
      </c>
      <c r="AR344" s="364">
        <f t="shared" ref="AR344" si="967">AR343</f>
        <v>0</v>
      </c>
      <c r="AS344" s="268"/>
    </row>
    <row r="345" spans="1:4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AE346</f>
        <v>0</v>
      </c>
      <c r="AF347" s="364">
        <f t="shared" ref="AF347" si="968">AF346</f>
        <v>0</v>
      </c>
      <c r="AG347" s="364">
        <f t="shared" ref="AG347" si="969">AG346</f>
        <v>0</v>
      </c>
      <c r="AH347" s="364">
        <f t="shared" ref="AH347" si="970">AH346</f>
        <v>0</v>
      </c>
      <c r="AI347" s="364">
        <f t="shared" ref="AI347" si="971">AI346</f>
        <v>0</v>
      </c>
      <c r="AJ347" s="364">
        <f t="shared" ref="AJ347" si="972">AJ346</f>
        <v>0</v>
      </c>
      <c r="AK347" s="364">
        <f t="shared" ref="AK347" si="973">AK346</f>
        <v>0</v>
      </c>
      <c r="AL347" s="364">
        <f t="shared" ref="AL347" si="974">AL346</f>
        <v>0</v>
      </c>
      <c r="AM347" s="364">
        <f t="shared" ref="AM347" si="975">AM346</f>
        <v>0</v>
      </c>
      <c r="AN347" s="364">
        <f t="shared" ref="AN347" si="976">AN346</f>
        <v>0</v>
      </c>
      <c r="AO347" s="364">
        <f t="shared" ref="AO347" si="977">AO346</f>
        <v>0</v>
      </c>
      <c r="AP347" s="364">
        <f t="shared" ref="AP347" si="978">AP346</f>
        <v>0</v>
      </c>
      <c r="AQ347" s="364">
        <f t="shared" ref="AQ347" si="979">AQ346</f>
        <v>0</v>
      </c>
      <c r="AR347" s="364">
        <f t="shared" ref="AR347" si="980">AR346</f>
        <v>0</v>
      </c>
      <c r="AS347" s="268"/>
    </row>
    <row r="348" spans="1:4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AE349</f>
        <v>0</v>
      </c>
      <c r="AF350" s="364">
        <f t="shared" ref="AF350" si="981">AF349</f>
        <v>0</v>
      </c>
      <c r="AG350" s="364">
        <f t="shared" ref="AG350" si="982">AG349</f>
        <v>0</v>
      </c>
      <c r="AH350" s="364">
        <f t="shared" ref="AH350" si="983">AH349</f>
        <v>0</v>
      </c>
      <c r="AI350" s="364">
        <f t="shared" ref="AI350" si="984">AI349</f>
        <v>0</v>
      </c>
      <c r="AJ350" s="364">
        <f t="shared" ref="AJ350" si="985">AJ349</f>
        <v>0</v>
      </c>
      <c r="AK350" s="364">
        <f t="shared" ref="AK350" si="986">AK349</f>
        <v>0</v>
      </c>
      <c r="AL350" s="364">
        <f t="shared" ref="AL350" si="987">AL349</f>
        <v>0</v>
      </c>
      <c r="AM350" s="364">
        <f t="shared" ref="AM350" si="988">AM349</f>
        <v>0</v>
      </c>
      <c r="AN350" s="364">
        <f t="shared" ref="AN350" si="989">AN349</f>
        <v>0</v>
      </c>
      <c r="AO350" s="364">
        <f t="shared" ref="AO350" si="990">AO349</f>
        <v>0</v>
      </c>
      <c r="AP350" s="364">
        <f t="shared" ref="AP350" si="991">AP349</f>
        <v>0</v>
      </c>
      <c r="AQ350" s="364">
        <f t="shared" ref="AQ350" si="992">AQ349</f>
        <v>0</v>
      </c>
      <c r="AR350" s="364">
        <f t="shared" ref="AR350" si="993">AR349</f>
        <v>0</v>
      </c>
      <c r="AS350" s="268"/>
    </row>
    <row r="351" spans="1:4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30"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AE352</f>
        <v>0</v>
      </c>
      <c r="AF353" s="364">
        <f t="shared" ref="AF353" si="994">AF352</f>
        <v>0</v>
      </c>
      <c r="AG353" s="364">
        <f t="shared" ref="AG353" si="995">AG352</f>
        <v>0</v>
      </c>
      <c r="AH353" s="364">
        <f t="shared" ref="AH353" si="996">AH352</f>
        <v>0</v>
      </c>
      <c r="AI353" s="364">
        <f t="shared" ref="AI353" si="997">AI352</f>
        <v>0</v>
      </c>
      <c r="AJ353" s="364">
        <f t="shared" ref="AJ353" si="998">AJ352</f>
        <v>0</v>
      </c>
      <c r="AK353" s="364">
        <f t="shared" ref="AK353" si="999">AK352</f>
        <v>0</v>
      </c>
      <c r="AL353" s="364">
        <f t="shared" ref="AL353" si="1000">AL352</f>
        <v>0</v>
      </c>
      <c r="AM353" s="364">
        <f t="shared" ref="AM353" si="1001">AM352</f>
        <v>0</v>
      </c>
      <c r="AN353" s="364">
        <f t="shared" ref="AN353" si="1002">AN352</f>
        <v>0</v>
      </c>
      <c r="AO353" s="364">
        <f t="shared" ref="AO353" si="1003">AO352</f>
        <v>0</v>
      </c>
      <c r="AP353" s="364">
        <f t="shared" ref="AP353" si="1004">AP352</f>
        <v>0</v>
      </c>
      <c r="AQ353" s="364">
        <f t="shared" ref="AQ353" si="1005">AQ352</f>
        <v>0</v>
      </c>
      <c r="AR353" s="364">
        <f t="shared" ref="AR353" si="1006">AR352</f>
        <v>0</v>
      </c>
      <c r="AS353" s="268"/>
    </row>
    <row r="354" spans="1:4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0"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AE355</f>
        <v>0</v>
      </c>
      <c r="AF356" s="364">
        <f t="shared" ref="AF356" si="1007">AF355</f>
        <v>0</v>
      </c>
      <c r="AG356" s="364">
        <f t="shared" ref="AG356" si="1008">AG355</f>
        <v>0</v>
      </c>
      <c r="AH356" s="364">
        <f t="shared" ref="AH356" si="1009">AH355</f>
        <v>0</v>
      </c>
      <c r="AI356" s="364">
        <f t="shared" ref="AI356" si="1010">AI355</f>
        <v>0</v>
      </c>
      <c r="AJ356" s="364">
        <f t="shared" ref="AJ356" si="1011">AJ355</f>
        <v>0</v>
      </c>
      <c r="AK356" s="364">
        <f t="shared" ref="AK356" si="1012">AK355</f>
        <v>0</v>
      </c>
      <c r="AL356" s="364">
        <f t="shared" ref="AL356" si="1013">AL355</f>
        <v>0</v>
      </c>
      <c r="AM356" s="364">
        <f t="shared" ref="AM356" si="1014">AM355</f>
        <v>0</v>
      </c>
      <c r="AN356" s="364">
        <f t="shared" ref="AN356" si="1015">AN355</f>
        <v>0</v>
      </c>
      <c r="AO356" s="364">
        <f t="shared" ref="AO356" si="1016">AO355</f>
        <v>0</v>
      </c>
      <c r="AP356" s="364">
        <f t="shared" ref="AP356" si="1017">AP355</f>
        <v>0</v>
      </c>
      <c r="AQ356" s="364">
        <f t="shared" ref="AQ356" si="1018">AQ355</f>
        <v>0</v>
      </c>
      <c r="AR356" s="364">
        <f t="shared" ref="AR356" si="1019">AR355</f>
        <v>0</v>
      </c>
      <c r="AS356" s="268"/>
    </row>
    <row r="357" spans="1:4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AE358</f>
        <v>0</v>
      </c>
      <c r="AF359" s="364">
        <f t="shared" ref="AF359" si="1020">AF358</f>
        <v>0</v>
      </c>
      <c r="AG359" s="364">
        <f t="shared" ref="AG359" si="1021">AG358</f>
        <v>0</v>
      </c>
      <c r="AH359" s="364">
        <f t="shared" ref="AH359" si="1022">AH358</f>
        <v>0</v>
      </c>
      <c r="AI359" s="364">
        <f t="shared" ref="AI359" si="1023">AI358</f>
        <v>0</v>
      </c>
      <c r="AJ359" s="364">
        <f t="shared" ref="AJ359" si="1024">AJ358</f>
        <v>0</v>
      </c>
      <c r="AK359" s="364">
        <f t="shared" ref="AK359" si="1025">AK358</f>
        <v>0</v>
      </c>
      <c r="AL359" s="364">
        <f t="shared" ref="AL359" si="1026">AL358</f>
        <v>0</v>
      </c>
      <c r="AM359" s="364">
        <f t="shared" ref="AM359" si="1027">AM358</f>
        <v>0</v>
      </c>
      <c r="AN359" s="364">
        <f t="shared" ref="AN359" si="1028">AN358</f>
        <v>0</v>
      </c>
      <c r="AO359" s="364">
        <f t="shared" ref="AO359" si="1029">AO358</f>
        <v>0</v>
      </c>
      <c r="AP359" s="364">
        <f t="shared" ref="AP359" si="1030">AP358</f>
        <v>0</v>
      </c>
      <c r="AQ359" s="364">
        <f t="shared" ref="AQ359" si="1031">AQ358</f>
        <v>0</v>
      </c>
      <c r="AR359" s="364">
        <f t="shared" ref="AR359" si="1032">AR358</f>
        <v>0</v>
      </c>
      <c r="AS359" s="268"/>
    </row>
    <row r="360" spans="1:4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AE361</f>
        <v>0</v>
      </c>
      <c r="AF362" s="364">
        <f t="shared" ref="AF362" si="1033">AF361</f>
        <v>0</v>
      </c>
      <c r="AG362" s="364">
        <f t="shared" ref="AG362" si="1034">AG361</f>
        <v>0</v>
      </c>
      <c r="AH362" s="364">
        <f t="shared" ref="AH362" si="1035">AH361</f>
        <v>0</v>
      </c>
      <c r="AI362" s="364">
        <f t="shared" ref="AI362" si="1036">AI361</f>
        <v>0</v>
      </c>
      <c r="AJ362" s="364">
        <f t="shared" ref="AJ362" si="1037">AJ361</f>
        <v>0</v>
      </c>
      <c r="AK362" s="364">
        <f t="shared" ref="AK362" si="1038">AK361</f>
        <v>0</v>
      </c>
      <c r="AL362" s="364">
        <f t="shared" ref="AL362" si="1039">AL361</f>
        <v>0</v>
      </c>
      <c r="AM362" s="364">
        <f t="shared" ref="AM362" si="1040">AM361</f>
        <v>0</v>
      </c>
      <c r="AN362" s="364">
        <f t="shared" ref="AN362" si="1041">AN361</f>
        <v>0</v>
      </c>
      <c r="AO362" s="364">
        <f t="shared" ref="AO362" si="1042">AO361</f>
        <v>0</v>
      </c>
      <c r="AP362" s="364">
        <f t="shared" ref="AP362" si="1043">AP361</f>
        <v>0</v>
      </c>
      <c r="AQ362" s="364">
        <f t="shared" ref="AQ362" si="1044">AQ361</f>
        <v>0</v>
      </c>
      <c r="AR362" s="364">
        <f t="shared" ref="AR362" si="1045">AR361</f>
        <v>0</v>
      </c>
      <c r="AS362" s="268"/>
    </row>
    <row r="363" spans="1:4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AE364</f>
        <v>0</v>
      </c>
      <c r="AF365" s="364">
        <f t="shared" ref="AF365" si="1046">AF364</f>
        <v>0</v>
      </c>
      <c r="AG365" s="364">
        <f t="shared" ref="AG365" si="1047">AG364</f>
        <v>0</v>
      </c>
      <c r="AH365" s="364">
        <f t="shared" ref="AH365" si="1048">AH364</f>
        <v>0</v>
      </c>
      <c r="AI365" s="364">
        <f t="shared" ref="AI365" si="1049">AI364</f>
        <v>0</v>
      </c>
      <c r="AJ365" s="364">
        <f t="shared" ref="AJ365" si="1050">AJ364</f>
        <v>0</v>
      </c>
      <c r="AK365" s="364">
        <f t="shared" ref="AK365" si="1051">AK364</f>
        <v>0</v>
      </c>
      <c r="AL365" s="364">
        <f t="shared" ref="AL365" si="1052">AL364</f>
        <v>0</v>
      </c>
      <c r="AM365" s="364">
        <f t="shared" ref="AM365" si="1053">AM364</f>
        <v>0</v>
      </c>
      <c r="AN365" s="364">
        <f t="shared" ref="AN365" si="1054">AN364</f>
        <v>0</v>
      </c>
      <c r="AO365" s="364">
        <f t="shared" ref="AO365" si="1055">AO364</f>
        <v>0</v>
      </c>
      <c r="AP365" s="364">
        <f t="shared" ref="AP365" si="1056">AP364</f>
        <v>0</v>
      </c>
      <c r="AQ365" s="364">
        <f t="shared" ref="AQ365" si="1057">AQ364</f>
        <v>0</v>
      </c>
      <c r="AR365" s="364">
        <f t="shared" ref="AR365" si="1058">AR364</f>
        <v>0</v>
      </c>
      <c r="AS365" s="268"/>
    </row>
    <row r="366" spans="1:4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AE367</f>
        <v>0</v>
      </c>
      <c r="AF368" s="364">
        <f t="shared" ref="AF368" si="1059">AF367</f>
        <v>0</v>
      </c>
      <c r="AG368" s="364">
        <f t="shared" ref="AG368" si="1060">AG367</f>
        <v>0</v>
      </c>
      <c r="AH368" s="364">
        <f t="shared" ref="AH368" si="1061">AH367</f>
        <v>0</v>
      </c>
      <c r="AI368" s="364">
        <f t="shared" ref="AI368" si="1062">AI367</f>
        <v>0</v>
      </c>
      <c r="AJ368" s="364">
        <f t="shared" ref="AJ368" si="1063">AJ367</f>
        <v>0</v>
      </c>
      <c r="AK368" s="364">
        <f t="shared" ref="AK368" si="1064">AK367</f>
        <v>0</v>
      </c>
      <c r="AL368" s="364">
        <f t="shared" ref="AL368" si="1065">AL367</f>
        <v>0</v>
      </c>
      <c r="AM368" s="364">
        <f t="shared" ref="AM368" si="1066">AM367</f>
        <v>0</v>
      </c>
      <c r="AN368" s="364">
        <f t="shared" ref="AN368" si="1067">AN367</f>
        <v>0</v>
      </c>
      <c r="AO368" s="364">
        <f t="shared" ref="AO368" si="1068">AO367</f>
        <v>0</v>
      </c>
      <c r="AP368" s="364">
        <f t="shared" ref="AP368" si="1069">AP367</f>
        <v>0</v>
      </c>
      <c r="AQ368" s="364">
        <f t="shared" ref="AQ368" si="1070">AQ367</f>
        <v>0</v>
      </c>
      <c r="AR368" s="364">
        <f t="shared" ref="AR368" si="1071">AR367</f>
        <v>0</v>
      </c>
      <c r="AS368" s="268"/>
    </row>
    <row r="369" spans="1:4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AE370</f>
        <v>0</v>
      </c>
      <c r="AF371" s="364">
        <f t="shared" ref="AF371" si="1072">AF370</f>
        <v>0</v>
      </c>
      <c r="AG371" s="364">
        <f t="shared" ref="AG371" si="1073">AG370</f>
        <v>0</v>
      </c>
      <c r="AH371" s="364">
        <f t="shared" ref="AH371" si="1074">AH370</f>
        <v>0</v>
      </c>
      <c r="AI371" s="364">
        <f t="shared" ref="AI371" si="1075">AI370</f>
        <v>0</v>
      </c>
      <c r="AJ371" s="364">
        <f t="shared" ref="AJ371" si="1076">AJ370</f>
        <v>0</v>
      </c>
      <c r="AK371" s="364">
        <f t="shared" ref="AK371" si="1077">AK370</f>
        <v>0</v>
      </c>
      <c r="AL371" s="364">
        <f t="shared" ref="AL371" si="1078">AL370</f>
        <v>0</v>
      </c>
      <c r="AM371" s="364">
        <f t="shared" ref="AM371" si="1079">AM370</f>
        <v>0</v>
      </c>
      <c r="AN371" s="364">
        <f t="shared" ref="AN371" si="1080">AN370</f>
        <v>0</v>
      </c>
      <c r="AO371" s="364">
        <f t="shared" ref="AO371" si="1081">AO370</f>
        <v>0</v>
      </c>
      <c r="AP371" s="364">
        <f t="shared" ref="AP371" si="1082">AP370</f>
        <v>0</v>
      </c>
      <c r="AQ371" s="364">
        <f t="shared" ref="AQ371" si="1083">AQ370</f>
        <v>0</v>
      </c>
      <c r="AR371" s="364">
        <f t="shared" ref="AR371" si="1084">AR370</f>
        <v>0</v>
      </c>
      <c r="AS371" s="268"/>
    </row>
    <row r="372" spans="1:4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AE373</f>
        <v>0</v>
      </c>
      <c r="AF374" s="364">
        <f t="shared" ref="AF374" si="1085">AF373</f>
        <v>0</v>
      </c>
      <c r="AG374" s="364">
        <f t="shared" ref="AG374" si="1086">AG373</f>
        <v>0</v>
      </c>
      <c r="AH374" s="364">
        <f t="shared" ref="AH374" si="1087">AH373</f>
        <v>0</v>
      </c>
      <c r="AI374" s="364">
        <f t="shared" ref="AI374" si="1088">AI373</f>
        <v>0</v>
      </c>
      <c r="AJ374" s="364">
        <f t="shared" ref="AJ374" si="1089">AJ373</f>
        <v>0</v>
      </c>
      <c r="AK374" s="364">
        <f t="shared" ref="AK374" si="1090">AK373</f>
        <v>0</v>
      </c>
      <c r="AL374" s="364">
        <f t="shared" ref="AL374" si="1091">AL373</f>
        <v>0</v>
      </c>
      <c r="AM374" s="364">
        <f t="shared" ref="AM374" si="1092">AM373</f>
        <v>0</v>
      </c>
      <c r="AN374" s="364">
        <f t="shared" ref="AN374" si="1093">AN373</f>
        <v>0</v>
      </c>
      <c r="AO374" s="364">
        <f t="shared" ref="AO374" si="1094">AO373</f>
        <v>0</v>
      </c>
      <c r="AP374" s="364">
        <f t="shared" ref="AP374" si="1095">AP373</f>
        <v>0</v>
      </c>
      <c r="AQ374" s="364">
        <f t="shared" ref="AQ374" si="1096">AQ373</f>
        <v>0</v>
      </c>
      <c r="AR374" s="364">
        <f t="shared" ref="AR374" si="1097">AR373</f>
        <v>0</v>
      </c>
      <c r="AS374" s="268"/>
    </row>
    <row r="375" spans="1:4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AE376</f>
        <v>0</v>
      </c>
      <c r="AF377" s="364">
        <f t="shared" ref="AF377" si="1098">AF376</f>
        <v>0</v>
      </c>
      <c r="AG377" s="364">
        <f t="shared" ref="AG377" si="1099">AG376</f>
        <v>0</v>
      </c>
      <c r="AH377" s="364">
        <f t="shared" ref="AH377" si="1100">AH376</f>
        <v>0</v>
      </c>
      <c r="AI377" s="364">
        <f t="shared" ref="AI377" si="1101">AI376</f>
        <v>0</v>
      </c>
      <c r="AJ377" s="364">
        <f t="shared" ref="AJ377" si="1102">AJ376</f>
        <v>0</v>
      </c>
      <c r="AK377" s="364">
        <f t="shared" ref="AK377" si="1103">AK376</f>
        <v>0</v>
      </c>
      <c r="AL377" s="364">
        <f t="shared" ref="AL377" si="1104">AL376</f>
        <v>0</v>
      </c>
      <c r="AM377" s="364">
        <f t="shared" ref="AM377" si="1105">AM376</f>
        <v>0</v>
      </c>
      <c r="AN377" s="364">
        <f t="shared" ref="AN377" si="1106">AN376</f>
        <v>0</v>
      </c>
      <c r="AO377" s="364">
        <f t="shared" ref="AO377" si="1107">AO376</f>
        <v>0</v>
      </c>
      <c r="AP377" s="364">
        <f t="shared" ref="AP377" si="1108">AP376</f>
        <v>0</v>
      </c>
      <c r="AQ377" s="364">
        <f t="shared" ref="AQ377" si="1109">AQ376</f>
        <v>0</v>
      </c>
      <c r="AR377" s="364">
        <f t="shared" ref="AR377" si="1110">AR376</f>
        <v>0</v>
      </c>
      <c r="AS377" s="268"/>
    </row>
    <row r="378" spans="1:4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AE379</f>
        <v>0</v>
      </c>
      <c r="AF380" s="364">
        <f t="shared" ref="AF380" si="1111">AF379</f>
        <v>0</v>
      </c>
      <c r="AG380" s="364">
        <f t="shared" ref="AG380" si="1112">AG379</f>
        <v>0</v>
      </c>
      <c r="AH380" s="364">
        <f t="shared" ref="AH380" si="1113">AH379</f>
        <v>0</v>
      </c>
      <c r="AI380" s="364">
        <f t="shared" ref="AI380" si="1114">AI379</f>
        <v>0</v>
      </c>
      <c r="AJ380" s="364">
        <f t="shared" ref="AJ380" si="1115">AJ379</f>
        <v>0</v>
      </c>
      <c r="AK380" s="364">
        <f t="shared" ref="AK380" si="1116">AK379</f>
        <v>0</v>
      </c>
      <c r="AL380" s="364">
        <f t="shared" ref="AL380" si="1117">AL379</f>
        <v>0</v>
      </c>
      <c r="AM380" s="364">
        <f t="shared" ref="AM380" si="1118">AM379</f>
        <v>0</v>
      </c>
      <c r="AN380" s="364">
        <f t="shared" ref="AN380" si="1119">AN379</f>
        <v>0</v>
      </c>
      <c r="AO380" s="364">
        <f t="shared" ref="AO380" si="1120">AO379</f>
        <v>0</v>
      </c>
      <c r="AP380" s="364">
        <f t="shared" ref="AP380" si="1121">AP379</f>
        <v>0</v>
      </c>
      <c r="AQ380" s="364">
        <f t="shared" ref="AQ380" si="1122">AQ379</f>
        <v>0</v>
      </c>
      <c r="AR380" s="364">
        <f t="shared" ref="AR380" si="1123">AR379</f>
        <v>0</v>
      </c>
      <c r="AS380" s="268"/>
    </row>
    <row r="381" spans="1:4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AE382</f>
        <v>0</v>
      </c>
      <c r="AF383" s="364">
        <f t="shared" ref="AF383" si="1124">AF382</f>
        <v>0</v>
      </c>
      <c r="AG383" s="364">
        <f t="shared" ref="AG383" si="1125">AG382</f>
        <v>0</v>
      </c>
      <c r="AH383" s="364">
        <f t="shared" ref="AH383" si="1126">AH382</f>
        <v>0</v>
      </c>
      <c r="AI383" s="364">
        <f t="shared" ref="AI383" si="1127">AI382</f>
        <v>0</v>
      </c>
      <c r="AJ383" s="364">
        <f t="shared" ref="AJ383" si="1128">AJ382</f>
        <v>0</v>
      </c>
      <c r="AK383" s="364">
        <f t="shared" ref="AK383" si="1129">AK382</f>
        <v>0</v>
      </c>
      <c r="AL383" s="364">
        <f t="shared" ref="AL383" si="1130">AL382</f>
        <v>0</v>
      </c>
      <c r="AM383" s="364">
        <f t="shared" ref="AM383" si="1131">AM382</f>
        <v>0</v>
      </c>
      <c r="AN383" s="364">
        <f t="shared" ref="AN383" si="1132">AN382</f>
        <v>0</v>
      </c>
      <c r="AO383" s="364">
        <f t="shared" ref="AO383" si="1133">AO382</f>
        <v>0</v>
      </c>
      <c r="AP383" s="364">
        <f t="shared" ref="AP383" si="1134">AP382</f>
        <v>0</v>
      </c>
      <c r="AQ383" s="364">
        <f t="shared" ref="AQ383" si="1135">AQ382</f>
        <v>0</v>
      </c>
      <c r="AR383" s="364">
        <f t="shared" ref="AR383" si="1136">AR382</f>
        <v>0</v>
      </c>
      <c r="AS383" s="268"/>
    </row>
    <row r="384" spans="1:4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75">
      <c r="B385" s="288" t="s">
        <v>273</v>
      </c>
      <c r="C385" s="290"/>
      <c r="D385" s="290">
        <f>SUM(D228:D383)</f>
        <v>0</v>
      </c>
      <c r="E385" s="290"/>
      <c r="F385" s="290"/>
      <c r="G385" s="290"/>
      <c r="H385" s="290"/>
      <c r="I385" s="290">
        <f>SUM(I228:I384)</f>
        <v>2516535</v>
      </c>
      <c r="J385" s="290">
        <f t="shared" ref="J385:P385" si="1137">SUM(J228:J384)</f>
        <v>2502799</v>
      </c>
      <c r="K385" s="290">
        <f t="shared" si="1137"/>
        <v>2494341</v>
      </c>
      <c r="L385" s="290">
        <f t="shared" si="1137"/>
        <v>2488912</v>
      </c>
      <c r="M385" s="290">
        <f t="shared" si="1137"/>
        <v>2459143</v>
      </c>
      <c r="N385" s="290">
        <f t="shared" si="1137"/>
        <v>2429643</v>
      </c>
      <c r="O385" s="290">
        <f t="shared" si="1137"/>
        <v>2334665</v>
      </c>
      <c r="P385" s="290">
        <f t="shared" si="1137"/>
        <v>2003707</v>
      </c>
      <c r="Q385" s="290"/>
      <c r="R385" s="290">
        <f>SUM(R228:R383)</f>
        <v>0</v>
      </c>
      <c r="S385" s="290"/>
      <c r="T385" s="290"/>
      <c r="U385" s="290"/>
      <c r="V385" s="290"/>
      <c r="W385" s="290">
        <f>SUM(W228:W384)</f>
        <v>261</v>
      </c>
      <c r="X385" s="290">
        <f t="shared" ref="X385:AD385" si="1138">SUM(X228:X384)</f>
        <v>258</v>
      </c>
      <c r="Y385" s="290">
        <f t="shared" si="1138"/>
        <v>257</v>
      </c>
      <c r="Z385" s="290">
        <f t="shared" si="1138"/>
        <v>255</v>
      </c>
      <c r="AA385" s="290">
        <f t="shared" si="1138"/>
        <v>249</v>
      </c>
      <c r="AB385" s="290">
        <f t="shared" si="1138"/>
        <v>245</v>
      </c>
      <c r="AC385" s="290">
        <f t="shared" si="1138"/>
        <v>227</v>
      </c>
      <c r="AD385" s="290">
        <f t="shared" si="1138"/>
        <v>210</v>
      </c>
      <c r="AE385" s="290">
        <f>IF(AE226="kWh",SUMPRODUCT(D228:D383,AE228:AE383))</f>
        <v>0</v>
      </c>
      <c r="AF385" s="290">
        <f>IF(AF226="kWh",SUMPRODUCT(D228:D383,AF228:AF383))</f>
        <v>0</v>
      </c>
      <c r="AG385" s="290">
        <f>IF(AG226="kw",SUMPRODUCT(Q228:Q383,R228:R383,AG228:AG383),SUMPRODUCT(D228:D383,AG228:AG383))</f>
        <v>0</v>
      </c>
      <c r="AH385" s="290">
        <f>IF(AH226="kw",SUMPRODUCT(Q228:Q383,R228:R383,AH228:AH383),SUMPRODUCT(D228:D383,AH228:AH383))</f>
        <v>0</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7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0</v>
      </c>
      <c r="AF386" s="346">
        <f>HLOOKUP(AF225,'2. LRAMVA Threshold'!$B$42:$Q$53,8,FALSE)</f>
        <v>0</v>
      </c>
      <c r="AG386" s="346">
        <f>HLOOKUP(AG225,'2. LRAMVA Threshold'!$B$42:$Q$53,8,FALSE)</f>
        <v>0</v>
      </c>
      <c r="AH386" s="346">
        <f>HLOOKUP(AH225,'2. LRAMVA Threshold'!$B$42:$Q$53,8,FALSE)</f>
        <v>0</v>
      </c>
      <c r="AI386" s="346">
        <f>HLOOKUP(AI225,'2. LRAMVA Threshold'!$B$42:$Q$53,8,FALSE)</f>
        <v>0</v>
      </c>
      <c r="AJ386" s="346">
        <f>HLOOKUP(AJ225,'2. LRAMVA Threshold'!$B$42:$Q$53,8,FALSE)</f>
        <v>0</v>
      </c>
      <c r="AK386" s="346">
        <f>HLOOKUP(AK225,'2. LRAMVA Threshold'!$B$42:$Q$53,8,FALSE)</f>
        <v>0</v>
      </c>
      <c r="AL386" s="346">
        <f>HLOOKUP(AL225,'2. LRAMVA Threshold'!$B$42:$Q$53,8,FALSE)</f>
        <v>0</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7">
        <f>HLOOKUP(AE$35,'3.  Distribution Rates'!$C$122:$P$135,8,FALSE)</f>
        <v>1.7299999999999999E-2</v>
      </c>
      <c r="AF388" s="737">
        <f>HLOOKUP(AF$35,'3.  Distribution Rates'!$C$122:$P$135,8,FALSE)</f>
        <v>1.6400000000000001E-2</v>
      </c>
      <c r="AG388" s="301">
        <f>HLOOKUP(AG$35,'3.  Distribution Rates'!$C$122:$P$135,8,FALSE)</f>
        <v>3.1941000000000002</v>
      </c>
      <c r="AH388" s="301">
        <f>HLOOKUP(AH$35,'3.  Distribution Rates'!$C$122:$P$135,8,FALSE)</f>
        <v>8.7567000000000004</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SUM(AE389:AR389)</f>
        <v>0</v>
      </c>
    </row>
    <row r="390" spans="2:48">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SUM(AE390:AR390)</f>
        <v>0</v>
      </c>
    </row>
    <row r="391" spans="2:48">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SUM(AE391:AR391)</f>
        <v>0</v>
      </c>
    </row>
    <row r="392" spans="2:48">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ref="AS392:AS394" si="1139">SUM(AE392:AR392)</f>
        <v>0</v>
      </c>
    </row>
    <row r="393" spans="2:48">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40">AF208*AF388</f>
        <v>0</v>
      </c>
      <c r="AG393" s="333">
        <f t="shared" si="1140"/>
        <v>0</v>
      </c>
      <c r="AH393" s="333">
        <f t="shared" si="1140"/>
        <v>0</v>
      </c>
      <c r="AI393" s="333">
        <f t="shared" si="1140"/>
        <v>0</v>
      </c>
      <c r="AJ393" s="333">
        <f t="shared" si="1140"/>
        <v>0</v>
      </c>
      <c r="AK393" s="333">
        <f t="shared" si="1140"/>
        <v>0</v>
      </c>
      <c r="AL393" s="333">
        <f t="shared" si="1140"/>
        <v>0</v>
      </c>
      <c r="AM393" s="333">
        <f t="shared" si="1140"/>
        <v>0</v>
      </c>
      <c r="AN393" s="333">
        <f t="shared" si="1140"/>
        <v>0</v>
      </c>
      <c r="AO393" s="333">
        <f t="shared" si="1140"/>
        <v>0</v>
      </c>
      <c r="AP393" s="333">
        <f t="shared" si="1140"/>
        <v>0</v>
      </c>
      <c r="AQ393" s="333">
        <f t="shared" si="1140"/>
        <v>0</v>
      </c>
      <c r="AR393" s="333">
        <f t="shared" si="1140"/>
        <v>0</v>
      </c>
      <c r="AS393" s="545">
        <f t="shared" si="1139"/>
        <v>0</v>
      </c>
    </row>
    <row r="394" spans="2:48">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41">AF385*AF388</f>
        <v>0</v>
      </c>
      <c r="AG394" s="333">
        <f t="shared" si="1141"/>
        <v>0</v>
      </c>
      <c r="AH394" s="333">
        <f t="shared" si="1141"/>
        <v>0</v>
      </c>
      <c r="AI394" s="333">
        <f t="shared" si="1141"/>
        <v>0</v>
      </c>
      <c r="AJ394" s="333">
        <f t="shared" si="1141"/>
        <v>0</v>
      </c>
      <c r="AK394" s="333">
        <f t="shared" si="1141"/>
        <v>0</v>
      </c>
      <c r="AL394" s="333">
        <f t="shared" si="1141"/>
        <v>0</v>
      </c>
      <c r="AM394" s="333">
        <f t="shared" si="1141"/>
        <v>0</v>
      </c>
      <c r="AN394" s="333">
        <f t="shared" si="1141"/>
        <v>0</v>
      </c>
      <c r="AO394" s="333">
        <f t="shared" si="1141"/>
        <v>0</v>
      </c>
      <c r="AP394" s="333">
        <f t="shared" si="1141"/>
        <v>0</v>
      </c>
      <c r="AQ394" s="333">
        <f t="shared" si="1141"/>
        <v>0</v>
      </c>
      <c r="AR394" s="333">
        <f t="shared" si="1141"/>
        <v>0</v>
      </c>
      <c r="AS394" s="545">
        <f t="shared" si="1139"/>
        <v>0</v>
      </c>
    </row>
    <row r="395" spans="2:48" ht="15.7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42">SUM(AF389:AF394)</f>
        <v>0</v>
      </c>
      <c r="AG395" s="304">
        <f t="shared" si="1142"/>
        <v>0</v>
      </c>
      <c r="AH395" s="304">
        <f t="shared" si="1142"/>
        <v>0</v>
      </c>
      <c r="AI395" s="304">
        <f t="shared" si="1142"/>
        <v>0</v>
      </c>
      <c r="AJ395" s="304">
        <f t="shared" si="1142"/>
        <v>0</v>
      </c>
      <c r="AK395" s="304">
        <f t="shared" si="1142"/>
        <v>0</v>
      </c>
      <c r="AL395" s="304">
        <f>SUM(AL389:AL394)</f>
        <v>0</v>
      </c>
      <c r="AM395" s="304">
        <f t="shared" ref="AM395:AR395" si="1143">SUM(AM389:AM394)</f>
        <v>0</v>
      </c>
      <c r="AN395" s="304">
        <f t="shared" si="1143"/>
        <v>0</v>
      </c>
      <c r="AO395" s="304">
        <f t="shared" si="1143"/>
        <v>0</v>
      </c>
      <c r="AP395" s="304">
        <f t="shared" si="1143"/>
        <v>0</v>
      </c>
      <c r="AQ395" s="304">
        <f t="shared" si="1143"/>
        <v>0</v>
      </c>
      <c r="AR395" s="304">
        <f t="shared" si="1143"/>
        <v>0</v>
      </c>
      <c r="AS395" s="361">
        <f>SUM(AS389:AS394)</f>
        <v>0</v>
      </c>
    </row>
    <row r="396" spans="2:48" ht="15.7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144">AF386*AF388</f>
        <v>0</v>
      </c>
      <c r="AG396" s="305">
        <f t="shared" si="1144"/>
        <v>0</v>
      </c>
      <c r="AH396" s="305">
        <f t="shared" si="1144"/>
        <v>0</v>
      </c>
      <c r="AI396" s="305">
        <f t="shared" si="1144"/>
        <v>0</v>
      </c>
      <c r="AJ396" s="305">
        <f t="shared" si="1144"/>
        <v>0</v>
      </c>
      <c r="AK396" s="305">
        <f t="shared" si="1144"/>
        <v>0</v>
      </c>
      <c r="AL396" s="305">
        <f>AL386*AL388</f>
        <v>0</v>
      </c>
      <c r="AM396" s="305">
        <f t="shared" ref="AM396:AR396" si="1145">AM386*AM388</f>
        <v>0</v>
      </c>
      <c r="AN396" s="305">
        <f t="shared" si="1145"/>
        <v>0</v>
      </c>
      <c r="AO396" s="305">
        <f t="shared" si="1145"/>
        <v>0</v>
      </c>
      <c r="AP396" s="305">
        <f t="shared" si="1145"/>
        <v>0</v>
      </c>
      <c r="AQ396" s="305">
        <f t="shared" si="1145"/>
        <v>0</v>
      </c>
      <c r="AR396" s="305">
        <f t="shared" si="1145"/>
        <v>0</v>
      </c>
      <c r="AS396" s="361">
        <f>SUM(AE396:AR396)</f>
        <v>0</v>
      </c>
    </row>
    <row r="397" spans="2:48" ht="15.7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0</v>
      </c>
      <c r="AF399" s="253">
        <f>SUMPRODUCT($E$228:$E$383,AF228:AF383)</f>
        <v>0</v>
      </c>
      <c r="AG399" s="253">
        <f>IF(AG226="kw",SUMPRODUCT($Q$228:$Q$383,$S$228:$S$383,AG228:AG383),SUMPRODUCT($E$228:$E$383,AG228:AG383))</f>
        <v>0</v>
      </c>
      <c r="AH399" s="253">
        <f t="shared" ref="AH399:AR399" si="1146">IF(AH226="kw",SUMPRODUCT($Q$228:$Q$383,$S$228:$S$383,AH228:AH383),SUMPRODUCT($E$228:$E$383,AH228:AH383))</f>
        <v>0</v>
      </c>
      <c r="AI399" s="253">
        <f t="shared" si="1146"/>
        <v>0</v>
      </c>
      <c r="AJ399" s="253">
        <f t="shared" si="1146"/>
        <v>0</v>
      </c>
      <c r="AK399" s="253">
        <f t="shared" si="1146"/>
        <v>0</v>
      </c>
      <c r="AL399" s="253">
        <f t="shared" si="1146"/>
        <v>0</v>
      </c>
      <c r="AM399" s="253">
        <f t="shared" si="1146"/>
        <v>0</v>
      </c>
      <c r="AN399" s="253">
        <f t="shared" si="1146"/>
        <v>0</v>
      </c>
      <c r="AO399" s="253">
        <f t="shared" si="1146"/>
        <v>0</v>
      </c>
      <c r="AP399" s="253">
        <f t="shared" si="1146"/>
        <v>0</v>
      </c>
      <c r="AQ399" s="253">
        <f t="shared" si="1146"/>
        <v>0</v>
      </c>
      <c r="AR399" s="253">
        <f t="shared" si="1146"/>
        <v>0</v>
      </c>
      <c r="AS399" s="306"/>
    </row>
    <row r="400" spans="2:48">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0</v>
      </c>
      <c r="AF400" s="253">
        <f>SUMPRODUCT($F$228:$F$383,AF228:AF383)</f>
        <v>0</v>
      </c>
      <c r="AG400" s="253">
        <f t="shared" ref="AG400" si="1147">IF(AG226="kw",SUMPRODUCT($Q$228:$Q$383,$T$228:$T$383,AG228:AG383),SUMPRODUCT($F$228:$F$383,AG228:AG383))</f>
        <v>0</v>
      </c>
      <c r="AH400" s="253">
        <f t="shared" ref="AH400:AR400" si="1148">IF(AH226="kw",SUMPRODUCT($Q$228:$Q$383,$T$228:$T$383,AH228:AH383),SUMPRODUCT($F$228:$F$383,AH228:AH383))</f>
        <v>0</v>
      </c>
      <c r="AI400" s="253">
        <f t="shared" si="1148"/>
        <v>0</v>
      </c>
      <c r="AJ400" s="253">
        <f t="shared" si="1148"/>
        <v>0</v>
      </c>
      <c r="AK400" s="253">
        <f t="shared" si="1148"/>
        <v>0</v>
      </c>
      <c r="AL400" s="253">
        <f t="shared" si="1148"/>
        <v>0</v>
      </c>
      <c r="AM400" s="253">
        <f t="shared" si="1148"/>
        <v>0</v>
      </c>
      <c r="AN400" s="253">
        <f t="shared" si="1148"/>
        <v>0</v>
      </c>
      <c r="AO400" s="253">
        <f t="shared" si="1148"/>
        <v>0</v>
      </c>
      <c r="AP400" s="253">
        <f t="shared" si="1148"/>
        <v>0</v>
      </c>
      <c r="AQ400" s="253">
        <f t="shared" si="1148"/>
        <v>0</v>
      </c>
      <c r="AR400" s="253">
        <f t="shared" si="1148"/>
        <v>0</v>
      </c>
      <c r="AS400" s="297"/>
    </row>
    <row r="401" spans="1:4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0</v>
      </c>
      <c r="AF401" s="253">
        <f>SUMPRODUCT($G$228:$G$383,AF228:AF383)</f>
        <v>0</v>
      </c>
      <c r="AG401" s="253">
        <f t="shared" ref="AG401" si="1149">IF(AG226="kw",SUMPRODUCT($Q$228:$Q$383,$U$228:$U$383,AG228:AG383),SUMPRODUCT($G$228:$G$383,AG228:AG383))</f>
        <v>0</v>
      </c>
      <c r="AH401" s="253">
        <f t="shared" ref="AH401:AR401" si="1150">IF(AH226="kw",SUMPRODUCT($Q$228:$Q$383,$U$228:$U$383,AH228:AH383),SUMPRODUCT($G$228:$G$383,AH228:AH383))</f>
        <v>0</v>
      </c>
      <c r="AI401" s="253">
        <f t="shared" si="1150"/>
        <v>0</v>
      </c>
      <c r="AJ401" s="253">
        <f t="shared" si="1150"/>
        <v>0</v>
      </c>
      <c r="AK401" s="253">
        <f t="shared" si="1150"/>
        <v>0</v>
      </c>
      <c r="AL401" s="253">
        <f t="shared" si="1150"/>
        <v>0</v>
      </c>
      <c r="AM401" s="253">
        <f t="shared" si="1150"/>
        <v>0</v>
      </c>
      <c r="AN401" s="253">
        <f t="shared" si="1150"/>
        <v>0</v>
      </c>
      <c r="AO401" s="253">
        <f t="shared" si="1150"/>
        <v>0</v>
      </c>
      <c r="AP401" s="253">
        <f t="shared" si="1150"/>
        <v>0</v>
      </c>
      <c r="AQ401" s="253">
        <f t="shared" si="1150"/>
        <v>0</v>
      </c>
      <c r="AR401" s="253">
        <f t="shared" si="1150"/>
        <v>0</v>
      </c>
      <c r="AS401" s="297"/>
    </row>
    <row r="402" spans="1:4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0</v>
      </c>
      <c r="AF402" s="253">
        <f>SUMPRODUCT($H$228:$H$383,AF228:AF383)</f>
        <v>0</v>
      </c>
      <c r="AG402" s="253">
        <f>IF(AG226="kw",SUMPRODUCT($Q$228:$Q$383,$V$228:$V$383,AG228:AG383),SUMPRODUCT($H$228:$H$383,AG228:AG383))</f>
        <v>0</v>
      </c>
      <c r="AH402" s="253">
        <f t="shared" ref="AH402:AR402" si="1151">IF(AH226="kw",SUMPRODUCT($Q$228:$Q$383,$V$228:$V$383,AH228:AH383),SUMPRODUCT($H$228:$H$383,AH228:AH383))</f>
        <v>0</v>
      </c>
      <c r="AI402" s="253">
        <f t="shared" si="1151"/>
        <v>0</v>
      </c>
      <c r="AJ402" s="253">
        <f t="shared" si="1151"/>
        <v>0</v>
      </c>
      <c r="AK402" s="253">
        <f t="shared" si="1151"/>
        <v>0</v>
      </c>
      <c r="AL402" s="253">
        <f t="shared" si="1151"/>
        <v>0</v>
      </c>
      <c r="AM402" s="253">
        <f t="shared" si="1151"/>
        <v>0</v>
      </c>
      <c r="AN402" s="253">
        <f t="shared" si="1151"/>
        <v>0</v>
      </c>
      <c r="AO402" s="253">
        <f t="shared" si="1151"/>
        <v>0</v>
      </c>
      <c r="AP402" s="253">
        <f t="shared" si="1151"/>
        <v>0</v>
      </c>
      <c r="AQ402" s="253">
        <f t="shared" si="1151"/>
        <v>0</v>
      </c>
      <c r="AR402" s="253">
        <f t="shared" si="1151"/>
        <v>0</v>
      </c>
      <c r="AS402" s="297"/>
    </row>
    <row r="403" spans="1:45">
      <c r="B403" s="392" t="s">
        <v>842</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0</v>
      </c>
      <c r="AF403" s="253">
        <f>SUMPRODUCT($I$228:$I$383,AF228:AF383)</f>
        <v>144467.70000000001</v>
      </c>
      <c r="AG403" s="253">
        <f>IF(AG226="kw",SUMPRODUCT($Q$228:$Q$383,$W$228:$W$383,AG228:AG383),SUMPRODUCT($I$228:$I$383,AG228:AG383))</f>
        <v>1382.4</v>
      </c>
      <c r="AH403" s="253">
        <f t="shared" ref="AH403:AR403" si="1152">IF(AH226="kw",SUMPRODUCT($Q$228:$Q$383,$W$228:$W$383,AH228:AH383),SUMPRODUCT($I$228:$I$383,AH228:AH383))</f>
        <v>0</v>
      </c>
      <c r="AI403" s="253">
        <f t="shared" si="1152"/>
        <v>0</v>
      </c>
      <c r="AJ403" s="253">
        <f t="shared" si="1152"/>
        <v>0</v>
      </c>
      <c r="AK403" s="253">
        <f t="shared" si="1152"/>
        <v>0</v>
      </c>
      <c r="AL403" s="253">
        <f t="shared" si="1152"/>
        <v>0</v>
      </c>
      <c r="AM403" s="253">
        <f t="shared" si="1152"/>
        <v>0</v>
      </c>
      <c r="AN403" s="253">
        <f t="shared" si="1152"/>
        <v>0</v>
      </c>
      <c r="AO403" s="253">
        <f t="shared" si="1152"/>
        <v>0</v>
      </c>
      <c r="AP403" s="253">
        <f t="shared" si="1152"/>
        <v>0</v>
      </c>
      <c r="AQ403" s="253">
        <f t="shared" si="1152"/>
        <v>0</v>
      </c>
      <c r="AR403" s="253">
        <f t="shared" si="1152"/>
        <v>0</v>
      </c>
      <c r="AS403" s="297"/>
    </row>
    <row r="404" spans="1:45">
      <c r="B404" s="392" t="s">
        <v>852</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0</v>
      </c>
      <c r="AF404" s="253">
        <f>SUMPRODUCT($J$228:$J$383,AF228:AF383)</f>
        <v>130731.70000000001</v>
      </c>
      <c r="AG404" s="253">
        <f>IF(AG226="kw",SUMPRODUCT($Q$228:$Q$383,$X$228:$X$383,AG228:AG383),SUMPRODUCT($J$228:$J$383,AG228:AG383))</f>
        <v>1382.4</v>
      </c>
      <c r="AH404" s="253">
        <f t="shared" ref="AH404:AR404" si="1153">IF(AH226="kw",SUMPRODUCT($Q$228:$Q$383,$X$228:$X$383,AH228:AH383),SUMPRODUCT($J$228:$J$383,AH228:AH383))</f>
        <v>0</v>
      </c>
      <c r="AI404" s="253">
        <f t="shared" si="1153"/>
        <v>0</v>
      </c>
      <c r="AJ404" s="253">
        <f t="shared" si="1153"/>
        <v>0</v>
      </c>
      <c r="AK404" s="253">
        <f t="shared" si="1153"/>
        <v>0</v>
      </c>
      <c r="AL404" s="253">
        <f t="shared" si="1153"/>
        <v>0</v>
      </c>
      <c r="AM404" s="253">
        <f t="shared" si="1153"/>
        <v>0</v>
      </c>
      <c r="AN404" s="253">
        <f t="shared" si="1153"/>
        <v>0</v>
      </c>
      <c r="AO404" s="253">
        <f t="shared" si="1153"/>
        <v>0</v>
      </c>
      <c r="AP404" s="253">
        <f t="shared" si="1153"/>
        <v>0</v>
      </c>
      <c r="AQ404" s="253">
        <f t="shared" si="1153"/>
        <v>0</v>
      </c>
      <c r="AR404" s="253">
        <f t="shared" si="1153"/>
        <v>0</v>
      </c>
      <c r="AS404" s="297"/>
    </row>
    <row r="405" spans="1:45">
      <c r="B405" s="392" t="s">
        <v>853</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0</v>
      </c>
      <c r="AF405" s="253">
        <f>SUMPRODUCT($K$228:$K$383,AF228:AF383)</f>
        <v>122451.70000000001</v>
      </c>
      <c r="AG405" s="253">
        <f>IF(AG226="kw",SUMPRODUCT($Q$228:$Q$383,$Y$228:$Y$383,AG228:AG383),SUMPRODUCT($K$228:$K$383,AG228:AG383))</f>
        <v>1382.4</v>
      </c>
      <c r="AH405" s="253">
        <f t="shared" ref="AH405:AR405" si="1154">IF(AH226="kw",SUMPRODUCT($Q$228:$Q$383,$Y$228:$Y$383,AH228:AH383),SUMPRODUCT($K$228:$K$383,AH228:AH383))</f>
        <v>0</v>
      </c>
      <c r="AI405" s="253">
        <f t="shared" si="1154"/>
        <v>0</v>
      </c>
      <c r="AJ405" s="253">
        <f t="shared" si="1154"/>
        <v>0</v>
      </c>
      <c r="AK405" s="253">
        <f t="shared" si="1154"/>
        <v>0</v>
      </c>
      <c r="AL405" s="253">
        <f t="shared" si="1154"/>
        <v>0</v>
      </c>
      <c r="AM405" s="253">
        <f t="shared" si="1154"/>
        <v>0</v>
      </c>
      <c r="AN405" s="253">
        <f t="shared" si="1154"/>
        <v>0</v>
      </c>
      <c r="AO405" s="253">
        <f t="shared" si="1154"/>
        <v>0</v>
      </c>
      <c r="AP405" s="253">
        <f t="shared" si="1154"/>
        <v>0</v>
      </c>
      <c r="AQ405" s="253">
        <f t="shared" si="1154"/>
        <v>0</v>
      </c>
      <c r="AR405" s="253">
        <f t="shared" si="1154"/>
        <v>0</v>
      </c>
      <c r="AS405" s="297"/>
    </row>
    <row r="406" spans="1:45">
      <c r="B406" s="392" t="s">
        <v>854</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0</v>
      </c>
      <c r="AF406" s="253">
        <f>SUMPRODUCT($L$228:$L$383,AF228:AF383)</f>
        <v>117315.20000000001</v>
      </c>
      <c r="AG406" s="253">
        <f>IF(AG226="kw",SUMPRODUCT($Q$228:$Q$383,$Z$228:$Z$383,AG228:AG383),SUMPRODUCT($L$228:$L$383,AG228:AG383))</f>
        <v>1371.6000000000001</v>
      </c>
      <c r="AH406" s="253">
        <f t="shared" ref="AH406:AR406" si="1155">IF(AH226="kw",SUMPRODUCT($Q$228:$Q$383,$Z$228:$Z$383,AH228:AH383),SUMPRODUCT($L$228:$L$383,AH228:AH383))</f>
        <v>0</v>
      </c>
      <c r="AI406" s="253">
        <f t="shared" si="1155"/>
        <v>0</v>
      </c>
      <c r="AJ406" s="253">
        <f t="shared" si="1155"/>
        <v>0</v>
      </c>
      <c r="AK406" s="253">
        <f t="shared" si="1155"/>
        <v>0</v>
      </c>
      <c r="AL406" s="253">
        <f t="shared" si="1155"/>
        <v>0</v>
      </c>
      <c r="AM406" s="253">
        <f t="shared" si="1155"/>
        <v>0</v>
      </c>
      <c r="AN406" s="253">
        <f t="shared" si="1155"/>
        <v>0</v>
      </c>
      <c r="AO406" s="253">
        <f t="shared" si="1155"/>
        <v>0</v>
      </c>
      <c r="AP406" s="253">
        <f t="shared" si="1155"/>
        <v>0</v>
      </c>
      <c r="AQ406" s="253">
        <f t="shared" si="1155"/>
        <v>0</v>
      </c>
      <c r="AR406" s="253">
        <f t="shared" si="1155"/>
        <v>0</v>
      </c>
      <c r="AS406" s="297"/>
    </row>
    <row r="407" spans="1:45">
      <c r="B407" s="392" t="s">
        <v>855</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0</v>
      </c>
      <c r="AF407" s="253">
        <f>SUMPRODUCT($M$228:$M$383,AF228:AF383)</f>
        <v>99467.200000000012</v>
      </c>
      <c r="AG407" s="253">
        <f>IF(AG226="kw",SUMPRODUCT($Q$228:$Q$383,$AA$228:$AA$383,AG228:AG383),SUMPRODUCT($M$228:$M$383,AG228:AG383))</f>
        <v>1371.6000000000001</v>
      </c>
      <c r="AH407" s="253">
        <f t="shared" ref="AH407:AR407" si="1156">IF(AH226="kw",SUMPRODUCT($Q$228:$Q$383,$AA$228:$AA$383,AH228:AH383),SUMPRODUCT($M$228:$M$383,AH228:AH383))</f>
        <v>0</v>
      </c>
      <c r="AI407" s="253">
        <f t="shared" si="1156"/>
        <v>0</v>
      </c>
      <c r="AJ407" s="253">
        <f t="shared" si="1156"/>
        <v>0</v>
      </c>
      <c r="AK407" s="253">
        <f t="shared" si="1156"/>
        <v>0</v>
      </c>
      <c r="AL407" s="253">
        <f t="shared" si="1156"/>
        <v>0</v>
      </c>
      <c r="AM407" s="253">
        <f t="shared" si="1156"/>
        <v>0</v>
      </c>
      <c r="AN407" s="253">
        <f t="shared" si="1156"/>
        <v>0</v>
      </c>
      <c r="AO407" s="253">
        <f t="shared" si="1156"/>
        <v>0</v>
      </c>
      <c r="AP407" s="253">
        <f t="shared" si="1156"/>
        <v>0</v>
      </c>
      <c r="AQ407" s="253">
        <f t="shared" si="1156"/>
        <v>0</v>
      </c>
      <c r="AR407" s="253">
        <f t="shared" si="1156"/>
        <v>0</v>
      </c>
      <c r="AS407" s="297"/>
    </row>
    <row r="408" spans="1:45">
      <c r="B408" s="392" t="s">
        <v>856</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0</v>
      </c>
      <c r="AF408" s="253">
        <f>SUMPRODUCT($N$228:$N$383,AF228:AF383)</f>
        <v>95538.1</v>
      </c>
      <c r="AG408" s="253">
        <f>IF(AG226="kw",SUMPRODUCT($Q$228:$Q$383,$AB$228:$AB$383,AG228:AG383),SUMPRODUCT($N$228:$N$383,AG228:AG383))</f>
        <v>1360.8000000000002</v>
      </c>
      <c r="AH408" s="253">
        <f t="shared" ref="AH408:AR408" si="1157">IF(AH226="kw",SUMPRODUCT($Q$228:$Q$383,$AB$228:$AB$383,AH228:AH383),SUMPRODUCT($N$228:$N$383,AH228:AH383))</f>
        <v>0</v>
      </c>
      <c r="AI408" s="253">
        <f t="shared" si="1157"/>
        <v>0</v>
      </c>
      <c r="AJ408" s="253">
        <f t="shared" si="1157"/>
        <v>0</v>
      </c>
      <c r="AK408" s="253">
        <f t="shared" si="1157"/>
        <v>0</v>
      </c>
      <c r="AL408" s="253">
        <f t="shared" si="1157"/>
        <v>0</v>
      </c>
      <c r="AM408" s="253">
        <f t="shared" si="1157"/>
        <v>0</v>
      </c>
      <c r="AN408" s="253">
        <f t="shared" si="1157"/>
        <v>0</v>
      </c>
      <c r="AO408" s="253">
        <f t="shared" si="1157"/>
        <v>0</v>
      </c>
      <c r="AP408" s="253">
        <f t="shared" si="1157"/>
        <v>0</v>
      </c>
      <c r="AQ408" s="253">
        <f t="shared" si="1157"/>
        <v>0</v>
      </c>
      <c r="AR408" s="253">
        <f t="shared" si="1157"/>
        <v>0</v>
      </c>
      <c r="AS408" s="297"/>
    </row>
    <row r="409" spans="1:45">
      <c r="B409" s="393" t="s">
        <v>857</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0</v>
      </c>
      <c r="AF409" s="287">
        <f>SUMPRODUCT($O$228:$O$383,AF228:AF383)</f>
        <v>84957.3</v>
      </c>
      <c r="AG409" s="287">
        <f>IF(AG226="kw",SUMPRODUCT($Q$228:$Q$383,$AC$228:$AC$383,AG228:AG383),SUMPRODUCT($O$228:$O$383,AG228:AG383))</f>
        <v>1166.3999999999999</v>
      </c>
      <c r="AH409" s="287">
        <f t="shared" ref="AH409:AR409" si="1158">IF(AH226="kw",SUMPRODUCT($Q$228:$Q$383,$AC$228:$AC$383,AH228:AH383),SUMPRODUCT($O$228:$O$383,AH228:AH383))</f>
        <v>0</v>
      </c>
      <c r="AI409" s="287">
        <f t="shared" si="1158"/>
        <v>0</v>
      </c>
      <c r="AJ409" s="287">
        <f t="shared" si="1158"/>
        <v>0</v>
      </c>
      <c r="AK409" s="287">
        <f t="shared" si="1158"/>
        <v>0</v>
      </c>
      <c r="AL409" s="287">
        <f t="shared" si="1158"/>
        <v>0</v>
      </c>
      <c r="AM409" s="287">
        <f t="shared" si="1158"/>
        <v>0</v>
      </c>
      <c r="AN409" s="287">
        <f t="shared" si="1158"/>
        <v>0</v>
      </c>
      <c r="AO409" s="287">
        <f t="shared" si="1158"/>
        <v>0</v>
      </c>
      <c r="AP409" s="287">
        <f t="shared" si="1158"/>
        <v>0</v>
      </c>
      <c r="AQ409" s="287">
        <f t="shared" si="1158"/>
        <v>0</v>
      </c>
      <c r="AR409" s="287">
        <f t="shared" si="1158"/>
        <v>0</v>
      </c>
      <c r="AS409" s="341"/>
    </row>
    <row r="410" spans="1:45" ht="21" customHeight="1">
      <c r="B410" s="324" t="s">
        <v>578</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75">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953" t="s">
        <v>211</v>
      </c>
      <c r="C414" s="955" t="s">
        <v>33</v>
      </c>
      <c r="D414" s="246" t="s">
        <v>421</v>
      </c>
      <c r="E414" s="959" t="s">
        <v>209</v>
      </c>
      <c r="F414" s="960"/>
      <c r="G414" s="960"/>
      <c r="H414" s="960"/>
      <c r="I414" s="960"/>
      <c r="J414" s="960"/>
      <c r="K414" s="960"/>
      <c r="L414" s="960"/>
      <c r="M414" s="960"/>
      <c r="N414" s="960"/>
      <c r="O414" s="960"/>
      <c r="P414" s="961"/>
      <c r="Q414" s="957" t="s">
        <v>213</v>
      </c>
      <c r="R414" s="246" t="s">
        <v>422</v>
      </c>
      <c r="S414" s="950" t="s">
        <v>212</v>
      </c>
      <c r="T414" s="951"/>
      <c r="U414" s="951"/>
      <c r="V414" s="951"/>
      <c r="W414" s="951"/>
      <c r="X414" s="951"/>
      <c r="Y414" s="951"/>
      <c r="Z414" s="951"/>
      <c r="AA414" s="951"/>
      <c r="AB414" s="951"/>
      <c r="AC414" s="951"/>
      <c r="AD414" s="962"/>
      <c r="AE414" s="950" t="s">
        <v>242</v>
      </c>
      <c r="AF414" s="951"/>
      <c r="AG414" s="951"/>
      <c r="AH414" s="951"/>
      <c r="AI414" s="951"/>
      <c r="AJ414" s="951"/>
      <c r="AK414" s="951"/>
      <c r="AL414" s="951"/>
      <c r="AM414" s="951"/>
      <c r="AN414" s="951"/>
      <c r="AO414" s="951"/>
      <c r="AP414" s="951"/>
      <c r="AQ414" s="951"/>
      <c r="AR414" s="951"/>
      <c r="AS414" s="952"/>
    </row>
    <row r="415" spans="1:45" ht="61.5" customHeight="1">
      <c r="B415" s="954"/>
      <c r="C415" s="956"/>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958"/>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GS&gt;50 KW</v>
      </c>
      <c r="AH415" s="247" t="str">
        <f>'1.  LRAMVA Summary'!$G$53</f>
        <v>Street Lights</v>
      </c>
      <c r="AI415" s="247" t="str">
        <f>'1.  LRAMVA Summary'!$H$53</f>
        <v/>
      </c>
      <c r="AJ415" s="247" t="str">
        <f>'1.  LRAMVA Summary'!$I$53</f>
        <v/>
      </c>
      <c r="AK415" s="247" t="str">
        <f>'1.  LRAMVA Summary'!$J$53</f>
        <v/>
      </c>
      <c r="AL415" s="247" t="str">
        <f>'1.  LRAMVA Summary'!$K$53</f>
        <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v>
      </c>
      <c r="AI416" s="253">
        <f>'1.  LRAMVA Summary'!$H$54</f>
        <v>0</v>
      </c>
      <c r="AJ416" s="253">
        <f>'1.  LRAMVA Summary'!$I$54</f>
        <v>0</v>
      </c>
      <c r="AK416" s="253">
        <f>'1.  LRAMVA Summary'!$J$54</f>
        <v>0</v>
      </c>
      <c r="AL416" s="253">
        <f>'1.  LRAMVA Summary'!$K$54</f>
        <v>0</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7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AE418</f>
        <v>0</v>
      </c>
      <c r="AF419" s="364">
        <f t="shared" ref="AF419" si="1159">AF418</f>
        <v>0</v>
      </c>
      <c r="AG419" s="364">
        <f t="shared" ref="AG419" si="1160">AG418</f>
        <v>0</v>
      </c>
      <c r="AH419" s="364">
        <f t="shared" ref="AH419" si="1161">AH418</f>
        <v>0</v>
      </c>
      <c r="AI419" s="364">
        <f t="shared" ref="AI419" si="1162">AI418</f>
        <v>0</v>
      </c>
      <c r="AJ419" s="364">
        <f t="shared" ref="AJ419" si="1163">AJ418</f>
        <v>0</v>
      </c>
      <c r="AK419" s="364">
        <f t="shared" ref="AK419" si="1164">AK418</f>
        <v>0</v>
      </c>
      <c r="AL419" s="364">
        <f t="shared" ref="AL419" si="1165">AL418</f>
        <v>0</v>
      </c>
      <c r="AM419" s="364">
        <f t="shared" ref="AM419" si="1166">AM418</f>
        <v>0</v>
      </c>
      <c r="AN419" s="364">
        <f t="shared" ref="AN419" si="1167">AN418</f>
        <v>0</v>
      </c>
      <c r="AO419" s="364">
        <f t="shared" ref="AO419" si="1168">AO418</f>
        <v>0</v>
      </c>
      <c r="AP419" s="364">
        <f t="shared" ref="AP419" si="1169">AP418</f>
        <v>0</v>
      </c>
      <c r="AQ419" s="364">
        <f t="shared" ref="AQ419" si="1170">AQ418</f>
        <v>0</v>
      </c>
      <c r="AR419" s="364">
        <f t="shared" ref="AR419" si="1171">AR418</f>
        <v>0</v>
      </c>
      <c r="AS419" s="259"/>
    </row>
    <row r="420" spans="1:45" ht="15.75" outlineLevel="1">
      <c r="A420" s="466"/>
      <c r="B420" s="461"/>
      <c r="C420" s="261"/>
      <c r="D420" s="261"/>
      <c r="E420" s="261"/>
      <c r="F420" s="261"/>
      <c r="G420" s="261"/>
      <c r="H420" s="261"/>
      <c r="I420" s="261"/>
      <c r="J420" s="662"/>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AE421</f>
        <v>0</v>
      </c>
      <c r="AF422" s="364">
        <f t="shared" ref="AF422" si="1172">AF421</f>
        <v>0</v>
      </c>
      <c r="AG422" s="364">
        <f t="shared" ref="AG422" si="1173">AG421</f>
        <v>0</v>
      </c>
      <c r="AH422" s="364">
        <f t="shared" ref="AH422" si="1174">AH421</f>
        <v>0</v>
      </c>
      <c r="AI422" s="364">
        <f t="shared" ref="AI422" si="1175">AI421</f>
        <v>0</v>
      </c>
      <c r="AJ422" s="364">
        <f t="shared" ref="AJ422" si="1176">AJ421</f>
        <v>0</v>
      </c>
      <c r="AK422" s="364">
        <f t="shared" ref="AK422" si="1177">AK421</f>
        <v>0</v>
      </c>
      <c r="AL422" s="364">
        <f t="shared" ref="AL422" si="1178">AL421</f>
        <v>0</v>
      </c>
      <c r="AM422" s="364">
        <f t="shared" ref="AM422" si="1179">AM421</f>
        <v>0</v>
      </c>
      <c r="AN422" s="364">
        <f t="shared" ref="AN422" si="1180">AN421</f>
        <v>0</v>
      </c>
      <c r="AO422" s="364">
        <f t="shared" ref="AO422" si="1181">AO421</f>
        <v>0</v>
      </c>
      <c r="AP422" s="364">
        <f t="shared" ref="AP422" si="1182">AP421</f>
        <v>0</v>
      </c>
      <c r="AQ422" s="364">
        <f t="shared" ref="AQ422" si="1183">AQ421</f>
        <v>0</v>
      </c>
      <c r="AR422" s="364">
        <f t="shared" ref="AR422" si="1184">AR421</f>
        <v>0</v>
      </c>
      <c r="AS422" s="259"/>
    </row>
    <row r="423" spans="1:45" ht="15.7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AE424</f>
        <v>0</v>
      </c>
      <c r="AF425" s="364">
        <f t="shared" ref="AF425" si="1185">AF424</f>
        <v>0</v>
      </c>
      <c r="AG425" s="364">
        <f t="shared" ref="AG425" si="1186">AG424</f>
        <v>0</v>
      </c>
      <c r="AH425" s="364">
        <f t="shared" ref="AH425" si="1187">AH424</f>
        <v>0</v>
      </c>
      <c r="AI425" s="364">
        <f t="shared" ref="AI425" si="1188">AI424</f>
        <v>0</v>
      </c>
      <c r="AJ425" s="364">
        <f t="shared" ref="AJ425" si="1189">AJ424</f>
        <v>0</v>
      </c>
      <c r="AK425" s="364">
        <f t="shared" ref="AK425" si="1190">AK424</f>
        <v>0</v>
      </c>
      <c r="AL425" s="364">
        <f t="shared" ref="AL425" si="1191">AL424</f>
        <v>0</v>
      </c>
      <c r="AM425" s="364">
        <f t="shared" ref="AM425" si="1192">AM424</f>
        <v>0</v>
      </c>
      <c r="AN425" s="364">
        <f t="shared" ref="AN425" si="1193">AN424</f>
        <v>0</v>
      </c>
      <c r="AO425" s="364">
        <f t="shared" ref="AO425" si="1194">AO424</f>
        <v>0</v>
      </c>
      <c r="AP425" s="364">
        <f t="shared" ref="AP425" si="1195">AP424</f>
        <v>0</v>
      </c>
      <c r="AQ425" s="364">
        <f t="shared" ref="AQ425" si="1196">AQ424</f>
        <v>0</v>
      </c>
      <c r="AR425" s="364">
        <f t="shared" ref="AR425" si="1197">AR424</f>
        <v>0</v>
      </c>
      <c r="AS425" s="259"/>
    </row>
    <row r="426" spans="1:4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outlineLevel="1">
      <c r="A427" s="466">
        <v>4</v>
      </c>
      <c r="B427" s="275" t="s">
        <v>653</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AE427</f>
        <v>0</v>
      </c>
      <c r="AF428" s="364">
        <f t="shared" ref="AF428" si="1198">AF427</f>
        <v>0</v>
      </c>
      <c r="AG428" s="364">
        <f t="shared" ref="AG428" si="1199">AG427</f>
        <v>0</v>
      </c>
      <c r="AH428" s="364">
        <f t="shared" ref="AH428" si="1200">AH427</f>
        <v>0</v>
      </c>
      <c r="AI428" s="364">
        <f t="shared" ref="AI428" si="1201">AI427</f>
        <v>0</v>
      </c>
      <c r="AJ428" s="364">
        <f t="shared" ref="AJ428" si="1202">AJ427</f>
        <v>0</v>
      </c>
      <c r="AK428" s="364">
        <f t="shared" ref="AK428" si="1203">AK427</f>
        <v>0</v>
      </c>
      <c r="AL428" s="364">
        <f t="shared" ref="AL428" si="1204">AL427</f>
        <v>0</v>
      </c>
      <c r="AM428" s="364">
        <f t="shared" ref="AM428" si="1205">AM427</f>
        <v>0</v>
      </c>
      <c r="AN428" s="364">
        <f t="shared" ref="AN428" si="1206">AN427</f>
        <v>0</v>
      </c>
      <c r="AO428" s="364">
        <f t="shared" ref="AO428" si="1207">AO427</f>
        <v>0</v>
      </c>
      <c r="AP428" s="364">
        <f t="shared" ref="AP428" si="1208">AP427</f>
        <v>0</v>
      </c>
      <c r="AQ428" s="364">
        <f t="shared" ref="AQ428" si="1209">AQ427</f>
        <v>0</v>
      </c>
      <c r="AR428" s="364">
        <f t="shared" ref="AR428" si="1210">AR427</f>
        <v>0</v>
      </c>
      <c r="AS428" s="259"/>
    </row>
    <row r="429" spans="1:4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AE430</f>
        <v>0</v>
      </c>
      <c r="AF431" s="364">
        <f t="shared" ref="AF431" si="1211">AF430</f>
        <v>0</v>
      </c>
      <c r="AG431" s="364">
        <f t="shared" ref="AG431" si="1212">AG430</f>
        <v>0</v>
      </c>
      <c r="AH431" s="364">
        <f t="shared" ref="AH431" si="1213">AH430</f>
        <v>0</v>
      </c>
      <c r="AI431" s="364">
        <f t="shared" ref="AI431" si="1214">AI430</f>
        <v>0</v>
      </c>
      <c r="AJ431" s="364">
        <f t="shared" ref="AJ431" si="1215">AJ430</f>
        <v>0</v>
      </c>
      <c r="AK431" s="364">
        <f t="shared" ref="AK431" si="1216">AK430</f>
        <v>0</v>
      </c>
      <c r="AL431" s="364">
        <f t="shared" ref="AL431" si="1217">AL430</f>
        <v>0</v>
      </c>
      <c r="AM431" s="364">
        <f t="shared" ref="AM431" si="1218">AM430</f>
        <v>0</v>
      </c>
      <c r="AN431" s="364">
        <f t="shared" ref="AN431" si="1219">AN430</f>
        <v>0</v>
      </c>
      <c r="AO431" s="364">
        <f t="shared" ref="AO431" si="1220">AO430</f>
        <v>0</v>
      </c>
      <c r="AP431" s="364">
        <f t="shared" ref="AP431" si="1221">AP430</f>
        <v>0</v>
      </c>
      <c r="AQ431" s="364">
        <f t="shared" ref="AQ431" si="1222">AQ430</f>
        <v>0</v>
      </c>
      <c r="AR431" s="364">
        <f t="shared" ref="AR431" si="1223">AR430</f>
        <v>0</v>
      </c>
      <c r="AS431" s="259"/>
    </row>
    <row r="432" spans="1:4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7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AE434</f>
        <v>0</v>
      </c>
      <c r="AF435" s="364">
        <f t="shared" ref="AF435" si="1224">AF434</f>
        <v>0</v>
      </c>
      <c r="AG435" s="364">
        <f t="shared" ref="AG435" si="1225">AG434</f>
        <v>0</v>
      </c>
      <c r="AH435" s="364">
        <f t="shared" ref="AH435" si="1226">AH434</f>
        <v>0</v>
      </c>
      <c r="AI435" s="364">
        <f t="shared" ref="AI435" si="1227">AI434</f>
        <v>0</v>
      </c>
      <c r="AJ435" s="364">
        <f t="shared" ref="AJ435" si="1228">AJ434</f>
        <v>0</v>
      </c>
      <c r="AK435" s="364">
        <f t="shared" ref="AK435" si="1229">AK434</f>
        <v>0</v>
      </c>
      <c r="AL435" s="364">
        <f t="shared" ref="AL435" si="1230">AL434</f>
        <v>0</v>
      </c>
      <c r="AM435" s="364">
        <f t="shared" ref="AM435" si="1231">AM434</f>
        <v>0</v>
      </c>
      <c r="AN435" s="364">
        <f t="shared" ref="AN435" si="1232">AN434</f>
        <v>0</v>
      </c>
      <c r="AO435" s="364">
        <f t="shared" ref="AO435" si="1233">AO434</f>
        <v>0</v>
      </c>
      <c r="AP435" s="364">
        <f t="shared" ref="AP435" si="1234">AP434</f>
        <v>0</v>
      </c>
      <c r="AQ435" s="364">
        <f t="shared" ref="AQ435" si="1235">AQ434</f>
        <v>0</v>
      </c>
      <c r="AR435" s="364">
        <f t="shared" ref="AR435" si="1236">AR434</f>
        <v>0</v>
      </c>
      <c r="AS435" s="272"/>
    </row>
    <row r="436" spans="1:4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30"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AE437</f>
        <v>0</v>
      </c>
      <c r="AF438" s="364">
        <f t="shared" ref="AF438" si="1237">AF437</f>
        <v>0</v>
      </c>
      <c r="AG438" s="364">
        <f t="shared" ref="AG438" si="1238">AG437</f>
        <v>0</v>
      </c>
      <c r="AH438" s="364">
        <f t="shared" ref="AH438" si="1239">AH437</f>
        <v>0</v>
      </c>
      <c r="AI438" s="364">
        <f t="shared" ref="AI438" si="1240">AI437</f>
        <v>0</v>
      </c>
      <c r="AJ438" s="364">
        <f t="shared" ref="AJ438" si="1241">AJ437</f>
        <v>0</v>
      </c>
      <c r="AK438" s="364">
        <f t="shared" ref="AK438" si="1242">AK437</f>
        <v>0</v>
      </c>
      <c r="AL438" s="364">
        <f t="shared" ref="AL438" si="1243">AL437</f>
        <v>0</v>
      </c>
      <c r="AM438" s="364">
        <f t="shared" ref="AM438" si="1244">AM437</f>
        <v>0</v>
      </c>
      <c r="AN438" s="364">
        <f t="shared" ref="AN438" si="1245">AN437</f>
        <v>0</v>
      </c>
      <c r="AO438" s="364">
        <f t="shared" ref="AO438" si="1246">AO437</f>
        <v>0</v>
      </c>
      <c r="AP438" s="364">
        <f t="shared" ref="AP438" si="1247">AP437</f>
        <v>0</v>
      </c>
      <c r="AQ438" s="364">
        <f t="shared" ref="AQ438" si="1248">AQ437</f>
        <v>0</v>
      </c>
      <c r="AR438" s="364">
        <f t="shared" ref="AR438" si="1249">AR437</f>
        <v>0</v>
      </c>
      <c r="AS438" s="272"/>
    </row>
    <row r="439" spans="1:4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AE440</f>
        <v>0</v>
      </c>
      <c r="AF441" s="364">
        <f t="shared" ref="AF441" si="1250">AF440</f>
        <v>0</v>
      </c>
      <c r="AG441" s="364">
        <f t="shared" ref="AG441" si="1251">AG440</f>
        <v>0</v>
      </c>
      <c r="AH441" s="364">
        <f t="shared" ref="AH441" si="1252">AH440</f>
        <v>0</v>
      </c>
      <c r="AI441" s="364">
        <f t="shared" ref="AI441" si="1253">AI440</f>
        <v>0</v>
      </c>
      <c r="AJ441" s="364">
        <f t="shared" ref="AJ441" si="1254">AJ440</f>
        <v>0</v>
      </c>
      <c r="AK441" s="364">
        <f t="shared" ref="AK441" si="1255">AK440</f>
        <v>0</v>
      </c>
      <c r="AL441" s="364">
        <f t="shared" ref="AL441" si="1256">AL440</f>
        <v>0</v>
      </c>
      <c r="AM441" s="364">
        <f t="shared" ref="AM441" si="1257">AM440</f>
        <v>0</v>
      </c>
      <c r="AN441" s="364">
        <f t="shared" ref="AN441" si="1258">AN440</f>
        <v>0</v>
      </c>
      <c r="AO441" s="364">
        <f t="shared" ref="AO441" si="1259">AO440</f>
        <v>0</v>
      </c>
      <c r="AP441" s="364">
        <f t="shared" ref="AP441" si="1260">AP440</f>
        <v>0</v>
      </c>
      <c r="AQ441" s="364">
        <f t="shared" ref="AQ441" si="1261">AQ440</f>
        <v>0</v>
      </c>
      <c r="AR441" s="364">
        <f t="shared" ref="AR441" si="1262">AR440</f>
        <v>0</v>
      </c>
      <c r="AS441" s="272"/>
    </row>
    <row r="442" spans="1:4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AE443</f>
        <v>0</v>
      </c>
      <c r="AF444" s="364">
        <f t="shared" ref="AF444" si="1263">AF443</f>
        <v>0</v>
      </c>
      <c r="AG444" s="364">
        <f t="shared" ref="AG444" si="1264">AG443</f>
        <v>0</v>
      </c>
      <c r="AH444" s="364">
        <f t="shared" ref="AH444" si="1265">AH443</f>
        <v>0</v>
      </c>
      <c r="AI444" s="364">
        <f t="shared" ref="AI444" si="1266">AI443</f>
        <v>0</v>
      </c>
      <c r="AJ444" s="364">
        <f t="shared" ref="AJ444" si="1267">AJ443</f>
        <v>0</v>
      </c>
      <c r="AK444" s="364">
        <f t="shared" ref="AK444" si="1268">AK443</f>
        <v>0</v>
      </c>
      <c r="AL444" s="364">
        <f t="shared" ref="AL444" si="1269">AL443</f>
        <v>0</v>
      </c>
      <c r="AM444" s="364">
        <f t="shared" ref="AM444" si="1270">AM443</f>
        <v>0</v>
      </c>
      <c r="AN444" s="364">
        <f t="shared" ref="AN444" si="1271">AN443</f>
        <v>0</v>
      </c>
      <c r="AO444" s="364">
        <f t="shared" ref="AO444" si="1272">AO443</f>
        <v>0</v>
      </c>
      <c r="AP444" s="364">
        <f t="shared" ref="AP444" si="1273">AP443</f>
        <v>0</v>
      </c>
      <c r="AQ444" s="364">
        <f t="shared" ref="AQ444" si="1274">AQ443</f>
        <v>0</v>
      </c>
      <c r="AR444" s="364">
        <f t="shared" ref="AR444" si="1275">AR443</f>
        <v>0</v>
      </c>
      <c r="AS444" s="272"/>
    </row>
    <row r="445" spans="1:4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AE446</f>
        <v>0</v>
      </c>
      <c r="AF447" s="364">
        <f t="shared" ref="AF447" si="1276">AF446</f>
        <v>0</v>
      </c>
      <c r="AG447" s="364">
        <f t="shared" ref="AG447" si="1277">AG446</f>
        <v>0</v>
      </c>
      <c r="AH447" s="364">
        <f t="shared" ref="AH447" si="1278">AH446</f>
        <v>0</v>
      </c>
      <c r="AI447" s="364">
        <f t="shared" ref="AI447" si="1279">AI446</f>
        <v>0</v>
      </c>
      <c r="AJ447" s="364">
        <f t="shared" ref="AJ447" si="1280">AJ446</f>
        <v>0</v>
      </c>
      <c r="AK447" s="364">
        <f t="shared" ref="AK447" si="1281">AK446</f>
        <v>0</v>
      </c>
      <c r="AL447" s="364">
        <f t="shared" ref="AL447" si="1282">AL446</f>
        <v>0</v>
      </c>
      <c r="AM447" s="364">
        <f t="shared" ref="AM447" si="1283">AM446</f>
        <v>0</v>
      </c>
      <c r="AN447" s="364">
        <f t="shared" ref="AN447" si="1284">AN446</f>
        <v>0</v>
      </c>
      <c r="AO447" s="364">
        <f t="shared" ref="AO447" si="1285">AO446</f>
        <v>0</v>
      </c>
      <c r="AP447" s="364">
        <f t="shared" ref="AP447" si="1286">AP446</f>
        <v>0</v>
      </c>
      <c r="AQ447" s="364">
        <f t="shared" ref="AQ447" si="1287">AQ446</f>
        <v>0</v>
      </c>
      <c r="AR447" s="364">
        <f t="shared" ref="AR447" si="1288">AR446</f>
        <v>0</v>
      </c>
      <c r="AS447" s="272"/>
    </row>
    <row r="448" spans="1:4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7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AE450</f>
        <v>0</v>
      </c>
      <c r="AF451" s="364">
        <f t="shared" ref="AF451" si="1289">AF450</f>
        <v>0</v>
      </c>
      <c r="AG451" s="364">
        <f t="shared" ref="AG451" si="1290">AG450</f>
        <v>0</v>
      </c>
      <c r="AH451" s="364">
        <f t="shared" ref="AH451" si="1291">AH450</f>
        <v>0</v>
      </c>
      <c r="AI451" s="364">
        <f t="shared" ref="AI451" si="1292">AI450</f>
        <v>0</v>
      </c>
      <c r="AJ451" s="364">
        <f t="shared" ref="AJ451" si="1293">AJ450</f>
        <v>0</v>
      </c>
      <c r="AK451" s="364">
        <f t="shared" ref="AK451" si="1294">AK450</f>
        <v>0</v>
      </c>
      <c r="AL451" s="364">
        <f t="shared" ref="AL451" si="1295">AL450</f>
        <v>0</v>
      </c>
      <c r="AM451" s="364">
        <f t="shared" ref="AM451" si="1296">AM450</f>
        <v>0</v>
      </c>
      <c r="AN451" s="364">
        <f t="shared" ref="AN451" si="1297">AN450</f>
        <v>0</v>
      </c>
      <c r="AO451" s="364">
        <f t="shared" ref="AO451" si="1298">AO450</f>
        <v>0</v>
      </c>
      <c r="AP451" s="364">
        <f t="shared" ref="AP451" si="1299">AP450</f>
        <v>0</v>
      </c>
      <c r="AQ451" s="364">
        <f t="shared" ref="AQ451" si="1300">AQ450</f>
        <v>0</v>
      </c>
      <c r="AR451" s="364">
        <f t="shared" ref="AR451" si="1301">AR450</f>
        <v>0</v>
      </c>
      <c r="AS451" s="259"/>
    </row>
    <row r="452" spans="1:46"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AE453</f>
        <v>0</v>
      </c>
      <c r="AF454" s="364">
        <f t="shared" ref="AF454" si="1302">AF453</f>
        <v>0</v>
      </c>
      <c r="AG454" s="364">
        <f t="shared" ref="AG454" si="1303">AG453</f>
        <v>0</v>
      </c>
      <c r="AH454" s="364">
        <f t="shared" ref="AH454" si="1304">AH453</f>
        <v>0</v>
      </c>
      <c r="AI454" s="364">
        <f t="shared" ref="AI454" si="1305">AI453</f>
        <v>0</v>
      </c>
      <c r="AJ454" s="364">
        <f t="shared" ref="AJ454" si="1306">AJ453</f>
        <v>0</v>
      </c>
      <c r="AK454" s="364">
        <f t="shared" ref="AK454" si="1307">AK453</f>
        <v>0</v>
      </c>
      <c r="AL454" s="364">
        <f t="shared" ref="AL454" si="1308">AL453</f>
        <v>0</v>
      </c>
      <c r="AM454" s="364">
        <f t="shared" ref="AM454" si="1309">AM453</f>
        <v>0</v>
      </c>
      <c r="AN454" s="364">
        <f t="shared" ref="AN454" si="1310">AN453</f>
        <v>0</v>
      </c>
      <c r="AO454" s="364">
        <f t="shared" ref="AO454" si="1311">AO453</f>
        <v>0</v>
      </c>
      <c r="AP454" s="364">
        <f t="shared" ref="AP454" si="1312">AP453</f>
        <v>0</v>
      </c>
      <c r="AQ454" s="364">
        <f t="shared" ref="AQ454" si="1313">AQ453</f>
        <v>0</v>
      </c>
      <c r="AR454" s="364">
        <f t="shared" ref="AR454" si="1314">AR453</f>
        <v>0</v>
      </c>
      <c r="AS454" s="259"/>
    </row>
    <row r="455" spans="1:46"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AE456</f>
        <v>0</v>
      </c>
      <c r="AF457" s="364">
        <f t="shared" ref="AF457" si="1315">AF456</f>
        <v>0</v>
      </c>
      <c r="AG457" s="364">
        <f t="shared" ref="AG457" si="1316">AG456</f>
        <v>0</v>
      </c>
      <c r="AH457" s="364">
        <f t="shared" ref="AH457" si="1317">AH456</f>
        <v>0</v>
      </c>
      <c r="AI457" s="364">
        <f t="shared" ref="AI457" si="1318">AI456</f>
        <v>0</v>
      </c>
      <c r="AJ457" s="364">
        <f t="shared" ref="AJ457" si="1319">AJ456</f>
        <v>0</v>
      </c>
      <c r="AK457" s="364">
        <f t="shared" ref="AK457" si="1320">AK456</f>
        <v>0</v>
      </c>
      <c r="AL457" s="364">
        <f t="shared" ref="AL457" si="1321">AL456</f>
        <v>0</v>
      </c>
      <c r="AM457" s="364">
        <f t="shared" ref="AM457" si="1322">AM456</f>
        <v>0</v>
      </c>
      <c r="AN457" s="364">
        <f t="shared" ref="AN457" si="1323">AN456</f>
        <v>0</v>
      </c>
      <c r="AO457" s="364">
        <f t="shared" ref="AO457" si="1324">AO456</f>
        <v>0</v>
      </c>
      <c r="AP457" s="364">
        <f t="shared" ref="AP457" si="1325">AP456</f>
        <v>0</v>
      </c>
      <c r="AQ457" s="364">
        <f t="shared" ref="AQ457" si="1326">AQ456</f>
        <v>0</v>
      </c>
      <c r="AR457" s="364">
        <f t="shared" ref="AR457" si="1327">AR456</f>
        <v>0</v>
      </c>
      <c r="AS457" s="268"/>
    </row>
    <row r="458" spans="1:46"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7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AE460</f>
        <v>0</v>
      </c>
      <c r="AF461" s="364">
        <f t="shared" ref="AF461" si="1328">AF460</f>
        <v>0</v>
      </c>
      <c r="AG461" s="364">
        <f t="shared" ref="AG461" si="1329">AG460</f>
        <v>0</v>
      </c>
      <c r="AH461" s="364">
        <f t="shared" ref="AH461" si="1330">AH460</f>
        <v>0</v>
      </c>
      <c r="AI461" s="364">
        <f t="shared" ref="AI461" si="1331">AI460</f>
        <v>0</v>
      </c>
      <c r="AJ461" s="364">
        <f t="shared" ref="AJ461" si="1332">AJ460</f>
        <v>0</v>
      </c>
      <c r="AK461" s="364">
        <f t="shared" ref="AK461" si="1333">AK460</f>
        <v>0</v>
      </c>
      <c r="AL461" s="364">
        <f t="shared" ref="AL461" si="1334">AL460</f>
        <v>0</v>
      </c>
      <c r="AM461" s="364">
        <f t="shared" ref="AM461" si="1335">AM460</f>
        <v>0</v>
      </c>
      <c r="AN461" s="364">
        <f t="shared" ref="AN461" si="1336">AN460</f>
        <v>0</v>
      </c>
      <c r="AO461" s="364">
        <f t="shared" ref="AO461" si="1337">AO460</f>
        <v>0</v>
      </c>
      <c r="AP461" s="364">
        <f t="shared" ref="AP461" si="1338">AP460</f>
        <v>0</v>
      </c>
      <c r="AQ461" s="364">
        <f t="shared" ref="AQ461" si="1339">AQ460</f>
        <v>0</v>
      </c>
      <c r="AR461" s="364">
        <f t="shared" ref="AR461" si="1340">AR460</f>
        <v>0</v>
      </c>
      <c r="AS461" s="259"/>
    </row>
    <row r="462" spans="1:46"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7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341">AF464</f>
        <v>0</v>
      </c>
      <c r="AG465" s="364">
        <f t="shared" si="1341"/>
        <v>0</v>
      </c>
      <c r="AH465" s="364">
        <f t="shared" si="1341"/>
        <v>0</v>
      </c>
      <c r="AI465" s="364">
        <f t="shared" si="1341"/>
        <v>0</v>
      </c>
      <c r="AJ465" s="364">
        <f t="shared" si="1341"/>
        <v>0</v>
      </c>
      <c r="AK465" s="364">
        <f t="shared" si="1341"/>
        <v>0</v>
      </c>
      <c r="AL465" s="364">
        <f t="shared" si="1341"/>
        <v>0</v>
      </c>
      <c r="AM465" s="364">
        <f t="shared" si="1341"/>
        <v>0</v>
      </c>
      <c r="AN465" s="364">
        <f t="shared" si="1341"/>
        <v>0</v>
      </c>
      <c r="AO465" s="364">
        <f t="shared" si="1341"/>
        <v>0</v>
      </c>
      <c r="AP465" s="364">
        <f t="shared" si="1341"/>
        <v>0</v>
      </c>
      <c r="AQ465" s="364">
        <f t="shared" si="1341"/>
        <v>0</v>
      </c>
      <c r="AR465" s="364">
        <f t="shared" si="1341"/>
        <v>0</v>
      </c>
      <c r="AS465" s="259"/>
    </row>
    <row r="466" spans="1:4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342">AF467</f>
        <v>0</v>
      </c>
      <c r="AG468" s="364">
        <f t="shared" si="1342"/>
        <v>0</v>
      </c>
      <c r="AH468" s="364">
        <f t="shared" si="1342"/>
        <v>0</v>
      </c>
      <c r="AI468" s="364">
        <f t="shared" si="1342"/>
        <v>0</v>
      </c>
      <c r="AJ468" s="364">
        <f t="shared" si="1342"/>
        <v>0</v>
      </c>
      <c r="AK468" s="364">
        <f t="shared" si="1342"/>
        <v>0</v>
      </c>
      <c r="AL468" s="364">
        <f t="shared" si="1342"/>
        <v>0</v>
      </c>
      <c r="AM468" s="364">
        <f t="shared" si="1342"/>
        <v>0</v>
      </c>
      <c r="AN468" s="364">
        <f t="shared" si="1342"/>
        <v>0</v>
      </c>
      <c r="AO468" s="364">
        <f t="shared" si="1342"/>
        <v>0</v>
      </c>
      <c r="AP468" s="364">
        <f t="shared" si="1342"/>
        <v>0</v>
      </c>
      <c r="AQ468" s="364">
        <f t="shared" si="1342"/>
        <v>0</v>
      </c>
      <c r="AR468" s="364">
        <f t="shared" si="1342"/>
        <v>0</v>
      </c>
      <c r="AS468" s="259"/>
    </row>
    <row r="469" spans="1:45" s="245" customFormat="1"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7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343">AF471</f>
        <v>0</v>
      </c>
      <c r="AG472" s="364">
        <f t="shared" si="1343"/>
        <v>0</v>
      </c>
      <c r="AH472" s="364">
        <f t="shared" si="1343"/>
        <v>0</v>
      </c>
      <c r="AI472" s="364">
        <f t="shared" si="1343"/>
        <v>0</v>
      </c>
      <c r="AJ472" s="364">
        <f t="shared" si="1343"/>
        <v>0</v>
      </c>
      <c r="AK472" s="364">
        <f t="shared" si="1343"/>
        <v>0</v>
      </c>
      <c r="AL472" s="364">
        <f t="shared" si="1343"/>
        <v>0</v>
      </c>
      <c r="AM472" s="364">
        <f t="shared" si="1343"/>
        <v>0</v>
      </c>
      <c r="AN472" s="364">
        <f t="shared" si="1343"/>
        <v>0</v>
      </c>
      <c r="AO472" s="364">
        <f t="shared" si="1343"/>
        <v>0</v>
      </c>
      <c r="AP472" s="364">
        <f t="shared" si="1343"/>
        <v>0</v>
      </c>
      <c r="AQ472" s="364">
        <f t="shared" si="1343"/>
        <v>0</v>
      </c>
      <c r="AR472" s="364">
        <f t="shared" si="1343"/>
        <v>0</v>
      </c>
      <c r="AS472" s="268"/>
    </row>
    <row r="473" spans="1:4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344">AF474</f>
        <v>0</v>
      </c>
      <c r="AG475" s="364">
        <f t="shared" si="1344"/>
        <v>0</v>
      </c>
      <c r="AH475" s="364">
        <f t="shared" si="1344"/>
        <v>0</v>
      </c>
      <c r="AI475" s="364">
        <f t="shared" si="1344"/>
        <v>0</v>
      </c>
      <c r="AJ475" s="364">
        <f t="shared" si="1344"/>
        <v>0</v>
      </c>
      <c r="AK475" s="364">
        <f t="shared" si="1344"/>
        <v>0</v>
      </c>
      <c r="AL475" s="364">
        <f t="shared" si="1344"/>
        <v>0</v>
      </c>
      <c r="AM475" s="364">
        <f t="shared" si="1344"/>
        <v>0</v>
      </c>
      <c r="AN475" s="364">
        <f t="shared" si="1344"/>
        <v>0</v>
      </c>
      <c r="AO475" s="364">
        <f t="shared" si="1344"/>
        <v>0</v>
      </c>
      <c r="AP475" s="364">
        <f t="shared" si="1344"/>
        <v>0</v>
      </c>
      <c r="AQ475" s="364">
        <f t="shared" si="1344"/>
        <v>0</v>
      </c>
      <c r="AR475" s="364">
        <f t="shared" si="1344"/>
        <v>0</v>
      </c>
      <c r="AS475" s="268"/>
    </row>
    <row r="476" spans="1:4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345">AF477</f>
        <v>0</v>
      </c>
      <c r="AG478" s="364">
        <f t="shared" si="1345"/>
        <v>0</v>
      </c>
      <c r="AH478" s="364">
        <f t="shared" si="1345"/>
        <v>0</v>
      </c>
      <c r="AI478" s="364">
        <f t="shared" si="1345"/>
        <v>0</v>
      </c>
      <c r="AJ478" s="364">
        <f t="shared" si="1345"/>
        <v>0</v>
      </c>
      <c r="AK478" s="364">
        <f t="shared" si="1345"/>
        <v>0</v>
      </c>
      <c r="AL478" s="364">
        <f t="shared" si="1345"/>
        <v>0</v>
      </c>
      <c r="AM478" s="364">
        <f t="shared" si="1345"/>
        <v>0</v>
      </c>
      <c r="AN478" s="364">
        <f t="shared" si="1345"/>
        <v>0</v>
      </c>
      <c r="AO478" s="364">
        <f t="shared" si="1345"/>
        <v>0</v>
      </c>
      <c r="AP478" s="364">
        <f t="shared" si="1345"/>
        <v>0</v>
      </c>
      <c r="AQ478" s="364">
        <f t="shared" si="1345"/>
        <v>0</v>
      </c>
      <c r="AR478" s="364">
        <f t="shared" si="1345"/>
        <v>0</v>
      </c>
      <c r="AS478" s="259"/>
    </row>
    <row r="479" spans="1:4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346">AE480</f>
        <v>0</v>
      </c>
      <c r="AF481" s="364">
        <f t="shared" si="1346"/>
        <v>0</v>
      </c>
      <c r="AG481" s="364">
        <f t="shared" si="1346"/>
        <v>0</v>
      </c>
      <c r="AH481" s="364">
        <f t="shared" si="1346"/>
        <v>0</v>
      </c>
      <c r="AI481" s="364">
        <f t="shared" si="1346"/>
        <v>0</v>
      </c>
      <c r="AJ481" s="364">
        <f t="shared" si="1346"/>
        <v>0</v>
      </c>
      <c r="AK481" s="364">
        <f t="shared" si="1346"/>
        <v>0</v>
      </c>
      <c r="AL481" s="364">
        <f t="shared" si="1346"/>
        <v>0</v>
      </c>
      <c r="AM481" s="364">
        <f t="shared" si="1346"/>
        <v>0</v>
      </c>
      <c r="AN481" s="364">
        <f t="shared" si="1346"/>
        <v>0</v>
      </c>
      <c r="AO481" s="364">
        <f t="shared" si="1346"/>
        <v>0</v>
      </c>
      <c r="AP481" s="364">
        <f t="shared" si="1346"/>
        <v>0</v>
      </c>
      <c r="AQ481" s="364">
        <f t="shared" si="1346"/>
        <v>0</v>
      </c>
      <c r="AR481" s="364">
        <f t="shared" si="1346"/>
        <v>0</v>
      </c>
      <c r="AS481" s="268"/>
    </row>
    <row r="482" spans="1:45" ht="15.7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7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7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outlineLevel="1">
      <c r="A485" s="466">
        <v>21</v>
      </c>
      <c r="B485" s="381" t="s">
        <v>113</v>
      </c>
      <c r="C485" s="253" t="s">
        <v>25</v>
      </c>
      <c r="D485" s="257"/>
      <c r="E485" s="257"/>
      <c r="F485" s="257"/>
      <c r="G485" s="257"/>
      <c r="H485" s="257">
        <f>+'7.  Persistence Report'!BA27+'7.  Persistence Report'!BA68</f>
        <v>2656230</v>
      </c>
      <c r="I485" s="257">
        <f>+'7.  Persistence Report'!BB27+'7.  Persistence Report'!BB68</f>
        <v>2656230</v>
      </c>
      <c r="J485" s="257">
        <f>+'7.  Persistence Report'!BC27+'7.  Persistence Report'!BC68</f>
        <v>2656230</v>
      </c>
      <c r="K485" s="257">
        <f>+'7.  Persistence Report'!BD27+'7.  Persistence Report'!BD68</f>
        <v>2656176</v>
      </c>
      <c r="L485" s="257">
        <f>+'7.  Persistence Report'!BE27+'7.  Persistence Report'!BE68</f>
        <v>2656176</v>
      </c>
      <c r="M485" s="257">
        <f>+'7.  Persistence Report'!BF27+'7.  Persistence Report'!BF68</f>
        <v>2655224</v>
      </c>
      <c r="N485" s="257">
        <f>+'7.  Persistence Report'!BG27+'7.  Persistence Report'!BG68</f>
        <v>2638610</v>
      </c>
      <c r="O485" s="257">
        <f>+'7.  Persistence Report'!BH27+'7.  Persistence Report'!BH68</f>
        <v>2637995</v>
      </c>
      <c r="P485" s="257">
        <f>+'7.  Persistence Report'!BI27+'7.  Persistence Report'!BI68</f>
        <v>2637995</v>
      </c>
      <c r="Q485" s="253"/>
      <c r="R485" s="257"/>
      <c r="S485" s="257"/>
      <c r="T485" s="257"/>
      <c r="U485" s="257"/>
      <c r="V485" s="257">
        <f>+'7.  Persistence Report'!V27+'7.  Persistence Report'!V68</f>
        <v>180</v>
      </c>
      <c r="W485" s="257">
        <f>+'7.  Persistence Report'!W27+'7.  Persistence Report'!W68</f>
        <v>180</v>
      </c>
      <c r="X485" s="257">
        <f>+'7.  Persistence Report'!X27+'7.  Persistence Report'!X68</f>
        <v>180</v>
      </c>
      <c r="Y485" s="257">
        <f>+'7.  Persistence Report'!Y27+'7.  Persistence Report'!Y68</f>
        <v>180</v>
      </c>
      <c r="Z485" s="257">
        <f>+'7.  Persistence Report'!Z27+'7.  Persistence Report'!Z68</f>
        <v>180</v>
      </c>
      <c r="AA485" s="257">
        <f>+'7.  Persistence Report'!AA27+'7.  Persistence Report'!AA68</f>
        <v>179</v>
      </c>
      <c r="AB485" s="257">
        <f>+'7.  Persistence Report'!AB27+'7.  Persistence Report'!AB68</f>
        <v>176</v>
      </c>
      <c r="AC485" s="257">
        <f>+'7.  Persistence Report'!AC27+'7.  Persistence Report'!AC68</f>
        <v>176</v>
      </c>
      <c r="AD485" s="257">
        <f>+'7.  Persistence Report'!AD27+'7.  Persistence Report'!AD68</f>
        <v>176</v>
      </c>
      <c r="AE485" s="363"/>
      <c r="AF485" s="363"/>
      <c r="AG485" s="363"/>
      <c r="AH485" s="363"/>
      <c r="AI485" s="363"/>
      <c r="AJ485" s="363"/>
      <c r="AK485" s="363"/>
      <c r="AL485" s="363"/>
      <c r="AM485" s="363"/>
      <c r="AN485" s="363"/>
      <c r="AO485" s="363"/>
      <c r="AP485" s="363"/>
      <c r="AQ485" s="363"/>
      <c r="AR485" s="363"/>
      <c r="AS485" s="258">
        <f>SUM(AE485:AR485)</f>
        <v>0</v>
      </c>
    </row>
    <row r="486" spans="1:45" outlineLevel="1">
      <c r="A486" s="466"/>
      <c r="B486" s="384" t="s">
        <v>307</v>
      </c>
      <c r="C486" s="253" t="s">
        <v>163</v>
      </c>
      <c r="D486" s="257"/>
      <c r="E486" s="257"/>
      <c r="F486" s="257"/>
      <c r="G486" s="257"/>
      <c r="H486" s="257"/>
      <c r="I486" s="257"/>
      <c r="J486" s="257"/>
      <c r="K486" s="257"/>
      <c r="L486" s="257"/>
      <c r="M486" s="257"/>
      <c r="N486" s="257"/>
      <c r="O486" s="257"/>
      <c r="P486" s="257"/>
      <c r="Q486" s="253"/>
      <c r="R486" s="257"/>
      <c r="S486" s="257"/>
      <c r="T486" s="257"/>
      <c r="U486" s="257"/>
      <c r="V486" s="257"/>
      <c r="W486" s="257"/>
      <c r="X486" s="257"/>
      <c r="Y486" s="257"/>
      <c r="Z486" s="257"/>
      <c r="AA486" s="257"/>
      <c r="AB486" s="257"/>
      <c r="AC486" s="257"/>
      <c r="AD486" s="257"/>
      <c r="AE486" s="364">
        <f>AE485</f>
        <v>0</v>
      </c>
      <c r="AF486" s="364">
        <f t="shared" ref="AF486" si="1347">AF485</f>
        <v>0</v>
      </c>
      <c r="AG486" s="364">
        <f t="shared" ref="AG486" si="1348">AG485</f>
        <v>0</v>
      </c>
      <c r="AH486" s="364">
        <f t="shared" ref="AH486" si="1349">AH485</f>
        <v>0</v>
      </c>
      <c r="AI486" s="364">
        <f t="shared" ref="AI486" si="1350">AI485</f>
        <v>0</v>
      </c>
      <c r="AJ486" s="364">
        <f t="shared" ref="AJ486" si="1351">AJ485</f>
        <v>0</v>
      </c>
      <c r="AK486" s="364">
        <f t="shared" ref="AK486" si="1352">AK485</f>
        <v>0</v>
      </c>
      <c r="AL486" s="364">
        <f t="shared" ref="AL486" si="1353">AL485</f>
        <v>0</v>
      </c>
      <c r="AM486" s="364">
        <f t="shared" ref="AM486" si="1354">AM485</f>
        <v>0</v>
      </c>
      <c r="AN486" s="364">
        <f t="shared" ref="AN486" si="1355">AN485</f>
        <v>0</v>
      </c>
      <c r="AO486" s="364">
        <f t="shared" ref="AO486" si="1356">AO485</f>
        <v>0</v>
      </c>
      <c r="AP486" s="364">
        <f t="shared" ref="AP486" si="1357">AP485</f>
        <v>0</v>
      </c>
      <c r="AQ486" s="364">
        <f t="shared" ref="AQ486" si="1358">AQ485</f>
        <v>0</v>
      </c>
      <c r="AR486" s="364">
        <f t="shared" ref="AR486" si="1359">AR485</f>
        <v>0</v>
      </c>
      <c r="AS486" s="268"/>
    </row>
    <row r="487" spans="1:4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outlineLevel="1">
      <c r="A488" s="466">
        <v>22</v>
      </c>
      <c r="B488" s="381" t="s">
        <v>114</v>
      </c>
      <c r="C488" s="253" t="s">
        <v>25</v>
      </c>
      <c r="D488" s="257"/>
      <c r="E488" s="257"/>
      <c r="F488" s="257"/>
      <c r="G488" s="257"/>
      <c r="H488" s="257">
        <f>+'7.  Persistence Report'!BA46</f>
        <v>105990</v>
      </c>
      <c r="I488" s="257">
        <f>+'7.  Persistence Report'!BB46</f>
        <v>105990</v>
      </c>
      <c r="J488" s="257">
        <f>+'7.  Persistence Report'!BC46</f>
        <v>105990</v>
      </c>
      <c r="K488" s="257">
        <f>+'7.  Persistence Report'!BD46</f>
        <v>105990</v>
      </c>
      <c r="L488" s="257">
        <f>+'7.  Persistence Report'!BE46</f>
        <v>105990</v>
      </c>
      <c r="M488" s="257">
        <f>+'7.  Persistence Report'!BF46</f>
        <v>105990</v>
      </c>
      <c r="N488" s="257">
        <f>+'7.  Persistence Report'!BG46</f>
        <v>105990</v>
      </c>
      <c r="O488" s="257">
        <f>+'7.  Persistence Report'!BH46</f>
        <v>105990</v>
      </c>
      <c r="P488" s="257">
        <f>+'7.  Persistence Report'!BI46</f>
        <v>105990</v>
      </c>
      <c r="Q488" s="253"/>
      <c r="R488" s="257"/>
      <c r="S488" s="257"/>
      <c r="T488" s="257"/>
      <c r="U488" s="257"/>
      <c r="V488" s="257">
        <f>+'7.  Persistence Report'!V46</f>
        <v>26</v>
      </c>
      <c r="W488" s="257">
        <f>+'7.  Persistence Report'!W46</f>
        <v>26</v>
      </c>
      <c r="X488" s="257">
        <f>+'7.  Persistence Report'!X46</f>
        <v>26</v>
      </c>
      <c r="Y488" s="257">
        <f>+'7.  Persistence Report'!Y46</f>
        <v>26</v>
      </c>
      <c r="Z488" s="257">
        <f>+'7.  Persistence Report'!Z46</f>
        <v>26</v>
      </c>
      <c r="AA488" s="257">
        <f>+'7.  Persistence Report'!AA46</f>
        <v>26</v>
      </c>
      <c r="AB488" s="257">
        <f>+'7.  Persistence Report'!AB46</f>
        <v>26</v>
      </c>
      <c r="AC488" s="257">
        <f>+'7.  Persistence Report'!AC46</f>
        <v>26</v>
      </c>
      <c r="AD488" s="257">
        <f>+'7.  Persistence Report'!AD46</f>
        <v>26</v>
      </c>
      <c r="AE488" s="363"/>
      <c r="AF488" s="363"/>
      <c r="AG488" s="363"/>
      <c r="AH488" s="363"/>
      <c r="AI488" s="363"/>
      <c r="AJ488" s="363"/>
      <c r="AK488" s="363"/>
      <c r="AL488" s="363"/>
      <c r="AM488" s="363"/>
      <c r="AN488" s="363"/>
      <c r="AO488" s="363"/>
      <c r="AP488" s="363"/>
      <c r="AQ488" s="363"/>
      <c r="AR488" s="363"/>
      <c r="AS488" s="258">
        <f>SUM(AE488:AR488)</f>
        <v>0</v>
      </c>
    </row>
    <row r="489" spans="1:45" outlineLevel="1">
      <c r="A489" s="466"/>
      <c r="B489" s="384" t="s">
        <v>307</v>
      </c>
      <c r="C489" s="253" t="s">
        <v>163</v>
      </c>
      <c r="D489" s="257"/>
      <c r="E489" s="257"/>
      <c r="F489" s="257"/>
      <c r="G489" s="257"/>
      <c r="H489" s="257"/>
      <c r="I489" s="257"/>
      <c r="J489" s="257"/>
      <c r="K489" s="257"/>
      <c r="L489" s="257"/>
      <c r="M489" s="257"/>
      <c r="N489" s="257"/>
      <c r="O489" s="257"/>
      <c r="P489" s="257"/>
      <c r="Q489" s="253"/>
      <c r="R489" s="257"/>
      <c r="S489" s="257"/>
      <c r="T489" s="257"/>
      <c r="U489" s="257"/>
      <c r="V489" s="257"/>
      <c r="W489" s="257"/>
      <c r="X489" s="257"/>
      <c r="Y489" s="257"/>
      <c r="Z489" s="257"/>
      <c r="AA489" s="257"/>
      <c r="AB489" s="257"/>
      <c r="AC489" s="257"/>
      <c r="AD489" s="257"/>
      <c r="AE489" s="364">
        <f>AE488</f>
        <v>0</v>
      </c>
      <c r="AF489" s="364">
        <f t="shared" ref="AF489" si="1360">AF488</f>
        <v>0</v>
      </c>
      <c r="AG489" s="364">
        <f t="shared" ref="AG489" si="1361">AG488</f>
        <v>0</v>
      </c>
      <c r="AH489" s="364">
        <f t="shared" ref="AH489" si="1362">AH488</f>
        <v>0</v>
      </c>
      <c r="AI489" s="364">
        <f t="shared" ref="AI489" si="1363">AI488</f>
        <v>0</v>
      </c>
      <c r="AJ489" s="364">
        <f t="shared" ref="AJ489" si="1364">AJ488</f>
        <v>0</v>
      </c>
      <c r="AK489" s="364">
        <f t="shared" ref="AK489" si="1365">AK488</f>
        <v>0</v>
      </c>
      <c r="AL489" s="364">
        <f t="shared" ref="AL489" si="1366">AL488</f>
        <v>0</v>
      </c>
      <c r="AM489" s="364">
        <f t="shared" ref="AM489" si="1367">AM488</f>
        <v>0</v>
      </c>
      <c r="AN489" s="364">
        <f t="shared" ref="AN489" si="1368">AN488</f>
        <v>0</v>
      </c>
      <c r="AO489" s="364">
        <f t="shared" ref="AO489" si="1369">AO488</f>
        <v>0</v>
      </c>
      <c r="AP489" s="364">
        <f t="shared" ref="AP489" si="1370">AP488</f>
        <v>0</v>
      </c>
      <c r="AQ489" s="364">
        <f t="shared" ref="AQ489" si="1371">AQ488</f>
        <v>0</v>
      </c>
      <c r="AR489" s="364">
        <f t="shared" ref="AR489" si="1372">AR488</f>
        <v>0</v>
      </c>
      <c r="AS489" s="268"/>
    </row>
    <row r="490" spans="1:4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outlineLevel="1">
      <c r="A491" s="466">
        <v>23</v>
      </c>
      <c r="B491" s="381" t="s">
        <v>115</v>
      </c>
      <c r="C491" s="253" t="s">
        <v>25</v>
      </c>
      <c r="D491" s="257"/>
      <c r="E491" s="257"/>
      <c r="F491" s="257"/>
      <c r="G491" s="257"/>
      <c r="H491" s="257"/>
      <c r="I491" s="257"/>
      <c r="J491" s="257"/>
      <c r="K491" s="257"/>
      <c r="L491" s="257"/>
      <c r="M491" s="257"/>
      <c r="N491" s="257"/>
      <c r="O491" s="257"/>
      <c r="P491" s="257"/>
      <c r="Q491" s="253"/>
      <c r="R491" s="257"/>
      <c r="S491" s="257"/>
      <c r="T491" s="257"/>
      <c r="U491" s="257"/>
      <c r="V491" s="257"/>
      <c r="W491" s="257"/>
      <c r="X491" s="257"/>
      <c r="Y491" s="257"/>
      <c r="Z491" s="257"/>
      <c r="AA491" s="257"/>
      <c r="AB491" s="257"/>
      <c r="AC491" s="257"/>
      <c r="AD491" s="257"/>
      <c r="AE491" s="363"/>
      <c r="AF491" s="363"/>
      <c r="AG491" s="363"/>
      <c r="AH491" s="363"/>
      <c r="AI491" s="363"/>
      <c r="AJ491" s="363"/>
      <c r="AK491" s="363"/>
      <c r="AL491" s="363"/>
      <c r="AM491" s="363"/>
      <c r="AN491" s="363"/>
      <c r="AO491" s="363"/>
      <c r="AP491" s="363"/>
      <c r="AQ491" s="363"/>
      <c r="AR491" s="363"/>
      <c r="AS491" s="258">
        <f>SUM(AE491:AR491)</f>
        <v>0</v>
      </c>
    </row>
    <row r="492" spans="1:4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f>AE491</f>
        <v>0</v>
      </c>
      <c r="AF492" s="364">
        <f t="shared" ref="AF492" si="1373">AF491</f>
        <v>0</v>
      </c>
      <c r="AG492" s="364">
        <f t="shared" ref="AG492" si="1374">AG491</f>
        <v>0</v>
      </c>
      <c r="AH492" s="364">
        <f t="shared" ref="AH492" si="1375">AH491</f>
        <v>0</v>
      </c>
      <c r="AI492" s="364">
        <f t="shared" ref="AI492" si="1376">AI491</f>
        <v>0</v>
      </c>
      <c r="AJ492" s="364">
        <f t="shared" ref="AJ492" si="1377">AJ491</f>
        <v>0</v>
      </c>
      <c r="AK492" s="364">
        <f t="shared" ref="AK492" si="1378">AK491</f>
        <v>0</v>
      </c>
      <c r="AL492" s="364">
        <f t="shared" ref="AL492" si="1379">AL491</f>
        <v>0</v>
      </c>
      <c r="AM492" s="364">
        <f t="shared" ref="AM492" si="1380">AM491</f>
        <v>0</v>
      </c>
      <c r="AN492" s="364">
        <f t="shared" ref="AN492" si="1381">AN491</f>
        <v>0</v>
      </c>
      <c r="AO492" s="364">
        <f t="shared" ref="AO492" si="1382">AO491</f>
        <v>0</v>
      </c>
      <c r="AP492" s="364">
        <f t="shared" ref="AP492" si="1383">AP491</f>
        <v>0</v>
      </c>
      <c r="AQ492" s="364">
        <f t="shared" ref="AQ492" si="1384">AQ491</f>
        <v>0</v>
      </c>
      <c r="AR492" s="364">
        <f t="shared" ref="AR492" si="1385">AR491</f>
        <v>0</v>
      </c>
      <c r="AS492" s="268"/>
    </row>
    <row r="493" spans="1:4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outlineLevel="1">
      <c r="A494" s="466">
        <v>24</v>
      </c>
      <c r="B494" s="381" t="s">
        <v>116</v>
      </c>
      <c r="C494" s="253" t="s">
        <v>25</v>
      </c>
      <c r="D494" s="257"/>
      <c r="E494" s="257"/>
      <c r="F494" s="257"/>
      <c r="G494" s="257"/>
      <c r="H494" s="257">
        <f>+'7.  Persistence Report'!BA59</f>
        <v>6600</v>
      </c>
      <c r="I494" s="257">
        <f>+'7.  Persistence Report'!BB59</f>
        <v>6600</v>
      </c>
      <c r="J494" s="257">
        <f>+'7.  Persistence Report'!BC59</f>
        <v>6600</v>
      </c>
      <c r="K494" s="257">
        <f>+'7.  Persistence Report'!BD59</f>
        <v>6600</v>
      </c>
      <c r="L494" s="257">
        <f>+'7.  Persistence Report'!BE59</f>
        <v>6600</v>
      </c>
      <c r="M494" s="257">
        <f>+'7.  Persistence Report'!BF59</f>
        <v>6600</v>
      </c>
      <c r="N494" s="257">
        <f>+'7.  Persistence Report'!BG59</f>
        <v>5065</v>
      </c>
      <c r="O494" s="257">
        <f>+'7.  Persistence Report'!BH59</f>
        <v>5065</v>
      </c>
      <c r="P494" s="257">
        <f>+'7.  Persistence Report'!BI59</f>
        <v>4545</v>
      </c>
      <c r="Q494" s="253"/>
      <c r="R494" s="257"/>
      <c r="S494" s="257"/>
      <c r="T494" s="257"/>
      <c r="U494" s="257"/>
      <c r="V494" s="257">
        <f>+'7.  Persistence Report'!V59</f>
        <v>1</v>
      </c>
      <c r="W494" s="257">
        <f>+'7.  Persistence Report'!W59</f>
        <v>1</v>
      </c>
      <c r="X494" s="257">
        <f>+'7.  Persistence Report'!X59</f>
        <v>1</v>
      </c>
      <c r="Y494" s="257">
        <f>+'7.  Persistence Report'!Y59</f>
        <v>1</v>
      </c>
      <c r="Z494" s="257">
        <f>+'7.  Persistence Report'!Z59</f>
        <v>1</v>
      </c>
      <c r="AA494" s="257">
        <f>+'7.  Persistence Report'!AA59</f>
        <v>1</v>
      </c>
      <c r="AB494" s="257">
        <f>+'7.  Persistence Report'!AB59</f>
        <v>0</v>
      </c>
      <c r="AC494" s="257">
        <f>+'7.  Persistence Report'!AC59</f>
        <v>0</v>
      </c>
      <c r="AD494" s="257">
        <f>+'7.  Persistence Report'!AD59</f>
        <v>0</v>
      </c>
      <c r="AE494" s="363"/>
      <c r="AF494" s="363"/>
      <c r="AG494" s="363"/>
      <c r="AH494" s="363"/>
      <c r="AI494" s="363"/>
      <c r="AJ494" s="363"/>
      <c r="AK494" s="363"/>
      <c r="AL494" s="363"/>
      <c r="AM494" s="363"/>
      <c r="AN494" s="363"/>
      <c r="AO494" s="363"/>
      <c r="AP494" s="363"/>
      <c r="AQ494" s="363"/>
      <c r="AR494" s="363"/>
      <c r="AS494" s="258">
        <f>SUM(AE494:AR494)</f>
        <v>0</v>
      </c>
    </row>
    <row r="495" spans="1:4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f>AE494</f>
        <v>0</v>
      </c>
      <c r="AF495" s="364">
        <f t="shared" ref="AF495" si="1386">AF494</f>
        <v>0</v>
      </c>
      <c r="AG495" s="364">
        <f t="shared" ref="AG495" si="1387">AG494</f>
        <v>0</v>
      </c>
      <c r="AH495" s="364">
        <f t="shared" ref="AH495" si="1388">AH494</f>
        <v>0</v>
      </c>
      <c r="AI495" s="364">
        <f t="shared" ref="AI495" si="1389">AI494</f>
        <v>0</v>
      </c>
      <c r="AJ495" s="364">
        <f t="shared" ref="AJ495" si="1390">AJ494</f>
        <v>0</v>
      </c>
      <c r="AK495" s="364">
        <f t="shared" ref="AK495" si="1391">AK494</f>
        <v>0</v>
      </c>
      <c r="AL495" s="364">
        <f t="shared" ref="AL495" si="1392">AL494</f>
        <v>0</v>
      </c>
      <c r="AM495" s="364">
        <f t="shared" ref="AM495" si="1393">AM494</f>
        <v>0</v>
      </c>
      <c r="AN495" s="364">
        <f t="shared" ref="AN495" si="1394">AN494</f>
        <v>0</v>
      </c>
      <c r="AO495" s="364">
        <f t="shared" ref="AO495" si="1395">AO494</f>
        <v>0</v>
      </c>
      <c r="AP495" s="364">
        <f t="shared" ref="AP495" si="1396">AP494</f>
        <v>0</v>
      </c>
      <c r="AQ495" s="364">
        <f t="shared" ref="AQ495" si="1397">AQ494</f>
        <v>0</v>
      </c>
      <c r="AR495" s="364">
        <f t="shared" ref="AR495" si="1398">AR494</f>
        <v>0</v>
      </c>
      <c r="AS495" s="268"/>
    </row>
    <row r="496" spans="1:4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7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outlineLevel="1">
      <c r="A498" s="466">
        <v>25</v>
      </c>
      <c r="B498" s="381" t="s">
        <v>117</v>
      </c>
      <c r="C498" s="253" t="s">
        <v>25</v>
      </c>
      <c r="D498" s="257"/>
      <c r="E498" s="257"/>
      <c r="F498" s="257"/>
      <c r="G498" s="257"/>
      <c r="H498" s="257"/>
      <c r="I498" s="257"/>
      <c r="J498" s="257"/>
      <c r="K498" s="257"/>
      <c r="L498" s="257"/>
      <c r="M498" s="257"/>
      <c r="N498" s="257"/>
      <c r="O498" s="257"/>
      <c r="P498" s="257"/>
      <c r="Q498" s="257">
        <v>12</v>
      </c>
      <c r="R498" s="257"/>
      <c r="S498" s="257"/>
      <c r="T498" s="257"/>
      <c r="U498" s="257"/>
      <c r="V498" s="257"/>
      <c r="W498" s="257"/>
      <c r="X498" s="257"/>
      <c r="Y498" s="257"/>
      <c r="Z498" s="257"/>
      <c r="AA498" s="257"/>
      <c r="AB498" s="257"/>
      <c r="AC498" s="257"/>
      <c r="AD498" s="257"/>
      <c r="AE498" s="379"/>
      <c r="AF498" s="363"/>
      <c r="AG498" s="363"/>
      <c r="AH498" s="363"/>
      <c r="AI498" s="363"/>
      <c r="AJ498" s="363"/>
      <c r="AK498" s="363"/>
      <c r="AL498" s="368"/>
      <c r="AM498" s="368"/>
      <c r="AN498" s="368"/>
      <c r="AO498" s="368"/>
      <c r="AP498" s="368"/>
      <c r="AQ498" s="368"/>
      <c r="AR498" s="368"/>
      <c r="AS498" s="258">
        <f>SUM(AE498:AR498)</f>
        <v>0</v>
      </c>
    </row>
    <row r="499" spans="1:4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f>AE498</f>
        <v>0</v>
      </c>
      <c r="AF499" s="364">
        <f t="shared" ref="AF499" si="1399">AF498</f>
        <v>0</v>
      </c>
      <c r="AG499" s="364">
        <f t="shared" ref="AG499" si="1400">AG498</f>
        <v>0</v>
      </c>
      <c r="AH499" s="364">
        <f t="shared" ref="AH499" si="1401">AH498</f>
        <v>0</v>
      </c>
      <c r="AI499" s="364">
        <f t="shared" ref="AI499" si="1402">AI498</f>
        <v>0</v>
      </c>
      <c r="AJ499" s="364">
        <f t="shared" ref="AJ499" si="1403">AJ498</f>
        <v>0</v>
      </c>
      <c r="AK499" s="364">
        <f t="shared" ref="AK499" si="1404">AK498</f>
        <v>0</v>
      </c>
      <c r="AL499" s="364">
        <f t="shared" ref="AL499" si="1405">AL498</f>
        <v>0</v>
      </c>
      <c r="AM499" s="364">
        <f t="shared" ref="AM499" si="1406">AM498</f>
        <v>0</v>
      </c>
      <c r="AN499" s="364">
        <f t="shared" ref="AN499" si="1407">AN498</f>
        <v>0</v>
      </c>
      <c r="AO499" s="364">
        <f t="shared" ref="AO499" si="1408">AO498</f>
        <v>0</v>
      </c>
      <c r="AP499" s="364">
        <f t="shared" ref="AP499" si="1409">AP498</f>
        <v>0</v>
      </c>
      <c r="AQ499" s="364">
        <f t="shared" ref="AQ499" si="1410">AQ498</f>
        <v>0</v>
      </c>
      <c r="AR499" s="364">
        <f t="shared" ref="AR499" si="1411">AR498</f>
        <v>0</v>
      </c>
      <c r="AS499" s="268"/>
    </row>
    <row r="500" spans="1:4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outlineLevel="1">
      <c r="A501" s="466">
        <v>26</v>
      </c>
      <c r="B501" s="381" t="s">
        <v>118</v>
      </c>
      <c r="C501" s="253" t="s">
        <v>25</v>
      </c>
      <c r="D501" s="257"/>
      <c r="E501" s="257"/>
      <c r="F501" s="257"/>
      <c r="G501" s="257"/>
      <c r="H501" s="257">
        <f>+'7.  Persistence Report'!BA35</f>
        <v>3152614</v>
      </c>
      <c r="I501" s="257">
        <f>+'7.  Persistence Report'!BB35</f>
        <v>2835518</v>
      </c>
      <c r="J501" s="257">
        <f>+'7.  Persistence Report'!BC35</f>
        <v>2835518</v>
      </c>
      <c r="K501" s="257">
        <f>+'7.  Persistence Report'!BD35</f>
        <v>2835518</v>
      </c>
      <c r="L501" s="257">
        <f>+'7.  Persistence Report'!BE35</f>
        <v>2834058</v>
      </c>
      <c r="M501" s="257">
        <f>+'7.  Persistence Report'!BF35</f>
        <v>2834058</v>
      </c>
      <c r="N501" s="257">
        <f>+'7.  Persistence Report'!BG35</f>
        <v>2492575</v>
      </c>
      <c r="O501" s="257">
        <f>+'7.  Persistence Report'!BH35</f>
        <v>2492575</v>
      </c>
      <c r="P501" s="257">
        <f>+'7.  Persistence Report'!BI35</f>
        <v>1043568</v>
      </c>
      <c r="Q501" s="257">
        <v>12</v>
      </c>
      <c r="R501" s="257"/>
      <c r="S501" s="257"/>
      <c r="T501" s="257"/>
      <c r="U501" s="257"/>
      <c r="V501" s="257">
        <f>+'7.  Persistence Report'!V35</f>
        <v>588</v>
      </c>
      <c r="W501" s="257">
        <f>+'7.  Persistence Report'!W35</f>
        <v>524</v>
      </c>
      <c r="X501" s="257">
        <f>+'7.  Persistence Report'!X35</f>
        <v>524</v>
      </c>
      <c r="Y501" s="257">
        <f>+'7.  Persistence Report'!Y35</f>
        <v>524</v>
      </c>
      <c r="Z501" s="257">
        <f>+'7.  Persistence Report'!Z35</f>
        <v>524</v>
      </c>
      <c r="AA501" s="257">
        <f>+'7.  Persistence Report'!AA35</f>
        <v>524</v>
      </c>
      <c r="AB501" s="257">
        <f>+'7.  Persistence Report'!AB35</f>
        <v>442</v>
      </c>
      <c r="AC501" s="257">
        <f>+'7.  Persistence Report'!AC35</f>
        <v>442</v>
      </c>
      <c r="AD501" s="257">
        <f>+'7.  Persistence Report'!AD35</f>
        <v>159</v>
      </c>
      <c r="AE501" s="379"/>
      <c r="AF501" s="363">
        <v>0.1</v>
      </c>
      <c r="AG501" s="363">
        <v>0.9</v>
      </c>
      <c r="AH501" s="363"/>
      <c r="AI501" s="363"/>
      <c r="AJ501" s="363"/>
      <c r="AK501" s="363"/>
      <c r="AL501" s="368"/>
      <c r="AM501" s="368"/>
      <c r="AN501" s="368"/>
      <c r="AO501" s="368"/>
      <c r="AP501" s="368"/>
      <c r="AQ501" s="368"/>
      <c r="AR501" s="368"/>
      <c r="AS501" s="258">
        <f>SUM(AE501:AR501)</f>
        <v>1</v>
      </c>
    </row>
    <row r="502" spans="1:45" outlineLevel="1">
      <c r="A502" s="466"/>
      <c r="B502" s="384" t="s">
        <v>307</v>
      </c>
      <c r="C502" s="253" t="s">
        <v>163</v>
      </c>
      <c r="D502" s="257"/>
      <c r="E502" s="257"/>
      <c r="F502" s="257"/>
      <c r="G502" s="257"/>
      <c r="H502" s="257"/>
      <c r="I502" s="257"/>
      <c r="J502" s="257"/>
      <c r="K502" s="257"/>
      <c r="L502" s="257"/>
      <c r="M502" s="257"/>
      <c r="N502" s="257"/>
      <c r="O502" s="257"/>
      <c r="P502" s="257"/>
      <c r="Q502" s="257">
        <f>Q501</f>
        <v>12</v>
      </c>
      <c r="R502" s="257"/>
      <c r="S502" s="257"/>
      <c r="T502" s="257"/>
      <c r="U502" s="257"/>
      <c r="V502" s="257"/>
      <c r="W502" s="257"/>
      <c r="X502" s="257"/>
      <c r="Y502" s="257"/>
      <c r="Z502" s="257"/>
      <c r="AA502" s="257"/>
      <c r="AB502" s="257"/>
      <c r="AC502" s="257"/>
      <c r="AD502" s="257"/>
      <c r="AE502" s="364">
        <f>AE501</f>
        <v>0</v>
      </c>
      <c r="AF502" s="364">
        <f t="shared" ref="AF502" si="1412">AF501</f>
        <v>0.1</v>
      </c>
      <c r="AG502" s="364">
        <f t="shared" ref="AG502" si="1413">AG501</f>
        <v>0.9</v>
      </c>
      <c r="AH502" s="364">
        <f t="shared" ref="AH502" si="1414">AH501</f>
        <v>0</v>
      </c>
      <c r="AI502" s="364">
        <f t="shared" ref="AI502" si="1415">AI501</f>
        <v>0</v>
      </c>
      <c r="AJ502" s="364">
        <f t="shared" ref="AJ502" si="1416">AJ501</f>
        <v>0</v>
      </c>
      <c r="AK502" s="364">
        <f t="shared" ref="AK502" si="1417">AK501</f>
        <v>0</v>
      </c>
      <c r="AL502" s="364">
        <f t="shared" ref="AL502" si="1418">AL501</f>
        <v>0</v>
      </c>
      <c r="AM502" s="364">
        <f t="shared" ref="AM502" si="1419">AM501</f>
        <v>0</v>
      </c>
      <c r="AN502" s="364">
        <f t="shared" ref="AN502" si="1420">AN501</f>
        <v>0</v>
      </c>
      <c r="AO502" s="364">
        <f t="shared" ref="AO502" si="1421">AO501</f>
        <v>0</v>
      </c>
      <c r="AP502" s="364">
        <f t="shared" ref="AP502" si="1422">AP501</f>
        <v>0</v>
      </c>
      <c r="AQ502" s="364">
        <f t="shared" ref="AQ502" si="1423">AQ501</f>
        <v>0</v>
      </c>
      <c r="AR502" s="364">
        <f t="shared" ref="AR502" si="1424">AR501</f>
        <v>0</v>
      </c>
      <c r="AS502" s="268"/>
    </row>
    <row r="503" spans="1:4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outlineLevel="1">
      <c r="A504" s="466">
        <v>27</v>
      </c>
      <c r="B504" s="381" t="s">
        <v>119</v>
      </c>
      <c r="C504" s="253" t="s">
        <v>25</v>
      </c>
      <c r="D504" s="257"/>
      <c r="E504" s="257"/>
      <c r="F504" s="257"/>
      <c r="G504" s="257"/>
      <c r="H504" s="257">
        <f>+'7.  Persistence Report'!BA44</f>
        <v>148966</v>
      </c>
      <c r="I504" s="257">
        <f>+'7.  Persistence Report'!BB44</f>
        <v>133026</v>
      </c>
      <c r="J504" s="257">
        <f>+'7.  Persistence Report'!BC44</f>
        <v>95063</v>
      </c>
      <c r="K504" s="257">
        <f>+'7.  Persistence Report'!BD44</f>
        <v>86649</v>
      </c>
      <c r="L504" s="257">
        <f>+'7.  Persistence Report'!BE44</f>
        <v>58860</v>
      </c>
      <c r="M504" s="257">
        <f>+'7.  Persistence Report'!BF44</f>
        <v>40082</v>
      </c>
      <c r="N504" s="257">
        <f>+'7.  Persistence Report'!BG44</f>
        <v>25742</v>
      </c>
      <c r="O504" s="257">
        <f>+'7.  Persistence Report'!BH44</f>
        <v>4504</v>
      </c>
      <c r="P504" s="257">
        <f>+'7.  Persistence Report'!BI44</f>
        <v>119</v>
      </c>
      <c r="Q504" s="257">
        <v>12</v>
      </c>
      <c r="R504" s="257"/>
      <c r="S504" s="257"/>
      <c r="T504" s="257"/>
      <c r="U504" s="257"/>
      <c r="V504" s="257">
        <f>+'7.  Persistence Report'!V44</f>
        <v>31</v>
      </c>
      <c r="W504" s="257">
        <f>+'7.  Persistence Report'!W44</f>
        <v>29</v>
      </c>
      <c r="X504" s="257">
        <f>+'7.  Persistence Report'!X44</f>
        <v>25</v>
      </c>
      <c r="Y504" s="257">
        <f>+'7.  Persistence Report'!Y44</f>
        <v>23</v>
      </c>
      <c r="Z504" s="257">
        <f>+'7.  Persistence Report'!Z44</f>
        <v>17</v>
      </c>
      <c r="AA504" s="257">
        <f>+'7.  Persistence Report'!AA44</f>
        <v>12</v>
      </c>
      <c r="AB504" s="257">
        <f>+'7.  Persistence Report'!AB44</f>
        <v>7</v>
      </c>
      <c r="AC504" s="257">
        <f>+'7.  Persistence Report'!AC44</f>
        <v>2</v>
      </c>
      <c r="AD504" s="257">
        <f>+'7.  Persistence Report'!AD44</f>
        <v>0</v>
      </c>
      <c r="AE504" s="379"/>
      <c r="AF504" s="363">
        <v>1</v>
      </c>
      <c r="AG504" s="363"/>
      <c r="AH504" s="363"/>
      <c r="AI504" s="363"/>
      <c r="AJ504" s="363"/>
      <c r="AK504" s="363"/>
      <c r="AL504" s="368"/>
      <c r="AM504" s="368"/>
      <c r="AN504" s="368"/>
      <c r="AO504" s="368"/>
      <c r="AP504" s="368"/>
      <c r="AQ504" s="368"/>
      <c r="AR504" s="368"/>
      <c r="AS504" s="258">
        <f>SUM(AE504:AR504)</f>
        <v>1</v>
      </c>
    </row>
    <row r="505" spans="1:4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AE504</f>
        <v>0</v>
      </c>
      <c r="AF505" s="364">
        <f t="shared" ref="AF505" si="1425">AF504</f>
        <v>1</v>
      </c>
      <c r="AG505" s="364">
        <f t="shared" ref="AG505" si="1426">AG504</f>
        <v>0</v>
      </c>
      <c r="AH505" s="364">
        <f t="shared" ref="AH505" si="1427">AH504</f>
        <v>0</v>
      </c>
      <c r="AI505" s="364">
        <f t="shared" ref="AI505" si="1428">AI504</f>
        <v>0</v>
      </c>
      <c r="AJ505" s="364">
        <f t="shared" ref="AJ505" si="1429">AJ504</f>
        <v>0</v>
      </c>
      <c r="AK505" s="364">
        <f t="shared" ref="AK505" si="1430">AK504</f>
        <v>0</v>
      </c>
      <c r="AL505" s="364">
        <f t="shared" ref="AL505" si="1431">AL504</f>
        <v>0</v>
      </c>
      <c r="AM505" s="364">
        <f t="shared" ref="AM505" si="1432">AM504</f>
        <v>0</v>
      </c>
      <c r="AN505" s="364">
        <f t="shared" ref="AN505" si="1433">AN504</f>
        <v>0</v>
      </c>
      <c r="AO505" s="364">
        <f t="shared" ref="AO505" si="1434">AO504</f>
        <v>0</v>
      </c>
      <c r="AP505" s="364">
        <f t="shared" ref="AP505" si="1435">AP504</f>
        <v>0</v>
      </c>
      <c r="AQ505" s="364">
        <f t="shared" ref="AQ505" si="1436">AQ504</f>
        <v>0</v>
      </c>
      <c r="AR505" s="364">
        <f t="shared" ref="AR505" si="1437">AR504</f>
        <v>0</v>
      </c>
      <c r="AS505" s="268"/>
    </row>
    <row r="506" spans="1:4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AE507</f>
        <v>0</v>
      </c>
      <c r="AF508" s="364">
        <f t="shared" ref="AF508" si="1438">AF507</f>
        <v>0</v>
      </c>
      <c r="AG508" s="364">
        <f t="shared" ref="AG508" si="1439">AG507</f>
        <v>0</v>
      </c>
      <c r="AH508" s="364">
        <f t="shared" ref="AH508" si="1440">AH507</f>
        <v>0</v>
      </c>
      <c r="AI508" s="364">
        <f t="shared" ref="AI508" si="1441">AI507</f>
        <v>0</v>
      </c>
      <c r="AJ508" s="364">
        <f t="shared" ref="AJ508" si="1442">AJ507</f>
        <v>0</v>
      </c>
      <c r="AK508" s="364">
        <f t="shared" ref="AK508" si="1443">AK507</f>
        <v>0</v>
      </c>
      <c r="AL508" s="364">
        <f t="shared" ref="AL508" si="1444">AL507</f>
        <v>0</v>
      </c>
      <c r="AM508" s="364">
        <f t="shared" ref="AM508" si="1445">AM507</f>
        <v>0</v>
      </c>
      <c r="AN508" s="364">
        <f t="shared" ref="AN508" si="1446">AN507</f>
        <v>0</v>
      </c>
      <c r="AO508" s="364">
        <f t="shared" ref="AO508" si="1447">AO507</f>
        <v>0</v>
      </c>
      <c r="AP508" s="364">
        <f t="shared" ref="AP508" si="1448">AP507</f>
        <v>0</v>
      </c>
      <c r="AQ508" s="364">
        <f t="shared" ref="AQ508" si="1449">AQ507</f>
        <v>0</v>
      </c>
      <c r="AR508" s="364">
        <f t="shared" ref="AR508" si="1450">AR507</f>
        <v>0</v>
      </c>
      <c r="AS508" s="268"/>
    </row>
    <row r="509" spans="1:4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AE510</f>
        <v>0</v>
      </c>
      <c r="AF511" s="364">
        <f t="shared" ref="AF511" si="1451">AF510</f>
        <v>0</v>
      </c>
      <c r="AG511" s="364">
        <f t="shared" ref="AG511" si="1452">AG510</f>
        <v>0</v>
      </c>
      <c r="AH511" s="364">
        <f t="shared" ref="AH511" si="1453">AH510</f>
        <v>0</v>
      </c>
      <c r="AI511" s="364">
        <f t="shared" ref="AI511" si="1454">AI510</f>
        <v>0</v>
      </c>
      <c r="AJ511" s="364">
        <f t="shared" ref="AJ511" si="1455">AJ510</f>
        <v>0</v>
      </c>
      <c r="AK511" s="364">
        <f t="shared" ref="AK511" si="1456">AK510</f>
        <v>0</v>
      </c>
      <c r="AL511" s="364">
        <f t="shared" ref="AL511" si="1457">AL510</f>
        <v>0</v>
      </c>
      <c r="AM511" s="364">
        <f t="shared" ref="AM511" si="1458">AM510</f>
        <v>0</v>
      </c>
      <c r="AN511" s="364">
        <f t="shared" ref="AN511" si="1459">AN510</f>
        <v>0</v>
      </c>
      <c r="AO511" s="364">
        <f t="shared" ref="AO511" si="1460">AO510</f>
        <v>0</v>
      </c>
      <c r="AP511" s="364">
        <f t="shared" ref="AP511" si="1461">AP510</f>
        <v>0</v>
      </c>
      <c r="AQ511" s="364">
        <f t="shared" ref="AQ511" si="1462">AQ510</f>
        <v>0</v>
      </c>
      <c r="AR511" s="364">
        <f t="shared" ref="AR511" si="1463">AR510</f>
        <v>0</v>
      </c>
      <c r="AS511" s="268"/>
    </row>
    <row r="512" spans="1:4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0"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AE513</f>
        <v>0</v>
      </c>
      <c r="AF514" s="364">
        <f t="shared" ref="AF514" si="1464">AF513</f>
        <v>0</v>
      </c>
      <c r="AG514" s="364">
        <f t="shared" ref="AG514" si="1465">AG513</f>
        <v>0</v>
      </c>
      <c r="AH514" s="364">
        <f t="shared" ref="AH514" si="1466">AH513</f>
        <v>0</v>
      </c>
      <c r="AI514" s="364">
        <f t="shared" ref="AI514" si="1467">AI513</f>
        <v>0</v>
      </c>
      <c r="AJ514" s="364">
        <f t="shared" ref="AJ514" si="1468">AJ513</f>
        <v>0</v>
      </c>
      <c r="AK514" s="364">
        <f t="shared" ref="AK514" si="1469">AK513</f>
        <v>0</v>
      </c>
      <c r="AL514" s="364">
        <f t="shared" ref="AL514" si="1470">AL513</f>
        <v>0</v>
      </c>
      <c r="AM514" s="364">
        <f t="shared" ref="AM514" si="1471">AM513</f>
        <v>0</v>
      </c>
      <c r="AN514" s="364">
        <f t="shared" ref="AN514" si="1472">AN513</f>
        <v>0</v>
      </c>
      <c r="AO514" s="364">
        <f t="shared" ref="AO514" si="1473">AO513</f>
        <v>0</v>
      </c>
      <c r="AP514" s="364">
        <f t="shared" ref="AP514" si="1474">AP513</f>
        <v>0</v>
      </c>
      <c r="AQ514" s="364">
        <f t="shared" ref="AQ514" si="1475">AQ513</f>
        <v>0</v>
      </c>
      <c r="AR514" s="364">
        <f t="shared" ref="AR514" si="1476">AR513</f>
        <v>0</v>
      </c>
      <c r="AS514" s="268"/>
    </row>
    <row r="515" spans="1:4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AE516</f>
        <v>0</v>
      </c>
      <c r="AF517" s="364">
        <f t="shared" ref="AF517" si="1477">AF516</f>
        <v>0</v>
      </c>
      <c r="AG517" s="364">
        <f t="shared" ref="AG517" si="1478">AG516</f>
        <v>0</v>
      </c>
      <c r="AH517" s="364">
        <f t="shared" ref="AH517" si="1479">AH516</f>
        <v>0</v>
      </c>
      <c r="AI517" s="364">
        <f t="shared" ref="AI517" si="1480">AI516</f>
        <v>0</v>
      </c>
      <c r="AJ517" s="364">
        <f t="shared" ref="AJ517" si="1481">AJ516</f>
        <v>0</v>
      </c>
      <c r="AK517" s="364">
        <f t="shared" ref="AK517" si="1482">AK516</f>
        <v>0</v>
      </c>
      <c r="AL517" s="364">
        <f t="shared" ref="AL517" si="1483">AL516</f>
        <v>0</v>
      </c>
      <c r="AM517" s="364">
        <f t="shared" ref="AM517" si="1484">AM516</f>
        <v>0</v>
      </c>
      <c r="AN517" s="364">
        <f t="shared" ref="AN517" si="1485">AN516</f>
        <v>0</v>
      </c>
      <c r="AO517" s="364">
        <f t="shared" ref="AO517" si="1486">AO516</f>
        <v>0</v>
      </c>
      <c r="AP517" s="364">
        <f t="shared" ref="AP517" si="1487">AP516</f>
        <v>0</v>
      </c>
      <c r="AQ517" s="364">
        <f t="shared" ref="AQ517" si="1488">AQ516</f>
        <v>0</v>
      </c>
      <c r="AR517" s="364">
        <f t="shared" ref="AR517" si="1489">AR516</f>
        <v>0</v>
      </c>
      <c r="AS517" s="268"/>
    </row>
    <row r="518" spans="1:4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outlineLevel="1">
      <c r="A519" s="466">
        <v>32</v>
      </c>
      <c r="B519" s="381" t="s">
        <v>124</v>
      </c>
      <c r="C519" s="253" t="s">
        <v>25</v>
      </c>
      <c r="D519" s="257"/>
      <c r="E519" s="257"/>
      <c r="F519" s="257"/>
      <c r="G519" s="257"/>
      <c r="H519" s="257">
        <f>+'7.  Persistence Report'!BA29</f>
        <v>0</v>
      </c>
      <c r="I519" s="257">
        <f>+'7.  Persistence Report'!BB29</f>
        <v>0</v>
      </c>
      <c r="J519" s="257">
        <f>+'7.  Persistence Report'!BC29</f>
        <v>0</v>
      </c>
      <c r="K519" s="257">
        <f>+'7.  Persistence Report'!BD29</f>
        <v>0</v>
      </c>
      <c r="L519" s="257">
        <f>+'7.  Persistence Report'!BE29</f>
        <v>0</v>
      </c>
      <c r="M519" s="257">
        <f>+'7.  Persistence Report'!BF29</f>
        <v>0</v>
      </c>
      <c r="N519" s="257">
        <f>+'7.  Persistence Report'!BG29</f>
        <v>0</v>
      </c>
      <c r="O519" s="257">
        <f>+'7.  Persistence Report'!BH29</f>
        <v>0</v>
      </c>
      <c r="P519" s="257">
        <f>+'7.  Persistence Report'!BI29</f>
        <v>0</v>
      </c>
      <c r="Q519" s="257">
        <v>12</v>
      </c>
      <c r="R519" s="257"/>
      <c r="S519" s="257"/>
      <c r="T519" s="257"/>
      <c r="U519" s="257"/>
      <c r="V519" s="257">
        <f>+'7.  Persistence Report'!V29</f>
        <v>0</v>
      </c>
      <c r="W519" s="257">
        <f>+'7.  Persistence Report'!W29</f>
        <v>0</v>
      </c>
      <c r="X519" s="257">
        <f>+'7.  Persistence Report'!X29</f>
        <v>0</v>
      </c>
      <c r="Y519" s="257">
        <f>+'7.  Persistence Report'!Y29</f>
        <v>0</v>
      </c>
      <c r="Z519" s="257">
        <f>+'7.  Persistence Report'!Z29</f>
        <v>0</v>
      </c>
      <c r="AA519" s="257">
        <f>+'7.  Persistence Report'!AA29</f>
        <v>0</v>
      </c>
      <c r="AB519" s="257">
        <f>+'7.  Persistence Report'!AB29</f>
        <v>0</v>
      </c>
      <c r="AC519" s="257">
        <f>+'7.  Persistence Report'!AC29</f>
        <v>0</v>
      </c>
      <c r="AD519" s="257">
        <f>+'7.  Persistence Report'!AD29</f>
        <v>0</v>
      </c>
      <c r="AE519" s="379"/>
      <c r="AF519" s="363"/>
      <c r="AG519" s="363">
        <v>1</v>
      </c>
      <c r="AH519" s="363"/>
      <c r="AI519" s="363"/>
      <c r="AJ519" s="363"/>
      <c r="AK519" s="363"/>
      <c r="AL519" s="368"/>
      <c r="AM519" s="368"/>
      <c r="AN519" s="368"/>
      <c r="AO519" s="368"/>
      <c r="AP519" s="368"/>
      <c r="AQ519" s="368"/>
      <c r="AR519" s="368"/>
      <c r="AS519" s="258">
        <f>SUM(AE519:AR519)</f>
        <v>1</v>
      </c>
    </row>
    <row r="520" spans="1:4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f>AE519</f>
        <v>0</v>
      </c>
      <c r="AF520" s="364">
        <f t="shared" ref="AF520" si="1490">AF519</f>
        <v>0</v>
      </c>
      <c r="AG520" s="364">
        <f t="shared" ref="AG520" si="1491">AG519</f>
        <v>1</v>
      </c>
      <c r="AH520" s="364">
        <f t="shared" ref="AH520" si="1492">AH519</f>
        <v>0</v>
      </c>
      <c r="AI520" s="364">
        <f t="shared" ref="AI520" si="1493">AI519</f>
        <v>0</v>
      </c>
      <c r="AJ520" s="364">
        <f t="shared" ref="AJ520" si="1494">AJ519</f>
        <v>0</v>
      </c>
      <c r="AK520" s="364">
        <f t="shared" ref="AK520" si="1495">AK519</f>
        <v>0</v>
      </c>
      <c r="AL520" s="364">
        <f t="shared" ref="AL520" si="1496">AL519</f>
        <v>0</v>
      </c>
      <c r="AM520" s="364">
        <f t="shared" ref="AM520" si="1497">AM519</f>
        <v>0</v>
      </c>
      <c r="AN520" s="364">
        <f t="shared" ref="AN520" si="1498">AN519</f>
        <v>0</v>
      </c>
      <c r="AO520" s="364">
        <f t="shared" ref="AO520" si="1499">AO519</f>
        <v>0</v>
      </c>
      <c r="AP520" s="364">
        <f t="shared" ref="AP520" si="1500">AP519</f>
        <v>0</v>
      </c>
      <c r="AQ520" s="364">
        <f t="shared" ref="AQ520" si="1501">AQ519</f>
        <v>0</v>
      </c>
      <c r="AR520" s="364">
        <f t="shared" ref="AR520" si="1502">AR519</f>
        <v>0</v>
      </c>
      <c r="AS520" s="268"/>
    </row>
    <row r="521" spans="1:4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7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outlineLevel="1">
      <c r="A523" s="466">
        <v>33</v>
      </c>
      <c r="B523" s="381" t="s">
        <v>125</v>
      </c>
      <c r="C523" s="253" t="s">
        <v>25</v>
      </c>
      <c r="D523" s="257"/>
      <c r="E523" s="257"/>
      <c r="F523" s="257"/>
      <c r="G523" s="257"/>
      <c r="H523" s="257"/>
      <c r="I523" s="257"/>
      <c r="J523" s="257"/>
      <c r="K523" s="257"/>
      <c r="L523" s="257"/>
      <c r="M523" s="257"/>
      <c r="N523" s="257"/>
      <c r="O523" s="257"/>
      <c r="P523" s="257"/>
      <c r="Q523" s="257">
        <v>0</v>
      </c>
      <c r="R523" s="257"/>
      <c r="S523" s="257"/>
      <c r="T523" s="257"/>
      <c r="U523" s="257"/>
      <c r="V523" s="257"/>
      <c r="W523" s="257"/>
      <c r="X523" s="257"/>
      <c r="Y523" s="257"/>
      <c r="Z523" s="257"/>
      <c r="AA523" s="257"/>
      <c r="AB523" s="257"/>
      <c r="AC523" s="257"/>
      <c r="AD523" s="257"/>
      <c r="AE523" s="379"/>
      <c r="AF523" s="363"/>
      <c r="AG523" s="363"/>
      <c r="AH523" s="363"/>
      <c r="AI523" s="363"/>
      <c r="AJ523" s="363"/>
      <c r="AK523" s="363"/>
      <c r="AL523" s="368"/>
      <c r="AM523" s="368"/>
      <c r="AN523" s="368"/>
      <c r="AO523" s="368"/>
      <c r="AP523" s="368"/>
      <c r="AQ523" s="368"/>
      <c r="AR523" s="368"/>
      <c r="AS523" s="258">
        <f>SUM(AE523:AR523)</f>
        <v>0</v>
      </c>
    </row>
    <row r="524" spans="1:4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AE523</f>
        <v>0</v>
      </c>
      <c r="AF524" s="364">
        <f t="shared" ref="AF524" si="1503">AF523</f>
        <v>0</v>
      </c>
      <c r="AG524" s="364">
        <f t="shared" ref="AG524" si="1504">AG523</f>
        <v>0</v>
      </c>
      <c r="AH524" s="364">
        <f t="shared" ref="AH524" si="1505">AH523</f>
        <v>0</v>
      </c>
      <c r="AI524" s="364">
        <f t="shared" ref="AI524" si="1506">AI523</f>
        <v>0</v>
      </c>
      <c r="AJ524" s="364">
        <f t="shared" ref="AJ524" si="1507">AJ523</f>
        <v>0</v>
      </c>
      <c r="AK524" s="364">
        <f t="shared" ref="AK524" si="1508">AK523</f>
        <v>0</v>
      </c>
      <c r="AL524" s="364">
        <f t="shared" ref="AL524" si="1509">AL523</f>
        <v>0</v>
      </c>
      <c r="AM524" s="364">
        <f t="shared" ref="AM524" si="1510">AM523</f>
        <v>0</v>
      </c>
      <c r="AN524" s="364">
        <f t="shared" ref="AN524" si="1511">AN523</f>
        <v>0</v>
      </c>
      <c r="AO524" s="364">
        <f t="shared" ref="AO524" si="1512">AO523</f>
        <v>0</v>
      </c>
      <c r="AP524" s="364">
        <f t="shared" ref="AP524" si="1513">AP523</f>
        <v>0</v>
      </c>
      <c r="AQ524" s="364">
        <f t="shared" ref="AQ524" si="1514">AQ523</f>
        <v>0</v>
      </c>
      <c r="AR524" s="364">
        <f t="shared" ref="AR524" si="1515">AR523</f>
        <v>0</v>
      </c>
      <c r="AS524" s="268"/>
    </row>
    <row r="525" spans="1:4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AE526</f>
        <v>0</v>
      </c>
      <c r="AF527" s="364">
        <f t="shared" ref="AF527" si="1516">AF526</f>
        <v>0</v>
      </c>
      <c r="AG527" s="364">
        <f t="shared" ref="AG527" si="1517">AG526</f>
        <v>0</v>
      </c>
      <c r="AH527" s="364">
        <f t="shared" ref="AH527" si="1518">AH526</f>
        <v>0</v>
      </c>
      <c r="AI527" s="364">
        <f t="shared" ref="AI527" si="1519">AI526</f>
        <v>0</v>
      </c>
      <c r="AJ527" s="364">
        <f t="shared" ref="AJ527" si="1520">AJ526</f>
        <v>0</v>
      </c>
      <c r="AK527" s="364">
        <f t="shared" ref="AK527" si="1521">AK526</f>
        <v>0</v>
      </c>
      <c r="AL527" s="364">
        <f t="shared" ref="AL527" si="1522">AL526</f>
        <v>0</v>
      </c>
      <c r="AM527" s="364">
        <f t="shared" ref="AM527" si="1523">AM526</f>
        <v>0</v>
      </c>
      <c r="AN527" s="364">
        <f t="shared" ref="AN527" si="1524">AN526</f>
        <v>0</v>
      </c>
      <c r="AO527" s="364">
        <f t="shared" ref="AO527" si="1525">AO526</f>
        <v>0</v>
      </c>
      <c r="AP527" s="364">
        <f t="shared" ref="AP527" si="1526">AP526</f>
        <v>0</v>
      </c>
      <c r="AQ527" s="364">
        <f t="shared" ref="AQ527" si="1527">AQ526</f>
        <v>0</v>
      </c>
      <c r="AR527" s="364">
        <f t="shared" ref="AR527" si="1528">AR526</f>
        <v>0</v>
      </c>
      <c r="AS527" s="268"/>
    </row>
    <row r="528" spans="1:4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AE529</f>
        <v>0</v>
      </c>
      <c r="AF530" s="364">
        <f t="shared" ref="AF530" si="1529">AF529</f>
        <v>0</v>
      </c>
      <c r="AG530" s="364">
        <f t="shared" ref="AG530" si="1530">AG529</f>
        <v>0</v>
      </c>
      <c r="AH530" s="364">
        <f t="shared" ref="AH530" si="1531">AH529</f>
        <v>0</v>
      </c>
      <c r="AI530" s="364">
        <f t="shared" ref="AI530" si="1532">AI529</f>
        <v>0</v>
      </c>
      <c r="AJ530" s="364">
        <f t="shared" ref="AJ530" si="1533">AJ529</f>
        <v>0</v>
      </c>
      <c r="AK530" s="364">
        <f t="shared" ref="AK530" si="1534">AK529</f>
        <v>0</v>
      </c>
      <c r="AL530" s="364">
        <f t="shared" ref="AL530" si="1535">AL529</f>
        <v>0</v>
      </c>
      <c r="AM530" s="364">
        <f t="shared" ref="AM530" si="1536">AM529</f>
        <v>0</v>
      </c>
      <c r="AN530" s="364">
        <f t="shared" ref="AN530" si="1537">AN529</f>
        <v>0</v>
      </c>
      <c r="AO530" s="364">
        <f t="shared" ref="AO530" si="1538">AO529</f>
        <v>0</v>
      </c>
      <c r="AP530" s="364">
        <f t="shared" ref="AP530" si="1539">AP529</f>
        <v>0</v>
      </c>
      <c r="AQ530" s="364">
        <f t="shared" ref="AQ530" si="1540">AQ529</f>
        <v>0</v>
      </c>
      <c r="AR530" s="364">
        <f t="shared" ref="AR530" si="1541">AR529</f>
        <v>0</v>
      </c>
      <c r="AS530" s="268"/>
    </row>
    <row r="531" spans="1:4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7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ht="45" outlineLevel="1">
      <c r="A533" s="466">
        <v>36</v>
      </c>
      <c r="B533" s="381" t="s">
        <v>128</v>
      </c>
      <c r="C533" s="253" t="s">
        <v>25</v>
      </c>
      <c r="D533" s="257"/>
      <c r="E533" s="257"/>
      <c r="F533" s="257"/>
      <c r="G533" s="257"/>
      <c r="H533" s="257"/>
      <c r="I533" s="257"/>
      <c r="J533" s="257"/>
      <c r="K533" s="257"/>
      <c r="L533" s="257"/>
      <c r="M533" s="257"/>
      <c r="N533" s="257"/>
      <c r="O533" s="257"/>
      <c r="P533" s="257"/>
      <c r="Q533" s="257">
        <v>12</v>
      </c>
      <c r="R533" s="257"/>
      <c r="S533" s="257"/>
      <c r="T533" s="257"/>
      <c r="U533" s="257"/>
      <c r="V533" s="257"/>
      <c r="W533" s="257"/>
      <c r="X533" s="257"/>
      <c r="Y533" s="257"/>
      <c r="Z533" s="257"/>
      <c r="AA533" s="257"/>
      <c r="AB533" s="257"/>
      <c r="AC533" s="257"/>
      <c r="AD533" s="257"/>
      <c r="AE533" s="379"/>
      <c r="AF533" s="363"/>
      <c r="AG533" s="363"/>
      <c r="AH533" s="363"/>
      <c r="AI533" s="363"/>
      <c r="AJ533" s="363"/>
      <c r="AK533" s="363"/>
      <c r="AL533" s="368"/>
      <c r="AM533" s="368"/>
      <c r="AN533" s="368"/>
      <c r="AO533" s="368"/>
      <c r="AP533" s="368"/>
      <c r="AQ533" s="368"/>
      <c r="AR533" s="368"/>
      <c r="AS533" s="258">
        <f>SUM(AE533:AR533)</f>
        <v>0</v>
      </c>
    </row>
    <row r="534" spans="1:4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f>AE533</f>
        <v>0</v>
      </c>
      <c r="AF534" s="364">
        <f t="shared" ref="AF534" si="1542">AF533</f>
        <v>0</v>
      </c>
      <c r="AG534" s="364">
        <f t="shared" ref="AG534" si="1543">AG533</f>
        <v>0</v>
      </c>
      <c r="AH534" s="364">
        <f t="shared" ref="AH534" si="1544">AH533</f>
        <v>0</v>
      </c>
      <c r="AI534" s="364">
        <f t="shared" ref="AI534" si="1545">AI533</f>
        <v>0</v>
      </c>
      <c r="AJ534" s="364">
        <f t="shared" ref="AJ534" si="1546">AJ533</f>
        <v>0</v>
      </c>
      <c r="AK534" s="364">
        <f t="shared" ref="AK534" si="1547">AK533</f>
        <v>0</v>
      </c>
      <c r="AL534" s="364">
        <f t="shared" ref="AL534" si="1548">AL533</f>
        <v>0</v>
      </c>
      <c r="AM534" s="364">
        <f t="shared" ref="AM534" si="1549">AM533</f>
        <v>0</v>
      </c>
      <c r="AN534" s="364">
        <f t="shared" ref="AN534" si="1550">AN533</f>
        <v>0</v>
      </c>
      <c r="AO534" s="364">
        <f t="shared" ref="AO534" si="1551">AO533</f>
        <v>0</v>
      </c>
      <c r="AP534" s="364">
        <f t="shared" ref="AP534" si="1552">AP533</f>
        <v>0</v>
      </c>
      <c r="AQ534" s="364">
        <f t="shared" ref="AQ534" si="1553">AQ533</f>
        <v>0</v>
      </c>
      <c r="AR534" s="364">
        <f t="shared" ref="AR534" si="1554">AR533</f>
        <v>0</v>
      </c>
      <c r="AS534" s="268"/>
    </row>
    <row r="535" spans="1:4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outlineLevel="1">
      <c r="A536" s="466">
        <v>37</v>
      </c>
      <c r="B536" s="381" t="s">
        <v>129</v>
      </c>
      <c r="C536" s="253" t="s">
        <v>25</v>
      </c>
      <c r="D536" s="257"/>
      <c r="E536" s="257"/>
      <c r="F536" s="257"/>
      <c r="G536" s="257"/>
      <c r="H536" s="257"/>
      <c r="I536" s="257"/>
      <c r="J536" s="257"/>
      <c r="K536" s="257"/>
      <c r="L536" s="257"/>
      <c r="M536" s="257"/>
      <c r="N536" s="257"/>
      <c r="O536" s="257"/>
      <c r="P536" s="257"/>
      <c r="Q536" s="257">
        <v>12</v>
      </c>
      <c r="R536" s="257"/>
      <c r="S536" s="257"/>
      <c r="T536" s="257"/>
      <c r="U536" s="257"/>
      <c r="V536" s="257"/>
      <c r="W536" s="257"/>
      <c r="X536" s="257"/>
      <c r="Y536" s="257"/>
      <c r="Z536" s="257"/>
      <c r="AA536" s="257"/>
      <c r="AB536" s="257"/>
      <c r="AC536" s="257"/>
      <c r="AD536" s="257"/>
      <c r="AE536" s="379"/>
      <c r="AF536" s="363"/>
      <c r="AG536" s="363"/>
      <c r="AH536" s="363"/>
      <c r="AI536" s="363"/>
      <c r="AJ536" s="363"/>
      <c r="AK536" s="363"/>
      <c r="AL536" s="368"/>
      <c r="AM536" s="368"/>
      <c r="AN536" s="368"/>
      <c r="AO536" s="368"/>
      <c r="AP536" s="368"/>
      <c r="AQ536" s="368"/>
      <c r="AR536" s="368"/>
      <c r="AS536" s="258">
        <f>SUM(AE536:AR536)</f>
        <v>0</v>
      </c>
    </row>
    <row r="537" spans="1:4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f>AE536</f>
        <v>0</v>
      </c>
      <c r="AF537" s="364">
        <f t="shared" ref="AF537" si="1555">AF536</f>
        <v>0</v>
      </c>
      <c r="AG537" s="364">
        <f t="shared" ref="AG537" si="1556">AG536</f>
        <v>0</v>
      </c>
      <c r="AH537" s="364">
        <f t="shared" ref="AH537" si="1557">AH536</f>
        <v>0</v>
      </c>
      <c r="AI537" s="364">
        <f t="shared" ref="AI537" si="1558">AI536</f>
        <v>0</v>
      </c>
      <c r="AJ537" s="364">
        <f t="shared" ref="AJ537" si="1559">AJ536</f>
        <v>0</v>
      </c>
      <c r="AK537" s="364">
        <f t="shared" ref="AK537" si="1560">AK536</f>
        <v>0</v>
      </c>
      <c r="AL537" s="364">
        <f t="shared" ref="AL537" si="1561">AL536</f>
        <v>0</v>
      </c>
      <c r="AM537" s="364">
        <f t="shared" ref="AM537" si="1562">AM536</f>
        <v>0</v>
      </c>
      <c r="AN537" s="364">
        <f t="shared" ref="AN537" si="1563">AN536</f>
        <v>0</v>
      </c>
      <c r="AO537" s="364">
        <f t="shared" ref="AO537" si="1564">AO536</f>
        <v>0</v>
      </c>
      <c r="AP537" s="364">
        <f t="shared" ref="AP537" si="1565">AP536</f>
        <v>0</v>
      </c>
      <c r="AQ537" s="364">
        <f t="shared" ref="AQ537" si="1566">AQ536</f>
        <v>0</v>
      </c>
      <c r="AR537" s="364">
        <f t="shared" ref="AR537" si="1567">AR536</f>
        <v>0</v>
      </c>
      <c r="AS537" s="268"/>
    </row>
    <row r="538" spans="1:4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outlineLevel="1">
      <c r="A539" s="466">
        <v>38</v>
      </c>
      <c r="B539" s="381" t="s">
        <v>130</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c r="AF539" s="363"/>
      <c r="AG539" s="363"/>
      <c r="AH539" s="363"/>
      <c r="AI539" s="363"/>
      <c r="AJ539" s="363"/>
      <c r="AK539" s="363"/>
      <c r="AL539" s="368"/>
      <c r="AM539" s="368"/>
      <c r="AN539" s="368"/>
      <c r="AO539" s="368"/>
      <c r="AP539" s="368"/>
      <c r="AQ539" s="368"/>
      <c r="AR539" s="368"/>
      <c r="AS539" s="258">
        <f>SUM(AE539:AR539)</f>
        <v>0</v>
      </c>
    </row>
    <row r="540" spans="1:45" outlineLevel="1">
      <c r="A540" s="466"/>
      <c r="B540" s="384" t="s">
        <v>307</v>
      </c>
      <c r="C540" s="253" t="s">
        <v>163</v>
      </c>
      <c r="D540" s="257"/>
      <c r="E540" s="257"/>
      <c r="F540" s="257"/>
      <c r="G540" s="257"/>
      <c r="H540" s="257"/>
      <c r="I540" s="257"/>
      <c r="J540" s="257"/>
      <c r="K540" s="257"/>
      <c r="L540" s="257"/>
      <c r="M540" s="257"/>
      <c r="N540" s="257"/>
      <c r="O540" s="257"/>
      <c r="P540" s="257"/>
      <c r="Q540" s="257">
        <f>Q539</f>
        <v>12</v>
      </c>
      <c r="R540" s="257"/>
      <c r="S540" s="257"/>
      <c r="T540" s="257"/>
      <c r="U540" s="257"/>
      <c r="V540" s="257"/>
      <c r="W540" s="257"/>
      <c r="X540" s="257"/>
      <c r="Y540" s="257"/>
      <c r="Z540" s="257"/>
      <c r="AA540" s="257"/>
      <c r="AB540" s="257"/>
      <c r="AC540" s="257"/>
      <c r="AD540" s="257"/>
      <c r="AE540" s="364">
        <f>AE539</f>
        <v>0</v>
      </c>
      <c r="AF540" s="364">
        <f t="shared" ref="AF540" si="1568">AF539</f>
        <v>0</v>
      </c>
      <c r="AG540" s="364">
        <f t="shared" ref="AG540" si="1569">AG539</f>
        <v>0</v>
      </c>
      <c r="AH540" s="364">
        <f t="shared" ref="AH540" si="1570">AH539</f>
        <v>0</v>
      </c>
      <c r="AI540" s="364">
        <f t="shared" ref="AI540" si="1571">AI539</f>
        <v>0</v>
      </c>
      <c r="AJ540" s="364">
        <f t="shared" ref="AJ540" si="1572">AJ539</f>
        <v>0</v>
      </c>
      <c r="AK540" s="364">
        <f t="shared" ref="AK540" si="1573">AK539</f>
        <v>0</v>
      </c>
      <c r="AL540" s="364">
        <f t="shared" ref="AL540" si="1574">AL539</f>
        <v>0</v>
      </c>
      <c r="AM540" s="364">
        <f t="shared" ref="AM540" si="1575">AM539</f>
        <v>0</v>
      </c>
      <c r="AN540" s="364">
        <f t="shared" ref="AN540" si="1576">AN539</f>
        <v>0</v>
      </c>
      <c r="AO540" s="364">
        <f t="shared" ref="AO540" si="1577">AO539</f>
        <v>0</v>
      </c>
      <c r="AP540" s="364">
        <f t="shared" ref="AP540" si="1578">AP539</f>
        <v>0</v>
      </c>
      <c r="AQ540" s="364">
        <f t="shared" ref="AQ540" si="1579">AQ539</f>
        <v>0</v>
      </c>
      <c r="AR540" s="364">
        <f t="shared" ref="AR540" si="1580">AR539</f>
        <v>0</v>
      </c>
      <c r="AS540" s="268"/>
    </row>
    <row r="541" spans="1:4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ht="30" outlineLevel="1">
      <c r="A542" s="466">
        <v>39</v>
      </c>
      <c r="B542" s="381" t="s">
        <v>131</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c r="AG542" s="363"/>
      <c r="AH542" s="363"/>
      <c r="AI542" s="363"/>
      <c r="AJ542" s="363"/>
      <c r="AK542" s="363"/>
      <c r="AL542" s="368"/>
      <c r="AM542" s="368"/>
      <c r="AN542" s="368"/>
      <c r="AO542" s="368"/>
      <c r="AP542" s="368"/>
      <c r="AQ542" s="368"/>
      <c r="AR542" s="368"/>
      <c r="AS542" s="258">
        <f>SUM(AE542:AR542)</f>
        <v>0</v>
      </c>
    </row>
    <row r="543" spans="1:45" outlineLevel="1">
      <c r="A543" s="466"/>
      <c r="B543" s="384" t="s">
        <v>307</v>
      </c>
      <c r="C543" s="253" t="s">
        <v>163</v>
      </c>
      <c r="D543" s="257"/>
      <c r="E543" s="257"/>
      <c r="F543" s="257"/>
      <c r="G543" s="257"/>
      <c r="H543" s="257"/>
      <c r="I543" s="257"/>
      <c r="J543" s="257"/>
      <c r="K543" s="257"/>
      <c r="L543" s="257"/>
      <c r="M543" s="257"/>
      <c r="N543" s="257"/>
      <c r="O543" s="257"/>
      <c r="P543" s="257"/>
      <c r="Q543" s="257">
        <f>Q542</f>
        <v>12</v>
      </c>
      <c r="R543" s="257"/>
      <c r="S543" s="257"/>
      <c r="T543" s="257"/>
      <c r="U543" s="257"/>
      <c r="V543" s="257"/>
      <c r="W543" s="257"/>
      <c r="X543" s="257"/>
      <c r="Y543" s="257"/>
      <c r="Z543" s="257"/>
      <c r="AA543" s="257"/>
      <c r="AB543" s="257"/>
      <c r="AC543" s="257"/>
      <c r="AD543" s="257"/>
      <c r="AE543" s="364">
        <f>AE542</f>
        <v>0</v>
      </c>
      <c r="AF543" s="364">
        <f t="shared" ref="AF543" si="1581">AF542</f>
        <v>0</v>
      </c>
      <c r="AG543" s="364">
        <f t="shared" ref="AG543" si="1582">AG542</f>
        <v>0</v>
      </c>
      <c r="AH543" s="364">
        <f t="shared" ref="AH543" si="1583">AH542</f>
        <v>0</v>
      </c>
      <c r="AI543" s="364">
        <f t="shared" ref="AI543" si="1584">AI542</f>
        <v>0</v>
      </c>
      <c r="AJ543" s="364">
        <f t="shared" ref="AJ543" si="1585">AJ542</f>
        <v>0</v>
      </c>
      <c r="AK543" s="364">
        <f t="shared" ref="AK543" si="1586">AK542</f>
        <v>0</v>
      </c>
      <c r="AL543" s="364">
        <f t="shared" ref="AL543" si="1587">AL542</f>
        <v>0</v>
      </c>
      <c r="AM543" s="364">
        <f t="shared" ref="AM543" si="1588">AM542</f>
        <v>0</v>
      </c>
      <c r="AN543" s="364">
        <f t="shared" ref="AN543" si="1589">AN542</f>
        <v>0</v>
      </c>
      <c r="AO543" s="364">
        <f t="shared" ref="AO543" si="1590">AO542</f>
        <v>0</v>
      </c>
      <c r="AP543" s="364">
        <f t="shared" ref="AP543" si="1591">AP542</f>
        <v>0</v>
      </c>
      <c r="AQ543" s="364">
        <f t="shared" ref="AQ543" si="1592">AQ542</f>
        <v>0</v>
      </c>
      <c r="AR543" s="364">
        <f t="shared" ref="AR543" si="1593">AR542</f>
        <v>0</v>
      </c>
      <c r="AS543" s="268"/>
    </row>
    <row r="544" spans="1:45" outlineLevel="1">
      <c r="A544" s="466"/>
      <c r="B544" s="381"/>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365"/>
      <c r="AF544" s="378"/>
      <c r="AG544" s="378"/>
      <c r="AH544" s="378"/>
      <c r="AI544" s="378"/>
      <c r="AJ544" s="378"/>
      <c r="AK544" s="378"/>
      <c r="AL544" s="378"/>
      <c r="AM544" s="378"/>
      <c r="AN544" s="378"/>
      <c r="AO544" s="378"/>
      <c r="AP544" s="378"/>
      <c r="AQ544" s="378"/>
      <c r="AR544" s="378"/>
      <c r="AS544" s="268"/>
    </row>
    <row r="545" spans="1:45" ht="30" outlineLevel="1">
      <c r="A545" s="466">
        <v>40</v>
      </c>
      <c r="B545" s="381" t="s">
        <v>132</v>
      </c>
      <c r="C545" s="253" t="s">
        <v>25</v>
      </c>
      <c r="D545" s="257"/>
      <c r="E545" s="257"/>
      <c r="F545" s="257"/>
      <c r="G545" s="257"/>
      <c r="H545" s="257"/>
      <c r="I545" s="257"/>
      <c r="J545" s="257"/>
      <c r="K545" s="257"/>
      <c r="L545" s="257"/>
      <c r="M545" s="257"/>
      <c r="N545" s="257"/>
      <c r="O545" s="257"/>
      <c r="P545" s="257"/>
      <c r="Q545" s="257">
        <v>12</v>
      </c>
      <c r="R545" s="257"/>
      <c r="S545" s="257"/>
      <c r="T545" s="257"/>
      <c r="U545" s="257"/>
      <c r="V545" s="257"/>
      <c r="W545" s="257"/>
      <c r="X545" s="257"/>
      <c r="Y545" s="257"/>
      <c r="Z545" s="257"/>
      <c r="AA545" s="257"/>
      <c r="AB545" s="257"/>
      <c r="AC545" s="257"/>
      <c r="AD545" s="257"/>
      <c r="AE545" s="379"/>
      <c r="AF545" s="363"/>
      <c r="AG545" s="363"/>
      <c r="AH545" s="363"/>
      <c r="AI545" s="363"/>
      <c r="AJ545" s="363"/>
      <c r="AK545" s="363"/>
      <c r="AL545" s="368"/>
      <c r="AM545" s="368"/>
      <c r="AN545" s="368"/>
      <c r="AO545" s="368"/>
      <c r="AP545" s="368"/>
      <c r="AQ545" s="368"/>
      <c r="AR545" s="368"/>
      <c r="AS545" s="258">
        <f>SUM(AE545:AR545)</f>
        <v>0</v>
      </c>
    </row>
    <row r="546" spans="1:45" outlineLevel="1">
      <c r="A546" s="466"/>
      <c r="B546" s="384" t="s">
        <v>307</v>
      </c>
      <c r="C546" s="253" t="s">
        <v>163</v>
      </c>
      <c r="D546" s="257"/>
      <c r="E546" s="257"/>
      <c r="F546" s="257"/>
      <c r="G546" s="257"/>
      <c r="H546" s="257"/>
      <c r="I546" s="257"/>
      <c r="J546" s="257"/>
      <c r="K546" s="257"/>
      <c r="L546" s="257"/>
      <c r="M546" s="257"/>
      <c r="N546" s="257"/>
      <c r="O546" s="257"/>
      <c r="P546" s="257"/>
      <c r="Q546" s="257">
        <f>Q545</f>
        <v>12</v>
      </c>
      <c r="R546" s="257"/>
      <c r="S546" s="257"/>
      <c r="T546" s="257"/>
      <c r="U546" s="257"/>
      <c r="V546" s="257"/>
      <c r="W546" s="257"/>
      <c r="X546" s="257"/>
      <c r="Y546" s="257"/>
      <c r="Z546" s="257"/>
      <c r="AA546" s="257"/>
      <c r="AB546" s="257"/>
      <c r="AC546" s="257"/>
      <c r="AD546" s="257"/>
      <c r="AE546" s="364">
        <f>AE545</f>
        <v>0</v>
      </c>
      <c r="AF546" s="364">
        <f t="shared" ref="AF546" si="1594">AF545</f>
        <v>0</v>
      </c>
      <c r="AG546" s="364">
        <f t="shared" ref="AG546" si="1595">AG545</f>
        <v>0</v>
      </c>
      <c r="AH546" s="364">
        <f t="shared" ref="AH546" si="1596">AH545</f>
        <v>0</v>
      </c>
      <c r="AI546" s="364">
        <f t="shared" ref="AI546" si="1597">AI545</f>
        <v>0</v>
      </c>
      <c r="AJ546" s="364">
        <f t="shared" ref="AJ546" si="1598">AJ545</f>
        <v>0</v>
      </c>
      <c r="AK546" s="364">
        <f t="shared" ref="AK546" si="1599">AK545</f>
        <v>0</v>
      </c>
      <c r="AL546" s="364">
        <f t="shared" ref="AL546" si="1600">AL545</f>
        <v>0</v>
      </c>
      <c r="AM546" s="364">
        <f t="shared" ref="AM546" si="1601">AM545</f>
        <v>0</v>
      </c>
      <c r="AN546" s="364">
        <f t="shared" ref="AN546" si="1602">AN545</f>
        <v>0</v>
      </c>
      <c r="AO546" s="364">
        <f t="shared" ref="AO546" si="1603">AO545</f>
        <v>0</v>
      </c>
      <c r="AP546" s="364">
        <f t="shared" ref="AP546" si="1604">AP545</f>
        <v>0</v>
      </c>
      <c r="AQ546" s="364">
        <f t="shared" ref="AQ546" si="1605">AQ545</f>
        <v>0</v>
      </c>
      <c r="AR546" s="364">
        <f t="shared" ref="AR546" si="1606">AR545</f>
        <v>0</v>
      </c>
      <c r="AS546" s="268"/>
    </row>
    <row r="547" spans="1:45" outlineLevel="1">
      <c r="A547" s="466"/>
      <c r="B547" s="381"/>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365"/>
      <c r="AF547" s="378"/>
      <c r="AG547" s="378"/>
      <c r="AH547" s="378"/>
      <c r="AI547" s="378"/>
      <c r="AJ547" s="378"/>
      <c r="AK547" s="378"/>
      <c r="AL547" s="378"/>
      <c r="AM547" s="378"/>
      <c r="AN547" s="378"/>
      <c r="AO547" s="378"/>
      <c r="AP547" s="378"/>
      <c r="AQ547" s="378"/>
      <c r="AR547" s="378"/>
      <c r="AS547" s="268"/>
    </row>
    <row r="548" spans="1:45" ht="30" outlineLevel="1">
      <c r="A548" s="466">
        <v>41</v>
      </c>
      <c r="B548" s="381" t="s">
        <v>133</v>
      </c>
      <c r="C548" s="253" t="s">
        <v>25</v>
      </c>
      <c r="D548" s="257"/>
      <c r="E548" s="257"/>
      <c r="F548" s="257"/>
      <c r="G548" s="257"/>
      <c r="H548" s="257"/>
      <c r="I548" s="257"/>
      <c r="J548" s="257"/>
      <c r="K548" s="257"/>
      <c r="L548" s="257"/>
      <c r="M548" s="257"/>
      <c r="N548" s="257"/>
      <c r="O548" s="257"/>
      <c r="P548" s="257"/>
      <c r="Q548" s="257">
        <v>12</v>
      </c>
      <c r="R548" s="257"/>
      <c r="S548" s="257"/>
      <c r="T548" s="257"/>
      <c r="U548" s="257"/>
      <c r="V548" s="257"/>
      <c r="W548" s="257"/>
      <c r="X548" s="257"/>
      <c r="Y548" s="257"/>
      <c r="Z548" s="257"/>
      <c r="AA548" s="257"/>
      <c r="AB548" s="257"/>
      <c r="AC548" s="257"/>
      <c r="AD548" s="257"/>
      <c r="AE548" s="379"/>
      <c r="AF548" s="363"/>
      <c r="AG548" s="363"/>
      <c r="AH548" s="363"/>
      <c r="AI548" s="363"/>
      <c r="AJ548" s="363"/>
      <c r="AK548" s="363"/>
      <c r="AL548" s="368"/>
      <c r="AM548" s="368"/>
      <c r="AN548" s="368"/>
      <c r="AO548" s="368"/>
      <c r="AP548" s="368"/>
      <c r="AQ548" s="368"/>
      <c r="AR548" s="368"/>
      <c r="AS548" s="258">
        <f>SUM(AE548:AR548)</f>
        <v>0</v>
      </c>
    </row>
    <row r="549" spans="1:45" outlineLevel="1">
      <c r="A549" s="466"/>
      <c r="B549" s="384" t="s">
        <v>307</v>
      </c>
      <c r="C549" s="253" t="s">
        <v>163</v>
      </c>
      <c r="D549" s="257"/>
      <c r="E549" s="257"/>
      <c r="F549" s="257"/>
      <c r="G549" s="257"/>
      <c r="H549" s="257"/>
      <c r="I549" s="257"/>
      <c r="J549" s="257"/>
      <c r="K549" s="257"/>
      <c r="L549" s="257"/>
      <c r="M549" s="257"/>
      <c r="N549" s="257"/>
      <c r="O549" s="257"/>
      <c r="P549" s="257"/>
      <c r="Q549" s="257">
        <f>Q548</f>
        <v>12</v>
      </c>
      <c r="R549" s="257"/>
      <c r="S549" s="257"/>
      <c r="T549" s="257"/>
      <c r="U549" s="257"/>
      <c r="V549" s="257"/>
      <c r="W549" s="257"/>
      <c r="X549" s="257"/>
      <c r="Y549" s="257"/>
      <c r="Z549" s="257"/>
      <c r="AA549" s="257"/>
      <c r="AB549" s="257"/>
      <c r="AC549" s="257"/>
      <c r="AD549" s="257"/>
      <c r="AE549" s="364">
        <f>AE548</f>
        <v>0</v>
      </c>
      <c r="AF549" s="364">
        <f t="shared" ref="AF549" si="1607">AF548</f>
        <v>0</v>
      </c>
      <c r="AG549" s="364">
        <f t="shared" ref="AG549" si="1608">AG548</f>
        <v>0</v>
      </c>
      <c r="AH549" s="364">
        <f t="shared" ref="AH549" si="1609">AH548</f>
        <v>0</v>
      </c>
      <c r="AI549" s="364">
        <f t="shared" ref="AI549" si="1610">AI548</f>
        <v>0</v>
      </c>
      <c r="AJ549" s="364">
        <f t="shared" ref="AJ549" si="1611">AJ548</f>
        <v>0</v>
      </c>
      <c r="AK549" s="364">
        <f t="shared" ref="AK549" si="1612">AK548</f>
        <v>0</v>
      </c>
      <c r="AL549" s="364">
        <f t="shared" ref="AL549" si="1613">AL548</f>
        <v>0</v>
      </c>
      <c r="AM549" s="364">
        <f t="shared" ref="AM549" si="1614">AM548</f>
        <v>0</v>
      </c>
      <c r="AN549" s="364">
        <f t="shared" ref="AN549" si="1615">AN548</f>
        <v>0</v>
      </c>
      <c r="AO549" s="364">
        <f t="shared" ref="AO549" si="1616">AO548</f>
        <v>0</v>
      </c>
      <c r="AP549" s="364">
        <f t="shared" ref="AP549" si="1617">AP548</f>
        <v>0</v>
      </c>
      <c r="AQ549" s="364">
        <f t="shared" ref="AQ549" si="1618">AQ548</f>
        <v>0</v>
      </c>
      <c r="AR549" s="364">
        <f t="shared" ref="AR549" si="1619">AR548</f>
        <v>0</v>
      </c>
      <c r="AS549" s="268"/>
    </row>
    <row r="550" spans="1:45" outlineLevel="1">
      <c r="A550" s="466"/>
      <c r="B550" s="381"/>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365"/>
      <c r="AF550" s="378"/>
      <c r="AG550" s="378"/>
      <c r="AH550" s="378"/>
      <c r="AI550" s="378"/>
      <c r="AJ550" s="378"/>
      <c r="AK550" s="378"/>
      <c r="AL550" s="378"/>
      <c r="AM550" s="378"/>
      <c r="AN550" s="378"/>
      <c r="AO550" s="378"/>
      <c r="AP550" s="378"/>
      <c r="AQ550" s="378"/>
      <c r="AR550" s="378"/>
      <c r="AS550" s="268"/>
    </row>
    <row r="551" spans="1:45" ht="30" outlineLevel="1">
      <c r="A551" s="466">
        <v>42</v>
      </c>
      <c r="B551" s="381" t="s">
        <v>134</v>
      </c>
      <c r="C551" s="253" t="s">
        <v>25</v>
      </c>
      <c r="D551" s="257"/>
      <c r="E551" s="257"/>
      <c r="F551" s="257"/>
      <c r="G551" s="257"/>
      <c r="H551" s="257"/>
      <c r="I551" s="257"/>
      <c r="J551" s="257"/>
      <c r="K551" s="257"/>
      <c r="L551" s="257"/>
      <c r="M551" s="257"/>
      <c r="N551" s="257"/>
      <c r="O551" s="257"/>
      <c r="P551" s="257"/>
      <c r="Q551" s="253"/>
      <c r="R551" s="257"/>
      <c r="S551" s="257"/>
      <c r="T551" s="257"/>
      <c r="U551" s="257"/>
      <c r="V551" s="257"/>
      <c r="W551" s="257"/>
      <c r="X551" s="257"/>
      <c r="Y551" s="257"/>
      <c r="Z551" s="257"/>
      <c r="AA551" s="257"/>
      <c r="AB551" s="257"/>
      <c r="AC551" s="257"/>
      <c r="AD551" s="257"/>
      <c r="AE551" s="379"/>
      <c r="AF551" s="363"/>
      <c r="AG551" s="363"/>
      <c r="AH551" s="363"/>
      <c r="AI551" s="363"/>
      <c r="AJ551" s="363"/>
      <c r="AK551" s="363"/>
      <c r="AL551" s="368"/>
      <c r="AM551" s="368"/>
      <c r="AN551" s="368"/>
      <c r="AO551" s="368"/>
      <c r="AP551" s="368"/>
      <c r="AQ551" s="368"/>
      <c r="AR551" s="368"/>
      <c r="AS551" s="258">
        <f>SUM(AE551:AR551)</f>
        <v>0</v>
      </c>
    </row>
    <row r="552" spans="1:45" outlineLevel="1">
      <c r="A552" s="466"/>
      <c r="B552" s="384" t="s">
        <v>307</v>
      </c>
      <c r="C552" s="253" t="s">
        <v>163</v>
      </c>
      <c r="D552" s="257"/>
      <c r="E552" s="257"/>
      <c r="F552" s="257"/>
      <c r="G552" s="257"/>
      <c r="H552" s="257"/>
      <c r="I552" s="257"/>
      <c r="J552" s="257"/>
      <c r="K552" s="257"/>
      <c r="L552" s="257"/>
      <c r="M552" s="257"/>
      <c r="N552" s="257"/>
      <c r="O552" s="257"/>
      <c r="P552" s="257"/>
      <c r="Q552" s="416"/>
      <c r="R552" s="257"/>
      <c r="S552" s="257"/>
      <c r="T552" s="257"/>
      <c r="U552" s="257"/>
      <c r="V552" s="257"/>
      <c r="W552" s="257"/>
      <c r="X552" s="257"/>
      <c r="Y552" s="257"/>
      <c r="Z552" s="257"/>
      <c r="AA552" s="257"/>
      <c r="AB552" s="257"/>
      <c r="AC552" s="257"/>
      <c r="AD552" s="257"/>
      <c r="AE552" s="364">
        <f>AE551</f>
        <v>0</v>
      </c>
      <c r="AF552" s="364">
        <f t="shared" ref="AF552" si="1620">AF551</f>
        <v>0</v>
      </c>
      <c r="AG552" s="364">
        <f t="shared" ref="AG552" si="1621">AG551</f>
        <v>0</v>
      </c>
      <c r="AH552" s="364">
        <f t="shared" ref="AH552" si="1622">AH551</f>
        <v>0</v>
      </c>
      <c r="AI552" s="364">
        <f t="shared" ref="AI552" si="1623">AI551</f>
        <v>0</v>
      </c>
      <c r="AJ552" s="364">
        <f t="shared" ref="AJ552" si="1624">AJ551</f>
        <v>0</v>
      </c>
      <c r="AK552" s="364">
        <f t="shared" ref="AK552" si="1625">AK551</f>
        <v>0</v>
      </c>
      <c r="AL552" s="364">
        <f t="shared" ref="AL552" si="1626">AL551</f>
        <v>0</v>
      </c>
      <c r="AM552" s="364">
        <f t="shared" ref="AM552" si="1627">AM551</f>
        <v>0</v>
      </c>
      <c r="AN552" s="364">
        <f t="shared" ref="AN552" si="1628">AN551</f>
        <v>0</v>
      </c>
      <c r="AO552" s="364">
        <f t="shared" ref="AO552" si="1629">AO551</f>
        <v>0</v>
      </c>
      <c r="AP552" s="364">
        <f t="shared" ref="AP552" si="1630">AP551</f>
        <v>0</v>
      </c>
      <c r="AQ552" s="364">
        <f t="shared" ref="AQ552" si="1631">AQ551</f>
        <v>0</v>
      </c>
      <c r="AR552" s="364">
        <f t="shared" ref="AR552" si="1632">AR551</f>
        <v>0</v>
      </c>
      <c r="AS552" s="268"/>
    </row>
    <row r="553" spans="1:45" outlineLevel="1">
      <c r="A553" s="466"/>
      <c r="B553" s="381"/>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365"/>
      <c r="AF553" s="378"/>
      <c r="AG553" s="378"/>
      <c r="AH553" s="378"/>
      <c r="AI553" s="378"/>
      <c r="AJ553" s="378"/>
      <c r="AK553" s="378"/>
      <c r="AL553" s="378"/>
      <c r="AM553" s="378"/>
      <c r="AN553" s="378"/>
      <c r="AO553" s="378"/>
      <c r="AP553" s="378"/>
      <c r="AQ553" s="378"/>
      <c r="AR553" s="378"/>
      <c r="AS553" s="268"/>
    </row>
    <row r="554" spans="1:45" outlineLevel="1">
      <c r="A554" s="466">
        <v>43</v>
      </c>
      <c r="B554" s="381" t="s">
        <v>135</v>
      </c>
      <c r="C554" s="253" t="s">
        <v>25</v>
      </c>
      <c r="D554" s="257"/>
      <c r="E554" s="257"/>
      <c r="F554" s="257"/>
      <c r="G554" s="257"/>
      <c r="H554" s="257"/>
      <c r="I554" s="257"/>
      <c r="J554" s="257"/>
      <c r="K554" s="257"/>
      <c r="L554" s="257"/>
      <c r="M554" s="257"/>
      <c r="N554" s="257"/>
      <c r="O554" s="257"/>
      <c r="P554" s="257"/>
      <c r="Q554" s="257">
        <v>12</v>
      </c>
      <c r="R554" s="257"/>
      <c r="S554" s="257"/>
      <c r="T554" s="257"/>
      <c r="U554" s="257"/>
      <c r="V554" s="257"/>
      <c r="W554" s="257"/>
      <c r="X554" s="257"/>
      <c r="Y554" s="257"/>
      <c r="Z554" s="257"/>
      <c r="AA554" s="257"/>
      <c r="AB554" s="257"/>
      <c r="AC554" s="257"/>
      <c r="AD554" s="257"/>
      <c r="AE554" s="379"/>
      <c r="AF554" s="363"/>
      <c r="AG554" s="363"/>
      <c r="AH554" s="363"/>
      <c r="AI554" s="363"/>
      <c r="AJ554" s="363"/>
      <c r="AK554" s="363"/>
      <c r="AL554" s="368"/>
      <c r="AM554" s="368"/>
      <c r="AN554" s="368"/>
      <c r="AO554" s="368"/>
      <c r="AP554" s="368"/>
      <c r="AQ554" s="368"/>
      <c r="AR554" s="368"/>
      <c r="AS554" s="258">
        <f>SUM(AE554:AR554)</f>
        <v>0</v>
      </c>
    </row>
    <row r="555" spans="1:45" outlineLevel="1">
      <c r="A555" s="466"/>
      <c r="B555" s="384" t="s">
        <v>307</v>
      </c>
      <c r="C555" s="253" t="s">
        <v>163</v>
      </c>
      <c r="D555" s="257"/>
      <c r="E555" s="257"/>
      <c r="F555" s="257"/>
      <c r="G555" s="257"/>
      <c r="H555" s="257"/>
      <c r="I555" s="257"/>
      <c r="J555" s="257"/>
      <c r="K555" s="257"/>
      <c r="L555" s="257"/>
      <c r="M555" s="257"/>
      <c r="N555" s="257"/>
      <c r="O555" s="257"/>
      <c r="P555" s="257"/>
      <c r="Q555" s="257">
        <f>Q554</f>
        <v>12</v>
      </c>
      <c r="R555" s="257"/>
      <c r="S555" s="257"/>
      <c r="T555" s="257"/>
      <c r="U555" s="257"/>
      <c r="V555" s="257"/>
      <c r="W555" s="257"/>
      <c r="X555" s="257"/>
      <c r="Y555" s="257"/>
      <c r="Z555" s="257"/>
      <c r="AA555" s="257"/>
      <c r="AB555" s="257"/>
      <c r="AC555" s="257"/>
      <c r="AD555" s="257"/>
      <c r="AE555" s="364">
        <f>AE554</f>
        <v>0</v>
      </c>
      <c r="AF555" s="364">
        <f t="shared" ref="AF555" si="1633">AF554</f>
        <v>0</v>
      </c>
      <c r="AG555" s="364">
        <f t="shared" ref="AG555" si="1634">AG554</f>
        <v>0</v>
      </c>
      <c r="AH555" s="364">
        <f t="shared" ref="AH555" si="1635">AH554</f>
        <v>0</v>
      </c>
      <c r="AI555" s="364">
        <f t="shared" ref="AI555" si="1636">AI554</f>
        <v>0</v>
      </c>
      <c r="AJ555" s="364">
        <f t="shared" ref="AJ555" si="1637">AJ554</f>
        <v>0</v>
      </c>
      <c r="AK555" s="364">
        <f t="shared" ref="AK555" si="1638">AK554</f>
        <v>0</v>
      </c>
      <c r="AL555" s="364">
        <f t="shared" ref="AL555" si="1639">AL554</f>
        <v>0</v>
      </c>
      <c r="AM555" s="364">
        <f t="shared" ref="AM555" si="1640">AM554</f>
        <v>0</v>
      </c>
      <c r="AN555" s="364">
        <f t="shared" ref="AN555" si="1641">AN554</f>
        <v>0</v>
      </c>
      <c r="AO555" s="364">
        <f t="shared" ref="AO555" si="1642">AO554</f>
        <v>0</v>
      </c>
      <c r="AP555" s="364">
        <f t="shared" ref="AP555" si="1643">AP554</f>
        <v>0</v>
      </c>
      <c r="AQ555" s="364">
        <f t="shared" ref="AQ555" si="1644">AQ554</f>
        <v>0</v>
      </c>
      <c r="AR555" s="364">
        <f t="shared" ref="AR555" si="1645">AR554</f>
        <v>0</v>
      </c>
      <c r="AS555" s="268"/>
    </row>
    <row r="556" spans="1:45" outlineLevel="1">
      <c r="A556" s="466"/>
      <c r="B556" s="381"/>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365"/>
      <c r="AF556" s="378"/>
      <c r="AG556" s="378"/>
      <c r="AH556" s="378"/>
      <c r="AI556" s="378"/>
      <c r="AJ556" s="378"/>
      <c r="AK556" s="378"/>
      <c r="AL556" s="378"/>
      <c r="AM556" s="378"/>
      <c r="AN556" s="378"/>
      <c r="AO556" s="378"/>
      <c r="AP556" s="378"/>
      <c r="AQ556" s="378"/>
      <c r="AR556" s="378"/>
      <c r="AS556" s="268"/>
    </row>
    <row r="557" spans="1:45" ht="30" outlineLevel="1">
      <c r="A557" s="466">
        <v>44</v>
      </c>
      <c r="B557" s="381" t="s">
        <v>136</v>
      </c>
      <c r="C557" s="253" t="s">
        <v>25</v>
      </c>
      <c r="D557" s="257"/>
      <c r="E557" s="257"/>
      <c r="F557" s="257"/>
      <c r="G557" s="257"/>
      <c r="H557" s="257"/>
      <c r="I557" s="257"/>
      <c r="J557" s="257"/>
      <c r="K557" s="257"/>
      <c r="L557" s="257"/>
      <c r="M557" s="257"/>
      <c r="N557" s="257"/>
      <c r="O557" s="257"/>
      <c r="P557" s="257"/>
      <c r="Q557" s="257">
        <v>12</v>
      </c>
      <c r="R557" s="257"/>
      <c r="S557" s="257"/>
      <c r="T557" s="257"/>
      <c r="U557" s="257"/>
      <c r="V557" s="257"/>
      <c r="W557" s="257"/>
      <c r="X557" s="257"/>
      <c r="Y557" s="257"/>
      <c r="Z557" s="257"/>
      <c r="AA557" s="257"/>
      <c r="AB557" s="257"/>
      <c r="AC557" s="257"/>
      <c r="AD557" s="257"/>
      <c r="AE557" s="379"/>
      <c r="AF557" s="363"/>
      <c r="AG557" s="363"/>
      <c r="AH557" s="363"/>
      <c r="AI557" s="363"/>
      <c r="AJ557" s="363"/>
      <c r="AK557" s="363"/>
      <c r="AL557" s="368"/>
      <c r="AM557" s="368"/>
      <c r="AN557" s="368"/>
      <c r="AO557" s="368"/>
      <c r="AP557" s="368"/>
      <c r="AQ557" s="368"/>
      <c r="AR557" s="368"/>
      <c r="AS557" s="258">
        <f>SUM(AE557:AR557)</f>
        <v>0</v>
      </c>
    </row>
    <row r="558" spans="1:45" outlineLevel="1">
      <c r="A558" s="466"/>
      <c r="B558" s="384" t="s">
        <v>307</v>
      </c>
      <c r="C558" s="253" t="s">
        <v>163</v>
      </c>
      <c r="D558" s="257"/>
      <c r="E558" s="257"/>
      <c r="F558" s="257"/>
      <c r="G558" s="257"/>
      <c r="H558" s="257"/>
      <c r="I558" s="257"/>
      <c r="J558" s="257"/>
      <c r="K558" s="257"/>
      <c r="L558" s="257"/>
      <c r="M558" s="257"/>
      <c r="N558" s="257"/>
      <c r="O558" s="257"/>
      <c r="P558" s="257"/>
      <c r="Q558" s="257">
        <f>Q557</f>
        <v>12</v>
      </c>
      <c r="R558" s="257"/>
      <c r="S558" s="257"/>
      <c r="T558" s="257"/>
      <c r="U558" s="257"/>
      <c r="V558" s="257"/>
      <c r="W558" s="257"/>
      <c r="X558" s="257"/>
      <c r="Y558" s="257"/>
      <c r="Z558" s="257"/>
      <c r="AA558" s="257"/>
      <c r="AB558" s="257"/>
      <c r="AC558" s="257"/>
      <c r="AD558" s="257"/>
      <c r="AE558" s="364">
        <f>AE557</f>
        <v>0</v>
      </c>
      <c r="AF558" s="364">
        <f t="shared" ref="AF558" si="1646">AF557</f>
        <v>0</v>
      </c>
      <c r="AG558" s="364">
        <f t="shared" ref="AG558" si="1647">AG557</f>
        <v>0</v>
      </c>
      <c r="AH558" s="364">
        <f t="shared" ref="AH558" si="1648">AH557</f>
        <v>0</v>
      </c>
      <c r="AI558" s="364">
        <f t="shared" ref="AI558" si="1649">AI557</f>
        <v>0</v>
      </c>
      <c r="AJ558" s="364">
        <f t="shared" ref="AJ558" si="1650">AJ557</f>
        <v>0</v>
      </c>
      <c r="AK558" s="364">
        <f t="shared" ref="AK558" si="1651">AK557</f>
        <v>0</v>
      </c>
      <c r="AL558" s="364">
        <f t="shared" ref="AL558" si="1652">AL557</f>
        <v>0</v>
      </c>
      <c r="AM558" s="364">
        <f t="shared" ref="AM558" si="1653">AM557</f>
        <v>0</v>
      </c>
      <c r="AN558" s="364">
        <f t="shared" ref="AN558" si="1654">AN557</f>
        <v>0</v>
      </c>
      <c r="AO558" s="364">
        <f t="shared" ref="AO558" si="1655">AO557</f>
        <v>0</v>
      </c>
      <c r="AP558" s="364">
        <f t="shared" ref="AP558" si="1656">AP557</f>
        <v>0</v>
      </c>
      <c r="AQ558" s="364">
        <f t="shared" ref="AQ558" si="1657">AQ557</f>
        <v>0</v>
      </c>
      <c r="AR558" s="364">
        <f t="shared" ref="AR558" si="1658">AR557</f>
        <v>0</v>
      </c>
      <c r="AS558" s="268"/>
    </row>
    <row r="559" spans="1:45" outlineLevel="1">
      <c r="A559" s="466"/>
      <c r="B559" s="381"/>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365"/>
      <c r="AF559" s="378"/>
      <c r="AG559" s="378"/>
      <c r="AH559" s="378"/>
      <c r="AI559" s="378"/>
      <c r="AJ559" s="378"/>
      <c r="AK559" s="378"/>
      <c r="AL559" s="378"/>
      <c r="AM559" s="378"/>
      <c r="AN559" s="378"/>
      <c r="AO559" s="378"/>
      <c r="AP559" s="378"/>
      <c r="AQ559" s="378"/>
      <c r="AR559" s="378"/>
      <c r="AS559" s="268"/>
    </row>
    <row r="560" spans="1:45" ht="30" outlineLevel="1">
      <c r="A560" s="466">
        <v>45</v>
      </c>
      <c r="B560" s="381" t="s">
        <v>137</v>
      </c>
      <c r="C560" s="253" t="s">
        <v>25</v>
      </c>
      <c r="D560" s="257"/>
      <c r="E560" s="257"/>
      <c r="F560" s="257"/>
      <c r="G560" s="257"/>
      <c r="H560" s="257"/>
      <c r="I560" s="257"/>
      <c r="J560" s="257"/>
      <c r="K560" s="257"/>
      <c r="L560" s="257"/>
      <c r="M560" s="257"/>
      <c r="N560" s="257"/>
      <c r="O560" s="257"/>
      <c r="P560" s="257"/>
      <c r="Q560" s="257">
        <v>12</v>
      </c>
      <c r="R560" s="257"/>
      <c r="S560" s="257"/>
      <c r="T560" s="257"/>
      <c r="U560" s="257"/>
      <c r="V560" s="257"/>
      <c r="W560" s="257"/>
      <c r="X560" s="257"/>
      <c r="Y560" s="257"/>
      <c r="Z560" s="257"/>
      <c r="AA560" s="257"/>
      <c r="AB560" s="257"/>
      <c r="AC560" s="257"/>
      <c r="AD560" s="257"/>
      <c r="AE560" s="379"/>
      <c r="AF560" s="363"/>
      <c r="AG560" s="363"/>
      <c r="AH560" s="363"/>
      <c r="AI560" s="363"/>
      <c r="AJ560" s="363"/>
      <c r="AK560" s="363"/>
      <c r="AL560" s="368"/>
      <c r="AM560" s="368"/>
      <c r="AN560" s="368"/>
      <c r="AO560" s="368"/>
      <c r="AP560" s="368"/>
      <c r="AQ560" s="368"/>
      <c r="AR560" s="368"/>
      <c r="AS560" s="258">
        <f>SUM(AE560:AR560)</f>
        <v>0</v>
      </c>
    </row>
    <row r="561" spans="1:45" outlineLevel="1">
      <c r="A561" s="466"/>
      <c r="B561" s="384" t="s">
        <v>307</v>
      </c>
      <c r="C561" s="253" t="s">
        <v>163</v>
      </c>
      <c r="D561" s="257"/>
      <c r="E561" s="257"/>
      <c r="F561" s="257"/>
      <c r="G561" s="257"/>
      <c r="H561" s="257"/>
      <c r="I561" s="257"/>
      <c r="J561" s="257"/>
      <c r="K561" s="257"/>
      <c r="L561" s="257"/>
      <c r="M561" s="257"/>
      <c r="N561" s="257"/>
      <c r="O561" s="257"/>
      <c r="P561" s="257"/>
      <c r="Q561" s="257">
        <f>Q560</f>
        <v>12</v>
      </c>
      <c r="R561" s="257"/>
      <c r="S561" s="257"/>
      <c r="T561" s="257"/>
      <c r="U561" s="257"/>
      <c r="V561" s="257"/>
      <c r="W561" s="257"/>
      <c r="X561" s="257"/>
      <c r="Y561" s="257"/>
      <c r="Z561" s="257"/>
      <c r="AA561" s="257"/>
      <c r="AB561" s="257"/>
      <c r="AC561" s="257"/>
      <c r="AD561" s="257"/>
      <c r="AE561" s="364">
        <f>AE560</f>
        <v>0</v>
      </c>
      <c r="AF561" s="364">
        <f t="shared" ref="AF561" si="1659">AF560</f>
        <v>0</v>
      </c>
      <c r="AG561" s="364">
        <f t="shared" ref="AG561" si="1660">AG560</f>
        <v>0</v>
      </c>
      <c r="AH561" s="364">
        <f t="shared" ref="AH561" si="1661">AH560</f>
        <v>0</v>
      </c>
      <c r="AI561" s="364">
        <f t="shared" ref="AI561" si="1662">AI560</f>
        <v>0</v>
      </c>
      <c r="AJ561" s="364">
        <f t="shared" ref="AJ561" si="1663">AJ560</f>
        <v>0</v>
      </c>
      <c r="AK561" s="364">
        <f t="shared" ref="AK561" si="1664">AK560</f>
        <v>0</v>
      </c>
      <c r="AL561" s="364">
        <f t="shared" ref="AL561" si="1665">AL560</f>
        <v>0</v>
      </c>
      <c r="AM561" s="364">
        <f t="shared" ref="AM561" si="1666">AM560</f>
        <v>0</v>
      </c>
      <c r="AN561" s="364">
        <f t="shared" ref="AN561" si="1667">AN560</f>
        <v>0</v>
      </c>
      <c r="AO561" s="364">
        <f t="shared" ref="AO561" si="1668">AO560</f>
        <v>0</v>
      </c>
      <c r="AP561" s="364">
        <f t="shared" ref="AP561" si="1669">AP560</f>
        <v>0</v>
      </c>
      <c r="AQ561" s="364">
        <f t="shared" ref="AQ561" si="1670">AQ560</f>
        <v>0</v>
      </c>
      <c r="AR561" s="364">
        <f t="shared" ref="AR561" si="1671">AR560</f>
        <v>0</v>
      </c>
      <c r="AS561" s="268"/>
    </row>
    <row r="562" spans="1:45" outlineLevel="1">
      <c r="A562" s="466"/>
      <c r="B562" s="381"/>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365"/>
      <c r="AF562" s="378"/>
      <c r="AG562" s="378"/>
      <c r="AH562" s="378"/>
      <c r="AI562" s="378"/>
      <c r="AJ562" s="378"/>
      <c r="AK562" s="378"/>
      <c r="AL562" s="378"/>
      <c r="AM562" s="378"/>
      <c r="AN562" s="378"/>
      <c r="AO562" s="378"/>
      <c r="AP562" s="378"/>
      <c r="AQ562" s="378"/>
      <c r="AR562" s="378"/>
      <c r="AS562" s="268"/>
    </row>
    <row r="563" spans="1:45" ht="30" outlineLevel="1">
      <c r="A563" s="466">
        <v>46</v>
      </c>
      <c r="B563" s="381" t="s">
        <v>138</v>
      </c>
      <c r="C563" s="253" t="s">
        <v>25</v>
      </c>
      <c r="D563" s="257"/>
      <c r="E563" s="257"/>
      <c r="F563" s="257"/>
      <c r="G563" s="257"/>
      <c r="H563" s="257"/>
      <c r="I563" s="257"/>
      <c r="J563" s="257"/>
      <c r="K563" s="257"/>
      <c r="L563" s="257"/>
      <c r="M563" s="257"/>
      <c r="N563" s="257"/>
      <c r="O563" s="257"/>
      <c r="P563" s="257"/>
      <c r="Q563" s="257">
        <v>12</v>
      </c>
      <c r="R563" s="257"/>
      <c r="S563" s="257"/>
      <c r="T563" s="257"/>
      <c r="U563" s="257"/>
      <c r="V563" s="257"/>
      <c r="W563" s="257"/>
      <c r="X563" s="257"/>
      <c r="Y563" s="257"/>
      <c r="Z563" s="257"/>
      <c r="AA563" s="257"/>
      <c r="AB563" s="257"/>
      <c r="AC563" s="257"/>
      <c r="AD563" s="257"/>
      <c r="AE563" s="379"/>
      <c r="AF563" s="363"/>
      <c r="AG563" s="363"/>
      <c r="AH563" s="363"/>
      <c r="AI563" s="363"/>
      <c r="AJ563" s="363"/>
      <c r="AK563" s="363"/>
      <c r="AL563" s="368"/>
      <c r="AM563" s="368"/>
      <c r="AN563" s="368"/>
      <c r="AO563" s="368"/>
      <c r="AP563" s="368"/>
      <c r="AQ563" s="368"/>
      <c r="AR563" s="368"/>
      <c r="AS563" s="258">
        <f>SUM(AE563:AR563)</f>
        <v>0</v>
      </c>
    </row>
    <row r="564" spans="1:45" outlineLevel="1">
      <c r="A564" s="466"/>
      <c r="B564" s="384" t="s">
        <v>307</v>
      </c>
      <c r="C564" s="253" t="s">
        <v>163</v>
      </c>
      <c r="D564" s="257"/>
      <c r="E564" s="257"/>
      <c r="F564" s="257"/>
      <c r="G564" s="257"/>
      <c r="H564" s="257"/>
      <c r="I564" s="257"/>
      <c r="J564" s="257"/>
      <c r="K564" s="257"/>
      <c r="L564" s="257"/>
      <c r="M564" s="257"/>
      <c r="N564" s="257"/>
      <c r="O564" s="257"/>
      <c r="P564" s="257"/>
      <c r="Q564" s="257">
        <f>Q563</f>
        <v>12</v>
      </c>
      <c r="R564" s="257"/>
      <c r="S564" s="257"/>
      <c r="T564" s="257"/>
      <c r="U564" s="257"/>
      <c r="V564" s="257"/>
      <c r="W564" s="257"/>
      <c r="X564" s="257"/>
      <c r="Y564" s="257"/>
      <c r="Z564" s="257"/>
      <c r="AA564" s="257"/>
      <c r="AB564" s="257"/>
      <c r="AC564" s="257"/>
      <c r="AD564" s="257"/>
      <c r="AE564" s="364">
        <f>AE563</f>
        <v>0</v>
      </c>
      <c r="AF564" s="364">
        <f t="shared" ref="AF564" si="1672">AF563</f>
        <v>0</v>
      </c>
      <c r="AG564" s="364">
        <f t="shared" ref="AG564" si="1673">AG563</f>
        <v>0</v>
      </c>
      <c r="AH564" s="364">
        <f t="shared" ref="AH564" si="1674">AH563</f>
        <v>0</v>
      </c>
      <c r="AI564" s="364">
        <f t="shared" ref="AI564" si="1675">AI563</f>
        <v>0</v>
      </c>
      <c r="AJ564" s="364">
        <f t="shared" ref="AJ564" si="1676">AJ563</f>
        <v>0</v>
      </c>
      <c r="AK564" s="364">
        <f t="shared" ref="AK564" si="1677">AK563</f>
        <v>0</v>
      </c>
      <c r="AL564" s="364">
        <f t="shared" ref="AL564" si="1678">AL563</f>
        <v>0</v>
      </c>
      <c r="AM564" s="364">
        <f t="shared" ref="AM564" si="1679">AM563</f>
        <v>0</v>
      </c>
      <c r="AN564" s="364">
        <f t="shared" ref="AN564" si="1680">AN563</f>
        <v>0</v>
      </c>
      <c r="AO564" s="364">
        <f t="shared" ref="AO564" si="1681">AO563</f>
        <v>0</v>
      </c>
      <c r="AP564" s="364">
        <f t="shared" ref="AP564" si="1682">AP563</f>
        <v>0</v>
      </c>
      <c r="AQ564" s="364">
        <f t="shared" ref="AQ564" si="1683">AQ563</f>
        <v>0</v>
      </c>
      <c r="AR564" s="364">
        <f t="shared" ref="AR564" si="1684">AR563</f>
        <v>0</v>
      </c>
      <c r="AS564" s="268"/>
    </row>
    <row r="565" spans="1:45" outlineLevel="1">
      <c r="A565" s="466"/>
      <c r="B565" s="381"/>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365"/>
      <c r="AF565" s="378"/>
      <c r="AG565" s="378"/>
      <c r="AH565" s="378"/>
      <c r="AI565" s="378"/>
      <c r="AJ565" s="378"/>
      <c r="AK565" s="378"/>
      <c r="AL565" s="378"/>
      <c r="AM565" s="378"/>
      <c r="AN565" s="378"/>
      <c r="AO565" s="378"/>
      <c r="AP565" s="378"/>
      <c r="AQ565" s="378"/>
      <c r="AR565" s="378"/>
      <c r="AS565" s="268"/>
    </row>
    <row r="566" spans="1:45" ht="30" outlineLevel="1">
      <c r="A566" s="466">
        <v>47</v>
      </c>
      <c r="B566" s="381" t="s">
        <v>139</v>
      </c>
      <c r="C566" s="253" t="s">
        <v>25</v>
      </c>
      <c r="D566" s="257"/>
      <c r="E566" s="257"/>
      <c r="F566" s="257"/>
      <c r="G566" s="257"/>
      <c r="H566" s="257"/>
      <c r="I566" s="257"/>
      <c r="J566" s="257"/>
      <c r="K566" s="257"/>
      <c r="L566" s="257"/>
      <c r="M566" s="257"/>
      <c r="N566" s="257"/>
      <c r="O566" s="257"/>
      <c r="P566" s="257"/>
      <c r="Q566" s="257">
        <v>12</v>
      </c>
      <c r="R566" s="257"/>
      <c r="S566" s="257"/>
      <c r="T566" s="257"/>
      <c r="U566" s="257"/>
      <c r="V566" s="257"/>
      <c r="W566" s="257"/>
      <c r="X566" s="257"/>
      <c r="Y566" s="257"/>
      <c r="Z566" s="257"/>
      <c r="AA566" s="257"/>
      <c r="AB566" s="257"/>
      <c r="AC566" s="257"/>
      <c r="AD566" s="257"/>
      <c r="AE566" s="379"/>
      <c r="AF566" s="363"/>
      <c r="AG566" s="363"/>
      <c r="AH566" s="363"/>
      <c r="AI566" s="363"/>
      <c r="AJ566" s="363"/>
      <c r="AK566" s="363"/>
      <c r="AL566" s="368"/>
      <c r="AM566" s="368"/>
      <c r="AN566" s="368"/>
      <c r="AO566" s="368"/>
      <c r="AP566" s="368"/>
      <c r="AQ566" s="368"/>
      <c r="AR566" s="368"/>
      <c r="AS566" s="258">
        <f>SUM(AE566:AR566)</f>
        <v>0</v>
      </c>
    </row>
    <row r="567" spans="1:45" outlineLevel="1">
      <c r="A567" s="466"/>
      <c r="B567" s="384" t="s">
        <v>307</v>
      </c>
      <c r="C567" s="253" t="s">
        <v>163</v>
      </c>
      <c r="D567" s="257"/>
      <c r="E567" s="257"/>
      <c r="F567" s="257"/>
      <c r="G567" s="257"/>
      <c r="H567" s="257"/>
      <c r="I567" s="257"/>
      <c r="J567" s="257"/>
      <c r="K567" s="257"/>
      <c r="L567" s="257"/>
      <c r="M567" s="257"/>
      <c r="N567" s="257"/>
      <c r="O567" s="257"/>
      <c r="P567" s="257"/>
      <c r="Q567" s="257">
        <f>Q566</f>
        <v>12</v>
      </c>
      <c r="R567" s="257"/>
      <c r="S567" s="257"/>
      <c r="T567" s="257"/>
      <c r="U567" s="257"/>
      <c r="V567" s="257"/>
      <c r="W567" s="257"/>
      <c r="X567" s="257"/>
      <c r="Y567" s="257"/>
      <c r="Z567" s="257"/>
      <c r="AA567" s="257"/>
      <c r="AB567" s="257"/>
      <c r="AC567" s="257"/>
      <c r="AD567" s="257"/>
      <c r="AE567" s="364">
        <f>AE566</f>
        <v>0</v>
      </c>
      <c r="AF567" s="364">
        <f t="shared" ref="AF567" si="1685">AF566</f>
        <v>0</v>
      </c>
      <c r="AG567" s="364">
        <f t="shared" ref="AG567" si="1686">AG566</f>
        <v>0</v>
      </c>
      <c r="AH567" s="364">
        <f t="shared" ref="AH567" si="1687">AH566</f>
        <v>0</v>
      </c>
      <c r="AI567" s="364">
        <f t="shared" ref="AI567" si="1688">AI566</f>
        <v>0</v>
      </c>
      <c r="AJ567" s="364">
        <f t="shared" ref="AJ567" si="1689">AJ566</f>
        <v>0</v>
      </c>
      <c r="AK567" s="364">
        <f t="shared" ref="AK567" si="1690">AK566</f>
        <v>0</v>
      </c>
      <c r="AL567" s="364">
        <f t="shared" ref="AL567" si="1691">AL566</f>
        <v>0</v>
      </c>
      <c r="AM567" s="364">
        <f t="shared" ref="AM567" si="1692">AM566</f>
        <v>0</v>
      </c>
      <c r="AN567" s="364">
        <f t="shared" ref="AN567" si="1693">AN566</f>
        <v>0</v>
      </c>
      <c r="AO567" s="364">
        <f t="shared" ref="AO567" si="1694">AO566</f>
        <v>0</v>
      </c>
      <c r="AP567" s="364">
        <f t="shared" ref="AP567" si="1695">AP566</f>
        <v>0</v>
      </c>
      <c r="AQ567" s="364">
        <f t="shared" ref="AQ567" si="1696">AQ566</f>
        <v>0</v>
      </c>
      <c r="AR567" s="364">
        <f t="shared" ref="AR567" si="1697">AR566</f>
        <v>0</v>
      </c>
      <c r="AS567" s="268"/>
    </row>
    <row r="568" spans="1:45" outlineLevel="1">
      <c r="A568" s="466"/>
      <c r="B568" s="381"/>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365"/>
      <c r="AF568" s="378"/>
      <c r="AG568" s="378"/>
      <c r="AH568" s="378"/>
      <c r="AI568" s="378"/>
      <c r="AJ568" s="378"/>
      <c r="AK568" s="378"/>
      <c r="AL568" s="378"/>
      <c r="AM568" s="378"/>
      <c r="AN568" s="378"/>
      <c r="AO568" s="378"/>
      <c r="AP568" s="378"/>
      <c r="AQ568" s="378"/>
      <c r="AR568" s="378"/>
      <c r="AS568" s="268"/>
    </row>
    <row r="569" spans="1:45" ht="30" outlineLevel="1">
      <c r="A569" s="466">
        <v>48</v>
      </c>
      <c r="B569" s="381" t="s">
        <v>140</v>
      </c>
      <c r="C569" s="253" t="s">
        <v>25</v>
      </c>
      <c r="D569" s="257"/>
      <c r="E569" s="257"/>
      <c r="F569" s="257"/>
      <c r="G569" s="257"/>
      <c r="H569" s="257"/>
      <c r="I569" s="257"/>
      <c r="J569" s="257"/>
      <c r="K569" s="257"/>
      <c r="L569" s="257"/>
      <c r="M569" s="257"/>
      <c r="N569" s="257"/>
      <c r="O569" s="257"/>
      <c r="P569" s="257"/>
      <c r="Q569" s="257">
        <v>12</v>
      </c>
      <c r="R569" s="257"/>
      <c r="S569" s="257"/>
      <c r="T569" s="257"/>
      <c r="U569" s="257"/>
      <c r="V569" s="257"/>
      <c r="W569" s="257"/>
      <c r="X569" s="257"/>
      <c r="Y569" s="257"/>
      <c r="Z569" s="257"/>
      <c r="AA569" s="257"/>
      <c r="AB569" s="257"/>
      <c r="AC569" s="257"/>
      <c r="AD569" s="257"/>
      <c r="AE569" s="379"/>
      <c r="AF569" s="363"/>
      <c r="AG569" s="363"/>
      <c r="AH569" s="363"/>
      <c r="AI569" s="363"/>
      <c r="AJ569" s="363"/>
      <c r="AK569" s="363"/>
      <c r="AL569" s="368"/>
      <c r="AM569" s="368"/>
      <c r="AN569" s="368"/>
      <c r="AO569" s="368"/>
      <c r="AP569" s="368"/>
      <c r="AQ569" s="368"/>
      <c r="AR569" s="368"/>
      <c r="AS569" s="258">
        <f>SUM(AE569:AR569)</f>
        <v>0</v>
      </c>
    </row>
    <row r="570" spans="1:45" outlineLevel="1">
      <c r="A570" s="466"/>
      <c r="B570" s="384" t="s">
        <v>307</v>
      </c>
      <c r="C570" s="253" t="s">
        <v>163</v>
      </c>
      <c r="D570" s="257"/>
      <c r="E570" s="257"/>
      <c r="F570" s="257"/>
      <c r="G570" s="257"/>
      <c r="H570" s="257"/>
      <c r="I570" s="257"/>
      <c r="J570" s="257"/>
      <c r="K570" s="257"/>
      <c r="L570" s="257"/>
      <c r="M570" s="257"/>
      <c r="N570" s="257"/>
      <c r="O570" s="257"/>
      <c r="P570" s="257"/>
      <c r="Q570" s="257">
        <f>Q569</f>
        <v>12</v>
      </c>
      <c r="R570" s="257"/>
      <c r="S570" s="257"/>
      <c r="T570" s="257"/>
      <c r="U570" s="257"/>
      <c r="V570" s="257"/>
      <c r="W570" s="257"/>
      <c r="X570" s="257"/>
      <c r="Y570" s="257"/>
      <c r="Z570" s="257"/>
      <c r="AA570" s="257"/>
      <c r="AB570" s="257"/>
      <c r="AC570" s="257"/>
      <c r="AD570" s="257"/>
      <c r="AE570" s="364">
        <f>AE569</f>
        <v>0</v>
      </c>
      <c r="AF570" s="364">
        <f t="shared" ref="AF570" si="1698">AF569</f>
        <v>0</v>
      </c>
      <c r="AG570" s="364">
        <f t="shared" ref="AG570" si="1699">AG569</f>
        <v>0</v>
      </c>
      <c r="AH570" s="364">
        <f t="shared" ref="AH570" si="1700">AH569</f>
        <v>0</v>
      </c>
      <c r="AI570" s="364">
        <f t="shared" ref="AI570" si="1701">AI569</f>
        <v>0</v>
      </c>
      <c r="AJ570" s="364">
        <f t="shared" ref="AJ570" si="1702">AJ569</f>
        <v>0</v>
      </c>
      <c r="AK570" s="364">
        <f t="shared" ref="AK570" si="1703">AK569</f>
        <v>0</v>
      </c>
      <c r="AL570" s="364">
        <f t="shared" ref="AL570" si="1704">AL569</f>
        <v>0</v>
      </c>
      <c r="AM570" s="364">
        <f t="shared" ref="AM570" si="1705">AM569</f>
        <v>0</v>
      </c>
      <c r="AN570" s="364">
        <f t="shared" ref="AN570" si="1706">AN569</f>
        <v>0</v>
      </c>
      <c r="AO570" s="364">
        <f t="shared" ref="AO570" si="1707">AO569</f>
        <v>0</v>
      </c>
      <c r="AP570" s="364">
        <f t="shared" ref="AP570" si="1708">AP569</f>
        <v>0</v>
      </c>
      <c r="AQ570" s="364">
        <f t="shared" ref="AQ570" si="1709">AQ569</f>
        <v>0</v>
      </c>
      <c r="AR570" s="364">
        <f t="shared" ref="AR570" si="1710">AR569</f>
        <v>0</v>
      </c>
      <c r="AS570" s="268"/>
    </row>
    <row r="571" spans="1:45" outlineLevel="1">
      <c r="A571" s="466"/>
      <c r="B571" s="381"/>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365"/>
      <c r="AF571" s="378"/>
      <c r="AG571" s="378"/>
      <c r="AH571" s="378"/>
      <c r="AI571" s="378"/>
      <c r="AJ571" s="378"/>
      <c r="AK571" s="378"/>
      <c r="AL571" s="378"/>
      <c r="AM571" s="378"/>
      <c r="AN571" s="378"/>
      <c r="AO571" s="378"/>
      <c r="AP571" s="378"/>
      <c r="AQ571" s="378"/>
      <c r="AR571" s="378"/>
      <c r="AS571" s="268"/>
    </row>
    <row r="572" spans="1:45" ht="30" outlineLevel="1">
      <c r="A572" s="466">
        <v>49</v>
      </c>
      <c r="B572" s="381" t="s">
        <v>141</v>
      </c>
      <c r="C572" s="253" t="s">
        <v>25</v>
      </c>
      <c r="D572" s="257"/>
      <c r="E572" s="257"/>
      <c r="F572" s="257"/>
      <c r="G572" s="257"/>
      <c r="H572" s="257">
        <f>+'7.  Persistence Report'!BA77</f>
        <v>672</v>
      </c>
      <c r="I572" s="257">
        <f>+'7.  Persistence Report'!BB77</f>
        <v>672</v>
      </c>
      <c r="J572" s="257">
        <f>+'7.  Persistence Report'!BC77</f>
        <v>672</v>
      </c>
      <c r="K572" s="257">
        <f>+'7.  Persistence Report'!BD77</f>
        <v>672</v>
      </c>
      <c r="L572" s="257">
        <f>+'7.  Persistence Report'!BE77</f>
        <v>672</v>
      </c>
      <c r="M572" s="257">
        <f>+'7.  Persistence Report'!BF77</f>
        <v>672</v>
      </c>
      <c r="N572" s="257">
        <f>+'7.  Persistence Report'!BG77</f>
        <v>672</v>
      </c>
      <c r="O572" s="257">
        <f>+'7.  Persistence Report'!BH77</f>
        <v>672</v>
      </c>
      <c r="P572" s="257">
        <f>+'7.  Persistence Report'!BI77</f>
        <v>672</v>
      </c>
      <c r="Q572" s="257">
        <v>12</v>
      </c>
      <c r="R572" s="257"/>
      <c r="S572" s="257"/>
      <c r="T572" s="257"/>
      <c r="U572" s="257"/>
      <c r="V572" s="257">
        <f>+'7.  Persistence Report'!V77</f>
        <v>0</v>
      </c>
      <c r="W572" s="257">
        <f>+'7.  Persistence Report'!W77</f>
        <v>0</v>
      </c>
      <c r="X572" s="257">
        <f>+'7.  Persistence Report'!X77</f>
        <v>0</v>
      </c>
      <c r="Y572" s="257">
        <f>+'7.  Persistence Report'!Y77</f>
        <v>0</v>
      </c>
      <c r="Z572" s="257">
        <f>+'7.  Persistence Report'!Z77</f>
        <v>0</v>
      </c>
      <c r="AA572" s="257">
        <f>+'7.  Persistence Report'!AA77</f>
        <v>0</v>
      </c>
      <c r="AB572" s="257">
        <f>+'7.  Persistence Report'!AB77</f>
        <v>0</v>
      </c>
      <c r="AC572" s="257">
        <f>+'7.  Persistence Report'!AC77</f>
        <v>0</v>
      </c>
      <c r="AD572" s="257">
        <f>+'7.  Persistence Report'!AD77</f>
        <v>0</v>
      </c>
      <c r="AE572" s="379"/>
      <c r="AF572" s="363"/>
      <c r="AG572" s="363"/>
      <c r="AH572" s="363"/>
      <c r="AI572" s="363"/>
      <c r="AJ572" s="363"/>
      <c r="AK572" s="363"/>
      <c r="AL572" s="368"/>
      <c r="AM572" s="368"/>
      <c r="AN572" s="368"/>
      <c r="AO572" s="368"/>
      <c r="AP572" s="368"/>
      <c r="AQ572" s="368"/>
      <c r="AR572" s="368"/>
      <c r="AS572" s="258">
        <f>SUM(AE572:AR572)</f>
        <v>0</v>
      </c>
    </row>
    <row r="573" spans="1:45" outlineLevel="1">
      <c r="A573" s="466"/>
      <c r="B573" s="384" t="s">
        <v>307</v>
      </c>
      <c r="C573" s="253" t="s">
        <v>163</v>
      </c>
      <c r="D573" s="257"/>
      <c r="E573" s="257"/>
      <c r="F573" s="257"/>
      <c r="G573" s="257"/>
      <c r="H573" s="257"/>
      <c r="I573" s="257"/>
      <c r="J573" s="257"/>
      <c r="K573" s="257"/>
      <c r="L573" s="257"/>
      <c r="M573" s="257"/>
      <c r="N573" s="257"/>
      <c r="O573" s="257"/>
      <c r="P573" s="257"/>
      <c r="Q573" s="257">
        <f>Q572</f>
        <v>12</v>
      </c>
      <c r="R573" s="257"/>
      <c r="S573" s="257"/>
      <c r="T573" s="257"/>
      <c r="U573" s="257"/>
      <c r="V573" s="257"/>
      <c r="W573" s="257"/>
      <c r="X573" s="257"/>
      <c r="Y573" s="257"/>
      <c r="Z573" s="257"/>
      <c r="AA573" s="257"/>
      <c r="AB573" s="257"/>
      <c r="AC573" s="257"/>
      <c r="AD573" s="257"/>
      <c r="AE573" s="364">
        <f>AE572</f>
        <v>0</v>
      </c>
      <c r="AF573" s="364">
        <f t="shared" ref="AF573" si="1711">AF572</f>
        <v>0</v>
      </c>
      <c r="AG573" s="364">
        <f t="shared" ref="AG573" si="1712">AG572</f>
        <v>0</v>
      </c>
      <c r="AH573" s="364">
        <f t="shared" ref="AH573" si="1713">AH572</f>
        <v>0</v>
      </c>
      <c r="AI573" s="364">
        <f t="shared" ref="AI573" si="1714">AI572</f>
        <v>0</v>
      </c>
      <c r="AJ573" s="364">
        <f t="shared" ref="AJ573" si="1715">AJ572</f>
        <v>0</v>
      </c>
      <c r="AK573" s="364">
        <f t="shared" ref="AK573" si="1716">AK572</f>
        <v>0</v>
      </c>
      <c r="AL573" s="364">
        <f t="shared" ref="AL573" si="1717">AL572</f>
        <v>0</v>
      </c>
      <c r="AM573" s="364">
        <f t="shared" ref="AM573" si="1718">AM572</f>
        <v>0</v>
      </c>
      <c r="AN573" s="364">
        <f t="shared" ref="AN573" si="1719">AN572</f>
        <v>0</v>
      </c>
      <c r="AO573" s="364">
        <f t="shared" ref="AO573" si="1720">AO572</f>
        <v>0</v>
      </c>
      <c r="AP573" s="364">
        <f t="shared" ref="AP573" si="1721">AP572</f>
        <v>0</v>
      </c>
      <c r="AQ573" s="364">
        <f t="shared" ref="AQ573" si="1722">AQ572</f>
        <v>0</v>
      </c>
      <c r="AR573" s="364">
        <f t="shared" ref="AR573" si="1723">AR572</f>
        <v>0</v>
      </c>
      <c r="AS573" s="268"/>
    </row>
    <row r="574" spans="1:45" outlineLevel="1">
      <c r="A574" s="466"/>
      <c r="B574" s="384"/>
      <c r="C574" s="267"/>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63"/>
      <c r="AF574" s="263"/>
      <c r="AG574" s="263"/>
      <c r="AH574" s="263"/>
      <c r="AI574" s="263"/>
      <c r="AJ574" s="263"/>
      <c r="AK574" s="263"/>
      <c r="AL574" s="263"/>
      <c r="AM574" s="263"/>
      <c r="AN574" s="263"/>
      <c r="AO574" s="263"/>
      <c r="AP574" s="263"/>
      <c r="AQ574" s="263"/>
      <c r="AR574" s="263"/>
      <c r="AS574" s="268"/>
    </row>
    <row r="575" spans="1:45" ht="15.75">
      <c r="B575" s="288" t="s">
        <v>291</v>
      </c>
      <c r="C575" s="290"/>
      <c r="D575" s="290">
        <f>SUM(D418:D573)</f>
        <v>0</v>
      </c>
      <c r="E575" s="290"/>
      <c r="F575" s="290"/>
      <c r="G575" s="290"/>
      <c r="H575" s="290">
        <f>SUM(H418:H573)</f>
        <v>6071072</v>
      </c>
      <c r="I575" s="290">
        <f t="shared" ref="I575:P575" si="1724">SUM(I418:I573)</f>
        <v>5738036</v>
      </c>
      <c r="J575" s="290">
        <f t="shared" si="1724"/>
        <v>5700073</v>
      </c>
      <c r="K575" s="290">
        <f t="shared" si="1724"/>
        <v>5691605</v>
      </c>
      <c r="L575" s="290">
        <f t="shared" si="1724"/>
        <v>5662356</v>
      </c>
      <c r="M575" s="290">
        <f t="shared" si="1724"/>
        <v>5642626</v>
      </c>
      <c r="N575" s="290">
        <f t="shared" si="1724"/>
        <v>5268654</v>
      </c>
      <c r="O575" s="290">
        <f t="shared" si="1724"/>
        <v>5246801</v>
      </c>
      <c r="P575" s="290">
        <f t="shared" si="1724"/>
        <v>3792889</v>
      </c>
      <c r="Q575" s="290"/>
      <c r="R575" s="290">
        <f>SUM(R418:R573)</f>
        <v>0</v>
      </c>
      <c r="S575" s="290"/>
      <c r="T575" s="290"/>
      <c r="U575" s="290"/>
      <c r="V575" s="290">
        <f>SUM(V418:V573)</f>
        <v>826</v>
      </c>
      <c r="W575" s="290">
        <f t="shared" ref="W575:AD575" si="1725">SUM(W418:W573)</f>
        <v>760</v>
      </c>
      <c r="X575" s="290">
        <f t="shared" si="1725"/>
        <v>756</v>
      </c>
      <c r="Y575" s="290">
        <f t="shared" si="1725"/>
        <v>754</v>
      </c>
      <c r="Z575" s="290">
        <f t="shared" si="1725"/>
        <v>748</v>
      </c>
      <c r="AA575" s="290">
        <f t="shared" si="1725"/>
        <v>742</v>
      </c>
      <c r="AB575" s="290">
        <f t="shared" si="1725"/>
        <v>651</v>
      </c>
      <c r="AC575" s="290">
        <f t="shared" si="1725"/>
        <v>646</v>
      </c>
      <c r="AD575" s="290">
        <f t="shared" si="1725"/>
        <v>361</v>
      </c>
      <c r="AE575" s="290">
        <f>IF(AE416="kWh",SUMPRODUCT(D418:D573,AE418:AE573))</f>
        <v>0</v>
      </c>
      <c r="AF575" s="290">
        <f>IF(AF416="kWh",SUMPRODUCT(D418:D573,AF418:AF573))</f>
        <v>0</v>
      </c>
      <c r="AG575" s="290">
        <f>IF(AG416="kw",SUMPRODUCT(Q418:Q573,R418:R573,AG418:AG573),SUMPRODUCT(D418:D573,AG418:AG573))</f>
        <v>0</v>
      </c>
      <c r="AH575" s="290">
        <f>IF(AH416="kw",SUMPRODUCT(Q418:Q573,R418:R573,AH418:AH573),SUMPRODUCT(D418:D573,AH418:AH573))</f>
        <v>0</v>
      </c>
      <c r="AI575" s="290">
        <f>IF(AI416="kw",SUMPRODUCT(Q418:Q573,R418:R573,AI418:AI573),SUMPRODUCT(D418:D573,AI418:AI573))</f>
        <v>0</v>
      </c>
      <c r="AJ575" s="290">
        <f>IF(AJ416="kw",SUMPRODUCT(Q418:Q573,R418:R573,AJ418:AJ573),SUMPRODUCT(D418:D573,AJ418:AJ573))</f>
        <v>0</v>
      </c>
      <c r="AK575" s="290">
        <f>IF(AK416="kw",SUMPRODUCT(Q418:Q573,R418:R573,AK418:AK573),SUMPRODUCT(D418:D573,AK418:AK573))</f>
        <v>0</v>
      </c>
      <c r="AL575" s="290">
        <f>IF(AL416="kw",SUMPRODUCT(Q418:Q573,R418:R573,AL418:AL573),SUMPRODUCT(D418:D573,AL418:AL573))</f>
        <v>0</v>
      </c>
      <c r="AM575" s="290">
        <f>IF(AM416="kw",SUMPRODUCT(Q418:Q573,R418:R573,AM418:AM573),SUMPRODUCT(D418:D573,AM418:AM573))</f>
        <v>0</v>
      </c>
      <c r="AN575" s="290">
        <f>IF(AN416="kw",SUMPRODUCT(Q418:Q573,R418:R573,AN418:AN573),SUMPRODUCT(D418:D573,AN418:AN573))</f>
        <v>0</v>
      </c>
      <c r="AO575" s="290">
        <f>IF(AO416="kw",SUMPRODUCT(Q418:Q573,R418:R573,AO418:AO573),SUMPRODUCT(D418:D573,AO418:AO573))</f>
        <v>0</v>
      </c>
      <c r="AP575" s="290">
        <f>IF(AP416="kw",SUMPRODUCT(Q418:Q573,R418:R573,AP418:AP573),SUMPRODUCT(D418:D573,AP418:AP573))</f>
        <v>0</v>
      </c>
      <c r="AQ575" s="290">
        <f>IF(AQ416="kw",SUMPRODUCT(Q418:Q573,R418:R573,AQ418:AQ573),SUMPRODUCT(D418:D573,AQ418:AQ573))</f>
        <v>0</v>
      </c>
      <c r="AR575" s="290">
        <f>IF(AR416="kw",SUMPRODUCT(Q418:Q573,R418:R573,AR418:AR573),SUMPRODUCT(D418:D573,AR418:AR573))</f>
        <v>0</v>
      </c>
      <c r="AS575" s="291"/>
    </row>
    <row r="576" spans="1:45" ht="15.75">
      <c r="B576" s="345" t="s">
        <v>292</v>
      </c>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c r="AE576" s="346">
        <f>HLOOKUP(AE415,'2. LRAMVA Threshold'!$B$42:$Q$60,9,FALSE)</f>
        <v>0</v>
      </c>
      <c r="AF576" s="346">
        <f>HLOOKUP(AF415,'2. LRAMVA Threshold'!$B$42:$Q$53,9,FALSE)</f>
        <v>0</v>
      </c>
      <c r="AG576" s="346">
        <f>HLOOKUP(AG225,'2. LRAMVA Threshold'!$B$42:$Q$53,9,FALSE)</f>
        <v>0</v>
      </c>
      <c r="AH576" s="346">
        <f>HLOOKUP(AH225,'2. LRAMVA Threshold'!$B$42:$Q$53,9,FALSE)</f>
        <v>0</v>
      </c>
      <c r="AI576" s="346">
        <f>HLOOKUP(AI225,'2. LRAMVA Threshold'!$B$42:$Q$53,9,FALSE)</f>
        <v>0</v>
      </c>
      <c r="AJ576" s="346">
        <f>HLOOKUP(AJ225,'2. LRAMVA Threshold'!$B$42:$Q$53,9,FALSE)</f>
        <v>0</v>
      </c>
      <c r="AK576" s="346">
        <f>HLOOKUP(AK225,'2. LRAMVA Threshold'!$B$42:$Q$53,9,FALSE)</f>
        <v>0</v>
      </c>
      <c r="AL576" s="346">
        <f>HLOOKUP(AL225,'2. LRAMVA Threshold'!$B$42:$Q$53,9,FALSE)</f>
        <v>0</v>
      </c>
      <c r="AM576" s="346">
        <f>HLOOKUP(AM225,'2. LRAMVA Threshold'!$B$42:$Q$53,9,FALSE)</f>
        <v>0</v>
      </c>
      <c r="AN576" s="346">
        <f>HLOOKUP(AN225,'2. LRAMVA Threshold'!$B$42:$Q$53,9,FALSE)</f>
        <v>0</v>
      </c>
      <c r="AO576" s="346">
        <f>HLOOKUP(AO225,'2. LRAMVA Threshold'!$B$42:$Q$53,9,FALSE)</f>
        <v>0</v>
      </c>
      <c r="AP576" s="346">
        <f>HLOOKUP(AP225,'2. LRAMVA Threshold'!$B$42:$Q$53,9,FALSE)</f>
        <v>0</v>
      </c>
      <c r="AQ576" s="346">
        <f>HLOOKUP(AQ225,'2. LRAMVA Threshold'!$B$42:$Q$53,9,FALSE)</f>
        <v>0</v>
      </c>
      <c r="AR576" s="346">
        <f>HLOOKUP(AR225,'2. LRAMVA Threshold'!$B$42:$Q$53,9,FALSE)</f>
        <v>0</v>
      </c>
      <c r="AS576" s="347"/>
    </row>
    <row r="577" spans="2:45">
      <c r="B577" s="348"/>
      <c r="C577" s="385"/>
      <c r="D577" s="386"/>
      <c r="E577" s="386"/>
      <c r="F577" s="386"/>
      <c r="G577" s="386"/>
      <c r="H577" s="386"/>
      <c r="I577" s="386"/>
      <c r="J577" s="386"/>
      <c r="K577" s="386"/>
      <c r="L577" s="386"/>
      <c r="M577" s="386"/>
      <c r="N577" s="350"/>
      <c r="O577" s="350"/>
      <c r="P577" s="350"/>
      <c r="Q577" s="386"/>
      <c r="R577" s="387"/>
      <c r="S577" s="386"/>
      <c r="T577" s="386"/>
      <c r="U577" s="386"/>
      <c r="V577" s="388"/>
      <c r="W577" s="388"/>
      <c r="X577" s="388"/>
      <c r="Y577" s="388"/>
      <c r="Z577" s="386"/>
      <c r="AA577" s="386"/>
      <c r="AB577" s="350"/>
      <c r="AC577" s="350"/>
      <c r="AD577" s="350"/>
      <c r="AE577" s="389"/>
      <c r="AF577" s="389"/>
      <c r="AG577" s="389"/>
      <c r="AH577" s="389"/>
      <c r="AI577" s="389"/>
      <c r="AJ577" s="389"/>
      <c r="AK577" s="389"/>
      <c r="AL577" s="353"/>
      <c r="AM577" s="353"/>
      <c r="AN577" s="353"/>
      <c r="AO577" s="353"/>
      <c r="AP577" s="353"/>
      <c r="AQ577" s="353"/>
      <c r="AR577" s="353"/>
      <c r="AS577" s="354"/>
    </row>
    <row r="578" spans="2:45">
      <c r="B578" s="285" t="s">
        <v>293</v>
      </c>
      <c r="C578" s="298"/>
      <c r="D578" s="298"/>
      <c r="E578" s="331"/>
      <c r="F578" s="331"/>
      <c r="G578" s="331"/>
      <c r="H578" s="331"/>
      <c r="I578" s="331"/>
      <c r="J578" s="331"/>
      <c r="K578" s="331"/>
      <c r="L578" s="331"/>
      <c r="M578" s="331"/>
      <c r="N578" s="331"/>
      <c r="O578" s="331"/>
      <c r="P578" s="331"/>
      <c r="Q578" s="331"/>
      <c r="R578" s="253"/>
      <c r="S578" s="300"/>
      <c r="T578" s="300"/>
      <c r="U578" s="300"/>
      <c r="V578" s="299"/>
      <c r="W578" s="299"/>
      <c r="X578" s="299"/>
      <c r="Y578" s="299"/>
      <c r="Z578" s="300"/>
      <c r="AA578" s="300"/>
      <c r="AB578" s="300"/>
      <c r="AC578" s="300"/>
      <c r="AD578" s="300"/>
      <c r="AE578" s="737">
        <f>HLOOKUP(AE$35,'3.  Distribution Rates'!$C$122:$P$135,9,FALSE)</f>
        <v>1.24E-2</v>
      </c>
      <c r="AF578" s="737">
        <f>HLOOKUP(AF$35,'3.  Distribution Rates'!$C$122:$P$135,9,FALSE)</f>
        <v>1.66E-2</v>
      </c>
      <c r="AG578" s="301">
        <f>HLOOKUP(AG$35,'3.  Distribution Rates'!$C$122:$P$135,9,FALSE)</f>
        <v>3.2425999999999999</v>
      </c>
      <c r="AH578" s="301">
        <f>HLOOKUP(AH$35,'3.  Distribution Rates'!$C$122:$P$135,9,FALSE)</f>
        <v>8.8894000000000002</v>
      </c>
      <c r="AI578" s="301">
        <f>HLOOKUP(AI$35,'3.  Distribution Rates'!$C$122:$P$135,9,FALSE)</f>
        <v>0</v>
      </c>
      <c r="AJ578" s="301">
        <f>HLOOKUP(AJ$35,'3.  Distribution Rates'!$C$122:$P$135,9,FALSE)</f>
        <v>0</v>
      </c>
      <c r="AK578" s="301">
        <f>HLOOKUP(AK$35,'3.  Distribution Rates'!$C$122:$P$135,9,FALSE)</f>
        <v>0</v>
      </c>
      <c r="AL578" s="301">
        <f>HLOOKUP(AL$35,'3.  Distribution Rates'!$C$122:$P$135,9,FALSE)</f>
        <v>0</v>
      </c>
      <c r="AM578" s="301">
        <f>HLOOKUP(AM$35,'3.  Distribution Rates'!$C$122:$P$135,9,FALSE)</f>
        <v>0</v>
      </c>
      <c r="AN578" s="301">
        <f>HLOOKUP(AN$35,'3.  Distribution Rates'!$C$122:$P$135,9,FALSE)</f>
        <v>0</v>
      </c>
      <c r="AO578" s="301">
        <f>HLOOKUP(AO$35,'3.  Distribution Rates'!$C$122:$P$135,9,FALSE)</f>
        <v>0</v>
      </c>
      <c r="AP578" s="301">
        <f>HLOOKUP(AP$35,'3.  Distribution Rates'!$C$122:$P$135,9,FALSE)</f>
        <v>0</v>
      </c>
      <c r="AQ578" s="301">
        <f>HLOOKUP(AQ$35,'3.  Distribution Rates'!$C$122:$P$135,9,FALSE)</f>
        <v>0</v>
      </c>
      <c r="AR578" s="301">
        <f>HLOOKUP(AR$35,'3.  Distribution Rates'!$C$122:$P$135,9,FALSE)</f>
        <v>0</v>
      </c>
      <c r="AS578" s="394"/>
    </row>
    <row r="579" spans="2:45">
      <c r="B579" s="285" t="s">
        <v>294</v>
      </c>
      <c r="C579" s="303"/>
      <c r="D579" s="245"/>
      <c r="E579" s="242"/>
      <c r="F579" s="242"/>
      <c r="G579" s="242"/>
      <c r="H579" s="242"/>
      <c r="I579" s="242"/>
      <c r="J579" s="242"/>
      <c r="K579" s="242"/>
      <c r="L579" s="242"/>
      <c r="M579" s="242"/>
      <c r="N579" s="242"/>
      <c r="O579" s="242"/>
      <c r="P579" s="242"/>
      <c r="Q579" s="242"/>
      <c r="R579" s="253"/>
      <c r="S579" s="242"/>
      <c r="T579" s="242"/>
      <c r="U579" s="242"/>
      <c r="V579" s="245"/>
      <c r="W579" s="245"/>
      <c r="X579" s="245"/>
      <c r="Y579" s="245"/>
      <c r="Z579" s="242"/>
      <c r="AA579" s="242"/>
      <c r="AB579" s="242"/>
      <c r="AC579" s="242"/>
      <c r="AD579" s="242"/>
      <c r="AE579" s="333">
        <f>'4.  2011-2014 LRAM'!AM140*AE578</f>
        <v>0</v>
      </c>
      <c r="AF579" s="333">
        <f>'4.  2011-2014 LRAM'!AN140*AF578</f>
        <v>0</v>
      </c>
      <c r="AG579" s="333">
        <f>'4.  2011-2014 LRAM'!AO140*AG578</f>
        <v>0</v>
      </c>
      <c r="AH579" s="333">
        <f>'4.  2011-2014 LRAM'!AP140*AH578</f>
        <v>0</v>
      </c>
      <c r="AI579" s="333">
        <f>'4.  2011-2014 LRAM'!AQ140*AI578</f>
        <v>0</v>
      </c>
      <c r="AJ579" s="333">
        <f>'4.  2011-2014 LRAM'!AR140*AJ578</f>
        <v>0</v>
      </c>
      <c r="AK579" s="333">
        <f>'4.  2011-2014 LRAM'!AS140*AK578</f>
        <v>0</v>
      </c>
      <c r="AL579" s="333">
        <f>'4.  2011-2014 LRAM'!AT140*AL578</f>
        <v>0</v>
      </c>
      <c r="AM579" s="333">
        <f>'4.  2011-2014 LRAM'!AU140*AM578</f>
        <v>0</v>
      </c>
      <c r="AN579" s="333">
        <f>'4.  2011-2014 LRAM'!AV140*AN578</f>
        <v>0</v>
      </c>
      <c r="AO579" s="333">
        <f>'4.  2011-2014 LRAM'!AW140*AO578</f>
        <v>0</v>
      </c>
      <c r="AP579" s="333">
        <f>'4.  2011-2014 LRAM'!AX140*AP578</f>
        <v>0</v>
      </c>
      <c r="AQ579" s="333">
        <f>'4.  2011-2014 LRAM'!AY140*AQ578</f>
        <v>0</v>
      </c>
      <c r="AR579" s="333">
        <f>'4.  2011-2014 LRAM'!AZ140*AR578</f>
        <v>0</v>
      </c>
      <c r="AS579" s="545">
        <f t="shared" ref="AS579:AS584" si="1726">SUM(AE579:AR579)</f>
        <v>0</v>
      </c>
    </row>
    <row r="580" spans="2:45">
      <c r="B580" s="285" t="s">
        <v>295</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LRAM'!AM279*AE578</f>
        <v>0</v>
      </c>
      <c r="AF580" s="333">
        <f>'4.  2011-2014 LRAM'!AN279*AF578</f>
        <v>0</v>
      </c>
      <c r="AG580" s="333">
        <f>'4.  2011-2014 LRAM'!AO279*AG578</f>
        <v>0</v>
      </c>
      <c r="AH580" s="333">
        <f>'4.  2011-2014 LRAM'!AP279*AH578</f>
        <v>0</v>
      </c>
      <c r="AI580" s="333">
        <f>'4.  2011-2014 LRAM'!AQ279*AI578</f>
        <v>0</v>
      </c>
      <c r="AJ580" s="333">
        <f>'4.  2011-2014 LRAM'!AR279*AJ578</f>
        <v>0</v>
      </c>
      <c r="AK580" s="333">
        <f>'4.  2011-2014 LRAM'!AS279*AK578</f>
        <v>0</v>
      </c>
      <c r="AL580" s="333">
        <f>'4.  2011-2014 LRAM'!AT279*AL578</f>
        <v>0</v>
      </c>
      <c r="AM580" s="333">
        <f>'4.  2011-2014 LRAM'!AU279*AM578</f>
        <v>0</v>
      </c>
      <c r="AN580" s="333">
        <f>'4.  2011-2014 LRAM'!AV279*AN578</f>
        <v>0</v>
      </c>
      <c r="AO580" s="333">
        <f>'4.  2011-2014 LRAM'!AW279*AO578</f>
        <v>0</v>
      </c>
      <c r="AP580" s="333">
        <f>'4.  2011-2014 LRAM'!AX279*AP578</f>
        <v>0</v>
      </c>
      <c r="AQ580" s="333">
        <f>'4.  2011-2014 LRAM'!AY279*AQ578</f>
        <v>0</v>
      </c>
      <c r="AR580" s="333">
        <f>'4.  2011-2014 LRAM'!AZ279*AR578</f>
        <v>0</v>
      </c>
      <c r="AS580" s="545">
        <f t="shared" si="1726"/>
        <v>0</v>
      </c>
    </row>
    <row r="581" spans="2:45">
      <c r="B581" s="285" t="s">
        <v>296</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LRAM'!AM415*AE578</f>
        <v>0</v>
      </c>
      <c r="AF581" s="333">
        <f>'4.  2011-2014 LRAM'!AN415*AF578</f>
        <v>0</v>
      </c>
      <c r="AG581" s="333">
        <f>'4.  2011-2014 LRAM'!AO415*AG578</f>
        <v>0</v>
      </c>
      <c r="AH581" s="333">
        <f>'4.  2011-2014 LRAM'!AP415*AH578</f>
        <v>0</v>
      </c>
      <c r="AI581" s="333">
        <f>'4.  2011-2014 LRAM'!AQ415*AI578</f>
        <v>0</v>
      </c>
      <c r="AJ581" s="333">
        <f>'4.  2011-2014 LRAM'!AR415*AJ578</f>
        <v>0</v>
      </c>
      <c r="AK581" s="333">
        <f>'4.  2011-2014 LRAM'!AS415*AK578</f>
        <v>0</v>
      </c>
      <c r="AL581" s="333">
        <f>'4.  2011-2014 LRAM'!AT415*AL578</f>
        <v>0</v>
      </c>
      <c r="AM581" s="333">
        <f>'4.  2011-2014 LRAM'!AU415*AM578</f>
        <v>0</v>
      </c>
      <c r="AN581" s="333">
        <f>'4.  2011-2014 LRAM'!AV415*AN578</f>
        <v>0</v>
      </c>
      <c r="AO581" s="333">
        <f>'4.  2011-2014 LRAM'!AW415*AO578</f>
        <v>0</v>
      </c>
      <c r="AP581" s="333">
        <f>'4.  2011-2014 LRAM'!AX415*AP578</f>
        <v>0</v>
      </c>
      <c r="AQ581" s="333">
        <f>'4.  2011-2014 LRAM'!AY415*AQ578</f>
        <v>0</v>
      </c>
      <c r="AR581" s="333">
        <f>'4.  2011-2014 LRAM'!AZ415*AR578</f>
        <v>0</v>
      </c>
      <c r="AS581" s="545">
        <f t="shared" si="1726"/>
        <v>0</v>
      </c>
    </row>
    <row r="582" spans="2:45">
      <c r="B582" s="285" t="s">
        <v>297</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LRAM'!AM552*AE578</f>
        <v>0</v>
      </c>
      <c r="AF582" s="333">
        <f>'4.  2011-2014 LRAM'!AN552*AF578</f>
        <v>0</v>
      </c>
      <c r="AG582" s="333">
        <f>'4.  2011-2014 LRAM'!AO552*AG578</f>
        <v>0</v>
      </c>
      <c r="AH582" s="333">
        <f>'4.  2011-2014 LRAM'!AP552*AH578</f>
        <v>0</v>
      </c>
      <c r="AI582" s="333">
        <f>'4.  2011-2014 LRAM'!AQ552*AI578</f>
        <v>0</v>
      </c>
      <c r="AJ582" s="333">
        <f>'4.  2011-2014 LRAM'!AR552*AJ578</f>
        <v>0</v>
      </c>
      <c r="AK582" s="333">
        <f>'4.  2011-2014 LRAM'!AS552*AK578</f>
        <v>0</v>
      </c>
      <c r="AL582" s="333">
        <f>'4.  2011-2014 LRAM'!AT552*AL578</f>
        <v>0</v>
      </c>
      <c r="AM582" s="333">
        <f>'4.  2011-2014 LRAM'!AU552*AM578</f>
        <v>0</v>
      </c>
      <c r="AN582" s="333">
        <f>'4.  2011-2014 LRAM'!AV552*AN578</f>
        <v>0</v>
      </c>
      <c r="AO582" s="333">
        <f>'4.  2011-2014 LRAM'!AW552*AO578</f>
        <v>0</v>
      </c>
      <c r="AP582" s="333">
        <f>'4.  2011-2014 LRAM'!AX552*AP578</f>
        <v>0</v>
      </c>
      <c r="AQ582" s="333">
        <f>'4.  2011-2014 LRAM'!AY552*AQ578</f>
        <v>0</v>
      </c>
      <c r="AR582" s="333">
        <f>'4.  2011-2014 LRAM'!AZ552*AR578</f>
        <v>0</v>
      </c>
      <c r="AS582" s="545">
        <f t="shared" si="1726"/>
        <v>0</v>
      </c>
    </row>
    <row r="583" spans="2:45">
      <c r="B583" s="285" t="s">
        <v>298</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AE209*AE578</f>
        <v>0</v>
      </c>
      <c r="AF583" s="333">
        <f t="shared" ref="AF583:AR583" si="1727">AF209*AF578</f>
        <v>0</v>
      </c>
      <c r="AG583" s="333">
        <f t="shared" si="1727"/>
        <v>0</v>
      </c>
      <c r="AH583" s="333">
        <f t="shared" si="1727"/>
        <v>0</v>
      </c>
      <c r="AI583" s="333">
        <f t="shared" si="1727"/>
        <v>0</v>
      </c>
      <c r="AJ583" s="333">
        <f t="shared" si="1727"/>
        <v>0</v>
      </c>
      <c r="AK583" s="333">
        <f t="shared" si="1727"/>
        <v>0</v>
      </c>
      <c r="AL583" s="333">
        <f t="shared" si="1727"/>
        <v>0</v>
      </c>
      <c r="AM583" s="333">
        <f t="shared" si="1727"/>
        <v>0</v>
      </c>
      <c r="AN583" s="333">
        <f t="shared" si="1727"/>
        <v>0</v>
      </c>
      <c r="AO583" s="333">
        <f t="shared" si="1727"/>
        <v>0</v>
      </c>
      <c r="AP583" s="333">
        <f t="shared" si="1727"/>
        <v>0</v>
      </c>
      <c r="AQ583" s="333">
        <f t="shared" si="1727"/>
        <v>0</v>
      </c>
      <c r="AR583" s="333">
        <f t="shared" si="1727"/>
        <v>0</v>
      </c>
      <c r="AS583" s="545">
        <f t="shared" si="1726"/>
        <v>0</v>
      </c>
    </row>
    <row r="584" spans="2:45">
      <c r="B584" s="285" t="s">
        <v>299</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AE399*AE578</f>
        <v>0</v>
      </c>
      <c r="AF584" s="333">
        <f t="shared" ref="AF584:AR584" si="1728">AF399*AF578</f>
        <v>0</v>
      </c>
      <c r="AG584" s="333">
        <f t="shared" si="1728"/>
        <v>0</v>
      </c>
      <c r="AH584" s="333">
        <f t="shared" si="1728"/>
        <v>0</v>
      </c>
      <c r="AI584" s="333">
        <f t="shared" si="1728"/>
        <v>0</v>
      </c>
      <c r="AJ584" s="333">
        <f t="shared" si="1728"/>
        <v>0</v>
      </c>
      <c r="AK584" s="333">
        <f t="shared" si="1728"/>
        <v>0</v>
      </c>
      <c r="AL584" s="333">
        <f t="shared" si="1728"/>
        <v>0</v>
      </c>
      <c r="AM584" s="333">
        <f t="shared" si="1728"/>
        <v>0</v>
      </c>
      <c r="AN584" s="333">
        <f t="shared" si="1728"/>
        <v>0</v>
      </c>
      <c r="AO584" s="333">
        <f t="shared" si="1728"/>
        <v>0</v>
      </c>
      <c r="AP584" s="333">
        <f t="shared" si="1728"/>
        <v>0</v>
      </c>
      <c r="AQ584" s="333">
        <f t="shared" si="1728"/>
        <v>0</v>
      </c>
      <c r="AR584" s="333">
        <f t="shared" si="1728"/>
        <v>0</v>
      </c>
      <c r="AS584" s="545">
        <f t="shared" si="1726"/>
        <v>0</v>
      </c>
    </row>
    <row r="585" spans="2:45">
      <c r="B585" s="285" t="s">
        <v>300</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AE575*AE578</f>
        <v>0</v>
      </c>
      <c r="AF585" s="333">
        <f t="shared" ref="AF585:AR585" si="1729">AF575*AF578</f>
        <v>0</v>
      </c>
      <c r="AG585" s="333">
        <f t="shared" si="1729"/>
        <v>0</v>
      </c>
      <c r="AH585" s="333">
        <f t="shared" si="1729"/>
        <v>0</v>
      </c>
      <c r="AI585" s="333">
        <f t="shared" si="1729"/>
        <v>0</v>
      </c>
      <c r="AJ585" s="333">
        <f t="shared" si="1729"/>
        <v>0</v>
      </c>
      <c r="AK585" s="333">
        <f t="shared" si="1729"/>
        <v>0</v>
      </c>
      <c r="AL585" s="333">
        <f t="shared" si="1729"/>
        <v>0</v>
      </c>
      <c r="AM585" s="333">
        <f t="shared" si="1729"/>
        <v>0</v>
      </c>
      <c r="AN585" s="333">
        <f t="shared" si="1729"/>
        <v>0</v>
      </c>
      <c r="AO585" s="333">
        <f t="shared" si="1729"/>
        <v>0</v>
      </c>
      <c r="AP585" s="333">
        <f t="shared" si="1729"/>
        <v>0</v>
      </c>
      <c r="AQ585" s="333">
        <f t="shared" si="1729"/>
        <v>0</v>
      </c>
      <c r="AR585" s="333">
        <f t="shared" si="1729"/>
        <v>0</v>
      </c>
      <c r="AS585" s="545">
        <f>SUM(AE585:AR585)</f>
        <v>0</v>
      </c>
    </row>
    <row r="586" spans="2:45" ht="15.75">
      <c r="B586" s="307" t="s">
        <v>301</v>
      </c>
      <c r="C586" s="303"/>
      <c r="D586" s="265"/>
      <c r="E586" s="295"/>
      <c r="F586" s="295"/>
      <c r="G586" s="295"/>
      <c r="H586" s="295"/>
      <c r="I586" s="295"/>
      <c r="J586" s="295"/>
      <c r="K586" s="295"/>
      <c r="L586" s="295"/>
      <c r="M586" s="295"/>
      <c r="N586" s="295"/>
      <c r="O586" s="295"/>
      <c r="P586" s="295"/>
      <c r="Q586" s="295"/>
      <c r="R586" s="262"/>
      <c r="S586" s="295"/>
      <c r="T586" s="295"/>
      <c r="U586" s="295"/>
      <c r="V586" s="265"/>
      <c r="W586" s="265"/>
      <c r="X586" s="265"/>
      <c r="Y586" s="265"/>
      <c r="Z586" s="295"/>
      <c r="AA586" s="295"/>
      <c r="AB586" s="295"/>
      <c r="AC586" s="295"/>
      <c r="AD586" s="295"/>
      <c r="AE586" s="304">
        <f>SUM(AE579:AE585)</f>
        <v>0</v>
      </c>
      <c r="AF586" s="304">
        <f>SUM(AF579:AF585)</f>
        <v>0</v>
      </c>
      <c r="AG586" s="304">
        <f t="shared" ref="AG586:AK586" si="1730">SUM(AG579:AG585)</f>
        <v>0</v>
      </c>
      <c r="AH586" s="304">
        <f t="shared" si="1730"/>
        <v>0</v>
      </c>
      <c r="AI586" s="304">
        <f t="shared" si="1730"/>
        <v>0</v>
      </c>
      <c r="AJ586" s="304">
        <f>SUM(AJ579:AJ585)</f>
        <v>0</v>
      </c>
      <c r="AK586" s="304">
        <f t="shared" si="1730"/>
        <v>0</v>
      </c>
      <c r="AL586" s="304">
        <f>SUM(AL579:AL585)</f>
        <v>0</v>
      </c>
      <c r="AM586" s="304">
        <f>SUM(AM579:AM585)</f>
        <v>0</v>
      </c>
      <c r="AN586" s="304">
        <f t="shared" ref="AN586:AR586" si="1731">SUM(AN579:AN585)</f>
        <v>0</v>
      </c>
      <c r="AO586" s="304">
        <f t="shared" si="1731"/>
        <v>0</v>
      </c>
      <c r="AP586" s="304">
        <f>SUM(AP579:AP585)</f>
        <v>0</v>
      </c>
      <c r="AQ586" s="304">
        <f t="shared" si="1731"/>
        <v>0</v>
      </c>
      <c r="AR586" s="304">
        <f t="shared" si="1731"/>
        <v>0</v>
      </c>
      <c r="AS586" s="361">
        <f>SUM(AS579:AS585)</f>
        <v>0</v>
      </c>
    </row>
    <row r="587" spans="2:45" ht="15.75">
      <c r="B587" s="307" t="s">
        <v>302</v>
      </c>
      <c r="C587" s="303"/>
      <c r="D587" s="308"/>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5">
        <f>AE576*AE578</f>
        <v>0</v>
      </c>
      <c r="AF587" s="305">
        <f t="shared" ref="AF587:AK587" si="1732">AF576*AF578</f>
        <v>0</v>
      </c>
      <c r="AG587" s="305">
        <f t="shared" si="1732"/>
        <v>0</v>
      </c>
      <c r="AH587" s="305">
        <f t="shared" si="1732"/>
        <v>0</v>
      </c>
      <c r="AI587" s="305">
        <f t="shared" si="1732"/>
        <v>0</v>
      </c>
      <c r="AJ587" s="305">
        <f>AJ576*AJ578</f>
        <v>0</v>
      </c>
      <c r="AK587" s="305">
        <f t="shared" si="1732"/>
        <v>0</v>
      </c>
      <c r="AL587" s="305">
        <f>AL576*AL578</f>
        <v>0</v>
      </c>
      <c r="AM587" s="305">
        <f t="shared" ref="AM587:AR587" si="1733">AM576*AM578</f>
        <v>0</v>
      </c>
      <c r="AN587" s="305">
        <f t="shared" si="1733"/>
        <v>0</v>
      </c>
      <c r="AO587" s="305">
        <f t="shared" si="1733"/>
        <v>0</v>
      </c>
      <c r="AP587" s="305">
        <f>AP576*AP578</f>
        <v>0</v>
      </c>
      <c r="AQ587" s="305">
        <f>AQ576*AQ578</f>
        <v>0</v>
      </c>
      <c r="AR587" s="305">
        <f t="shared" si="1733"/>
        <v>0</v>
      </c>
      <c r="AS587" s="361">
        <f>SUM(AE587:AR587)</f>
        <v>0</v>
      </c>
    </row>
    <row r="588" spans="2:45" ht="15.75">
      <c r="B588" s="307" t="s">
        <v>303</v>
      </c>
      <c r="C588" s="303"/>
      <c r="D588" s="308"/>
      <c r="E588" s="295"/>
      <c r="F588" s="295"/>
      <c r="G588" s="295"/>
      <c r="H588" s="295"/>
      <c r="I588" s="295"/>
      <c r="J588" s="295"/>
      <c r="K588" s="295"/>
      <c r="L588" s="295"/>
      <c r="M588" s="295"/>
      <c r="N588" s="295"/>
      <c r="O588" s="295"/>
      <c r="P588" s="295"/>
      <c r="Q588" s="295"/>
      <c r="R588" s="262"/>
      <c r="S588" s="295"/>
      <c r="T588" s="295"/>
      <c r="U588" s="295"/>
      <c r="V588" s="308"/>
      <c r="W588" s="308"/>
      <c r="X588" s="308"/>
      <c r="Y588" s="308"/>
      <c r="Z588" s="295"/>
      <c r="AA588" s="295"/>
      <c r="AB588" s="295"/>
      <c r="AC588" s="295"/>
      <c r="AD588" s="295"/>
      <c r="AE588" s="309"/>
      <c r="AF588" s="309"/>
      <c r="AG588" s="309"/>
      <c r="AH588" s="309"/>
      <c r="AI588" s="309"/>
      <c r="AJ588" s="309"/>
      <c r="AK588" s="309"/>
      <c r="AL588" s="309"/>
      <c r="AM588" s="309"/>
      <c r="AN588" s="309"/>
      <c r="AO588" s="309"/>
      <c r="AP588" s="309"/>
      <c r="AQ588" s="309"/>
      <c r="AR588" s="309"/>
      <c r="AS588" s="361">
        <f>AS586-AS587</f>
        <v>0</v>
      </c>
    </row>
    <row r="589" spans="2:45">
      <c r="B589" s="285"/>
      <c r="C589" s="308"/>
      <c r="D589" s="308"/>
      <c r="E589" s="295"/>
      <c r="F589" s="295"/>
      <c r="G589" s="295"/>
      <c r="H589" s="295"/>
      <c r="I589" s="295"/>
      <c r="J589" s="295"/>
      <c r="K589" s="295"/>
      <c r="L589" s="295"/>
      <c r="M589" s="295"/>
      <c r="N589" s="295"/>
      <c r="O589" s="295"/>
      <c r="P589" s="295"/>
      <c r="Q589" s="295"/>
      <c r="R589" s="262"/>
      <c r="S589" s="295"/>
      <c r="T589" s="295"/>
      <c r="U589" s="295"/>
      <c r="V589" s="308"/>
      <c r="W589" s="303"/>
      <c r="X589" s="308"/>
      <c r="Y589" s="308"/>
      <c r="Z589" s="295"/>
      <c r="AA589" s="295"/>
      <c r="AB589" s="295"/>
      <c r="AC589" s="295"/>
      <c r="AD589" s="295"/>
      <c r="AE589" s="310"/>
      <c r="AF589" s="310"/>
      <c r="AG589" s="310"/>
      <c r="AH589" s="310"/>
      <c r="AI589" s="310"/>
      <c r="AJ589" s="310"/>
      <c r="AK589" s="310"/>
      <c r="AL589" s="310"/>
      <c r="AM589" s="310"/>
      <c r="AN589" s="310"/>
      <c r="AO589" s="310"/>
      <c r="AP589" s="310"/>
      <c r="AQ589" s="310"/>
      <c r="AR589" s="310"/>
      <c r="AS589" s="306"/>
    </row>
    <row r="590" spans="2:45">
      <c r="B590" s="392" t="s">
        <v>304</v>
      </c>
      <c r="C590" s="266"/>
      <c r="D590" s="242"/>
      <c r="E590" s="242"/>
      <c r="F590" s="242"/>
      <c r="G590" s="242"/>
      <c r="H590" s="242"/>
      <c r="I590" s="242"/>
      <c r="J590" s="242"/>
      <c r="K590" s="242"/>
      <c r="L590" s="242"/>
      <c r="M590" s="242"/>
      <c r="N590" s="242"/>
      <c r="O590" s="242"/>
      <c r="P590" s="242"/>
      <c r="Q590" s="242"/>
      <c r="R590" s="314"/>
      <c r="S590" s="242"/>
      <c r="T590" s="242"/>
      <c r="U590" s="242"/>
      <c r="V590" s="266"/>
      <c r="W590" s="245"/>
      <c r="X590" s="245"/>
      <c r="Y590" s="242"/>
      <c r="Z590" s="242"/>
      <c r="AA590" s="245"/>
      <c r="AB590" s="245"/>
      <c r="AC590" s="245"/>
      <c r="AD590" s="245"/>
      <c r="AE590" s="253">
        <f>SUMPRODUCT($E$418:$E$573,AE418:AE573)</f>
        <v>0</v>
      </c>
      <c r="AF590" s="253">
        <f>SUMPRODUCT($E$418:$E$573,AF418:AF573)</f>
        <v>0</v>
      </c>
      <c r="AG590" s="253">
        <f>IF(AG416="kw",SUMPRODUCT($Q$418:$Q$573,$S$418:$S$573,AG418:AG573),SUMPRODUCT($E$418:$E$573,AG418:AG573))</f>
        <v>0</v>
      </c>
      <c r="AH590" s="253">
        <f t="shared" ref="AH590:AR590" si="1734">IF(AH416="kw",SUMPRODUCT($Q$418:$Q$573,$S$418:$S$573,AH418:AH573),SUMPRODUCT($E$418:$E$573,AH418:AH573))</f>
        <v>0</v>
      </c>
      <c r="AI590" s="253">
        <f t="shared" si="1734"/>
        <v>0</v>
      </c>
      <c r="AJ590" s="253">
        <f t="shared" si="1734"/>
        <v>0</v>
      </c>
      <c r="AK590" s="253">
        <f t="shared" si="1734"/>
        <v>0</v>
      </c>
      <c r="AL590" s="253">
        <f t="shared" si="1734"/>
        <v>0</v>
      </c>
      <c r="AM590" s="253">
        <f t="shared" si="1734"/>
        <v>0</v>
      </c>
      <c r="AN590" s="253">
        <f t="shared" si="1734"/>
        <v>0</v>
      </c>
      <c r="AO590" s="253">
        <f t="shared" si="1734"/>
        <v>0</v>
      </c>
      <c r="AP590" s="253">
        <f t="shared" si="1734"/>
        <v>0</v>
      </c>
      <c r="AQ590" s="253">
        <f t="shared" si="1734"/>
        <v>0</v>
      </c>
      <c r="AR590" s="253">
        <f t="shared" si="1734"/>
        <v>0</v>
      </c>
      <c r="AS590" s="297"/>
    </row>
    <row r="591" spans="2:45">
      <c r="B591" s="392" t="s">
        <v>305</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SUMPRODUCT($F$418:$F$573,AE418:AE573)</f>
        <v>0</v>
      </c>
      <c r="AF591" s="253">
        <f>SUMPRODUCT($F$418:$F$573,AF418:AF573)</f>
        <v>0</v>
      </c>
      <c r="AG591" s="253">
        <f>IF(AG416="kw",SUMPRODUCT($Q$418:$Q$573,$T$418:$T$573,AG418:AG573),SUMPRODUCT($F$418:$F$573,AG418:AG573))</f>
        <v>0</v>
      </c>
      <c r="AH591" s="253">
        <f t="shared" ref="AH591:AR591" si="1735">IF(AH416="kw",SUMPRODUCT($Q$418:$Q$573,$T$418:$T$573,AH418:AH573),SUMPRODUCT($F$418:$F$573,AH418:AH573))</f>
        <v>0</v>
      </c>
      <c r="AI591" s="253">
        <f t="shared" si="1735"/>
        <v>0</v>
      </c>
      <c r="AJ591" s="253">
        <f t="shared" si="1735"/>
        <v>0</v>
      </c>
      <c r="AK591" s="253">
        <f t="shared" si="1735"/>
        <v>0</v>
      </c>
      <c r="AL591" s="253">
        <f t="shared" si="1735"/>
        <v>0</v>
      </c>
      <c r="AM591" s="253">
        <f t="shared" si="1735"/>
        <v>0</v>
      </c>
      <c r="AN591" s="253">
        <f t="shared" si="1735"/>
        <v>0</v>
      </c>
      <c r="AO591" s="253">
        <f t="shared" si="1735"/>
        <v>0</v>
      </c>
      <c r="AP591" s="253">
        <f t="shared" si="1735"/>
        <v>0</v>
      </c>
      <c r="AQ591" s="253">
        <f t="shared" si="1735"/>
        <v>0</v>
      </c>
      <c r="AR591" s="253">
        <f t="shared" si="1735"/>
        <v>0</v>
      </c>
      <c r="AS591" s="297"/>
    </row>
    <row r="592" spans="2:45">
      <c r="B592" s="392" t="s">
        <v>306</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SUMPRODUCT($G$418:$G$573,AE418:AE573)</f>
        <v>0</v>
      </c>
      <c r="AF592" s="253">
        <f>SUMPRODUCT($G$418:$G$573,AF418:AF573)</f>
        <v>0</v>
      </c>
      <c r="AG592" s="253">
        <f>IF(AG416="kw",SUMPRODUCT($Q$418:$Q$573,$U$418:$U$573,AG418:AG573),SUMPRODUCT($G$418:$G$573,AG418:AG573))</f>
        <v>0</v>
      </c>
      <c r="AH592" s="253">
        <f t="shared" ref="AH592:AR592" si="1736">IF(AH416="kw",SUMPRODUCT($Q$418:$Q$573,$U$418:$U$573,AH418:AH573),SUMPRODUCT($G$418:$G$573,AH418:AH573))</f>
        <v>0</v>
      </c>
      <c r="AI592" s="253">
        <f t="shared" si="1736"/>
        <v>0</v>
      </c>
      <c r="AJ592" s="253">
        <f t="shared" si="1736"/>
        <v>0</v>
      </c>
      <c r="AK592" s="253">
        <f t="shared" si="1736"/>
        <v>0</v>
      </c>
      <c r="AL592" s="253">
        <f t="shared" si="1736"/>
        <v>0</v>
      </c>
      <c r="AM592" s="253">
        <f t="shared" si="1736"/>
        <v>0</v>
      </c>
      <c r="AN592" s="253">
        <f t="shared" si="1736"/>
        <v>0</v>
      </c>
      <c r="AO592" s="253">
        <f t="shared" si="1736"/>
        <v>0</v>
      </c>
      <c r="AP592" s="253">
        <f t="shared" si="1736"/>
        <v>0</v>
      </c>
      <c r="AQ592" s="253">
        <f t="shared" si="1736"/>
        <v>0</v>
      </c>
      <c r="AR592" s="253">
        <f t="shared" si="1736"/>
        <v>0</v>
      </c>
      <c r="AS592" s="297"/>
    </row>
    <row r="593" spans="1:45">
      <c r="B593" s="392" t="s">
        <v>843</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SUMPRODUCT($H$418:$H$573,AE418:AE573)</f>
        <v>0</v>
      </c>
      <c r="AF593" s="253">
        <f>SUMPRODUCT($H$418:$H$573,AF418:AF573)</f>
        <v>464227.4</v>
      </c>
      <c r="AG593" s="253">
        <f>IF(AG416="kw",SUMPRODUCT($Q$418:$Q$573,$V$418:$V$573,AG418:AG573),SUMPRODUCT($H$418:$H$573,AG418:AG573))</f>
        <v>6350.4000000000005</v>
      </c>
      <c r="AH593" s="253">
        <f t="shared" ref="AH593:AR593" si="1737">IF(AH416="kw",SUMPRODUCT($Q$418:$Q$573,$V$418:$V$573,AH418:AH573),SUMPRODUCT($H$418:$H$573,AH418:AH573))</f>
        <v>0</v>
      </c>
      <c r="AI593" s="253">
        <f t="shared" si="1737"/>
        <v>0</v>
      </c>
      <c r="AJ593" s="253">
        <f t="shared" si="1737"/>
        <v>0</v>
      </c>
      <c r="AK593" s="253">
        <f t="shared" si="1737"/>
        <v>0</v>
      </c>
      <c r="AL593" s="253">
        <f t="shared" si="1737"/>
        <v>0</v>
      </c>
      <c r="AM593" s="253">
        <f t="shared" si="1737"/>
        <v>0</v>
      </c>
      <c r="AN593" s="253">
        <f t="shared" si="1737"/>
        <v>0</v>
      </c>
      <c r="AO593" s="253">
        <f t="shared" si="1737"/>
        <v>0</v>
      </c>
      <c r="AP593" s="253">
        <f t="shared" si="1737"/>
        <v>0</v>
      </c>
      <c r="AQ593" s="253">
        <f t="shared" si="1737"/>
        <v>0</v>
      </c>
      <c r="AR593" s="253">
        <f t="shared" si="1737"/>
        <v>0</v>
      </c>
      <c r="AS593" s="297"/>
    </row>
    <row r="594" spans="1:45">
      <c r="B594" s="392" t="s">
        <v>858</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SUMPRODUCT($I$418:$I$573,AE418:AE573)</f>
        <v>0</v>
      </c>
      <c r="AF594" s="253">
        <f>SUMPRODUCT($I$418:$I$573,AF418:AF573)</f>
        <v>416577.8</v>
      </c>
      <c r="AG594" s="253">
        <f>IF(AG416="kw",SUMPRODUCT($Q$418:$Q$573,$W$418:$W$573,AG418:AG573),SUMPRODUCT($I$418:$I$573,AG418:AG573))</f>
        <v>5659.2</v>
      </c>
      <c r="AH594" s="253">
        <f t="shared" ref="AH594:AR594" si="1738">IF(AH416="kw",SUMPRODUCT($Q$418:$Q$573,$W$418:$W$573,AH418:AH573),SUMPRODUCT($I$418:$I$573,AH418:AH573))</f>
        <v>0</v>
      </c>
      <c r="AI594" s="253">
        <f t="shared" si="1738"/>
        <v>0</v>
      </c>
      <c r="AJ594" s="253">
        <f t="shared" si="1738"/>
        <v>0</v>
      </c>
      <c r="AK594" s="253">
        <f t="shared" si="1738"/>
        <v>0</v>
      </c>
      <c r="AL594" s="253">
        <f t="shared" si="1738"/>
        <v>0</v>
      </c>
      <c r="AM594" s="253">
        <f t="shared" si="1738"/>
        <v>0</v>
      </c>
      <c r="AN594" s="253">
        <f t="shared" si="1738"/>
        <v>0</v>
      </c>
      <c r="AO594" s="253">
        <f t="shared" si="1738"/>
        <v>0</v>
      </c>
      <c r="AP594" s="253">
        <f t="shared" si="1738"/>
        <v>0</v>
      </c>
      <c r="AQ594" s="253">
        <f t="shared" si="1738"/>
        <v>0</v>
      </c>
      <c r="AR594" s="253">
        <f t="shared" si="1738"/>
        <v>0</v>
      </c>
      <c r="AS594" s="297"/>
    </row>
    <row r="595" spans="1:45">
      <c r="B595" s="392" t="s">
        <v>859</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SUMPRODUCT($J$418:$J$573,AE418:AE573)</f>
        <v>0</v>
      </c>
      <c r="AF595" s="253">
        <f>SUMPRODUCT($J$418:$J$573,AF418:AF573)</f>
        <v>378614.8</v>
      </c>
      <c r="AG595" s="253">
        <f>IF(AG416="kw",SUMPRODUCT($Q$418:$Q$573,$X$418:$X$573,AG418:AG573),SUMPRODUCT($J$418:$J$573,AG418:AG573))</f>
        <v>5659.2</v>
      </c>
      <c r="AH595" s="253">
        <f t="shared" ref="AH595:AR595" si="1739">IF(AH416="kw",SUMPRODUCT($Q$418:$Q$573,$X$418:$X$573,AH418:AH573),SUMPRODUCT($J$418:$J$573,AH418:AH573))</f>
        <v>0</v>
      </c>
      <c r="AI595" s="253">
        <f t="shared" si="1739"/>
        <v>0</v>
      </c>
      <c r="AJ595" s="253">
        <f t="shared" si="1739"/>
        <v>0</v>
      </c>
      <c r="AK595" s="253">
        <f t="shared" si="1739"/>
        <v>0</v>
      </c>
      <c r="AL595" s="253">
        <f t="shared" si="1739"/>
        <v>0</v>
      </c>
      <c r="AM595" s="253">
        <f t="shared" si="1739"/>
        <v>0</v>
      </c>
      <c r="AN595" s="253">
        <f t="shared" si="1739"/>
        <v>0</v>
      </c>
      <c r="AO595" s="253">
        <f t="shared" si="1739"/>
        <v>0</v>
      </c>
      <c r="AP595" s="253">
        <f t="shared" si="1739"/>
        <v>0</v>
      </c>
      <c r="AQ595" s="253">
        <f t="shared" si="1739"/>
        <v>0</v>
      </c>
      <c r="AR595" s="253">
        <f t="shared" si="1739"/>
        <v>0</v>
      </c>
      <c r="AS595" s="297"/>
    </row>
    <row r="596" spans="1:45">
      <c r="B596" s="392" t="s">
        <v>860</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SUMPRODUCT($K$418:$K$573,AE418:AE573)</f>
        <v>0</v>
      </c>
      <c r="AF596" s="253">
        <f>SUMPRODUCT($K$418:$K$573,AF418:AF573)</f>
        <v>370200.8</v>
      </c>
      <c r="AG596" s="253">
        <f>IF(AG416="kw",SUMPRODUCT($Q$418:$Q$573,$Y$418:$Y$573,AG418:AG573),SUMPRODUCT($K$418:$K$573,AG418:AG573))</f>
        <v>5659.2</v>
      </c>
      <c r="AH596" s="253">
        <f t="shared" ref="AH596:AR596" si="1740">IF(AH416="kw",SUMPRODUCT($Q$418:$Q$573,$Y$418:$Y$573,AH418:AH573),SUMPRODUCT($K$418:$K$573,AH418:AH573))</f>
        <v>0</v>
      </c>
      <c r="AI596" s="253">
        <f t="shared" si="1740"/>
        <v>0</v>
      </c>
      <c r="AJ596" s="253">
        <f t="shared" si="1740"/>
        <v>0</v>
      </c>
      <c r="AK596" s="253">
        <f t="shared" si="1740"/>
        <v>0</v>
      </c>
      <c r="AL596" s="253">
        <f t="shared" si="1740"/>
        <v>0</v>
      </c>
      <c r="AM596" s="253">
        <f t="shared" si="1740"/>
        <v>0</v>
      </c>
      <c r="AN596" s="253">
        <f t="shared" si="1740"/>
        <v>0</v>
      </c>
      <c r="AO596" s="253">
        <f t="shared" si="1740"/>
        <v>0</v>
      </c>
      <c r="AP596" s="253">
        <f t="shared" si="1740"/>
        <v>0</v>
      </c>
      <c r="AQ596" s="253">
        <f t="shared" si="1740"/>
        <v>0</v>
      </c>
      <c r="AR596" s="253">
        <f t="shared" si="1740"/>
        <v>0</v>
      </c>
      <c r="AS596" s="297"/>
    </row>
    <row r="597" spans="1:45">
      <c r="B597" s="392" t="s">
        <v>861</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SUMPRODUCT($L$418:$L$573,AE418:AE573)</f>
        <v>0</v>
      </c>
      <c r="AF597" s="253">
        <f>SUMPRODUCT($L$418:$L$573,AF418:AF573)</f>
        <v>342265.8</v>
      </c>
      <c r="AG597" s="253">
        <f>IF(AG416="kw",SUMPRODUCT($Q$418:$Q$573,$Z$418:$Z$573,AG418:AG573),SUMPRODUCT($L$418:$L$573,AG418:AG573))</f>
        <v>5659.2</v>
      </c>
      <c r="AH597" s="253">
        <f t="shared" ref="AH597:AR597" si="1741">IF(AH416="kw",SUMPRODUCT($Q$418:$Q$573,$Z$418:$Z$573,AH418:AH573),SUMPRODUCT($L$418:$L$573,AH418:AH573))</f>
        <v>0</v>
      </c>
      <c r="AI597" s="253">
        <f t="shared" si="1741"/>
        <v>0</v>
      </c>
      <c r="AJ597" s="253">
        <f t="shared" si="1741"/>
        <v>0</v>
      </c>
      <c r="AK597" s="253">
        <f t="shared" si="1741"/>
        <v>0</v>
      </c>
      <c r="AL597" s="253">
        <f t="shared" si="1741"/>
        <v>0</v>
      </c>
      <c r="AM597" s="253">
        <f t="shared" si="1741"/>
        <v>0</v>
      </c>
      <c r="AN597" s="253">
        <f t="shared" si="1741"/>
        <v>0</v>
      </c>
      <c r="AO597" s="253">
        <f t="shared" si="1741"/>
        <v>0</v>
      </c>
      <c r="AP597" s="253">
        <f t="shared" si="1741"/>
        <v>0</v>
      </c>
      <c r="AQ597" s="253">
        <f t="shared" si="1741"/>
        <v>0</v>
      </c>
      <c r="AR597" s="253">
        <f t="shared" si="1741"/>
        <v>0</v>
      </c>
      <c r="AS597" s="297"/>
    </row>
    <row r="598" spans="1:45">
      <c r="B598" s="392" t="s">
        <v>862</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SUMPRODUCT($M$418:$M$573,AE418:AE573)</f>
        <v>0</v>
      </c>
      <c r="AF598" s="253">
        <f>SUMPRODUCT($M$418:$M$573,AF418:AF573)</f>
        <v>323487.8</v>
      </c>
      <c r="AG598" s="253">
        <f t="shared" ref="AG598:AR598" si="1742">IF(AG416="kw",SUMPRODUCT($Q$418:$Q$573,$AA$418:$AA$573,AG418:AG573),SUMPRODUCT($M$418:$M$573,AG418:AG573))</f>
        <v>5659.2</v>
      </c>
      <c r="AH598" s="253">
        <f t="shared" si="1742"/>
        <v>0</v>
      </c>
      <c r="AI598" s="253">
        <f t="shared" si="1742"/>
        <v>0</v>
      </c>
      <c r="AJ598" s="253">
        <f t="shared" si="1742"/>
        <v>0</v>
      </c>
      <c r="AK598" s="253">
        <f t="shared" si="1742"/>
        <v>0</v>
      </c>
      <c r="AL598" s="253">
        <f t="shared" si="1742"/>
        <v>0</v>
      </c>
      <c r="AM598" s="253">
        <f t="shared" si="1742"/>
        <v>0</v>
      </c>
      <c r="AN598" s="253">
        <f t="shared" si="1742"/>
        <v>0</v>
      </c>
      <c r="AO598" s="253">
        <f t="shared" si="1742"/>
        <v>0</v>
      </c>
      <c r="AP598" s="253">
        <f t="shared" si="1742"/>
        <v>0</v>
      </c>
      <c r="AQ598" s="253">
        <f t="shared" si="1742"/>
        <v>0</v>
      </c>
      <c r="AR598" s="253">
        <f t="shared" si="1742"/>
        <v>0</v>
      </c>
      <c r="AS598" s="297"/>
    </row>
    <row r="599" spans="1:45">
      <c r="B599" s="393" t="s">
        <v>863</v>
      </c>
      <c r="C599" s="321"/>
      <c r="D599" s="339"/>
      <c r="E599" s="339"/>
      <c r="F599" s="339"/>
      <c r="G599" s="339"/>
      <c r="H599" s="339"/>
      <c r="I599" s="339"/>
      <c r="J599" s="339"/>
      <c r="K599" s="339"/>
      <c r="L599" s="339"/>
      <c r="M599" s="339"/>
      <c r="N599" s="339"/>
      <c r="O599" s="339"/>
      <c r="P599" s="339"/>
      <c r="Q599" s="339"/>
      <c r="R599" s="338"/>
      <c r="S599" s="339"/>
      <c r="T599" s="339"/>
      <c r="U599" s="339"/>
      <c r="V599" s="321"/>
      <c r="W599" s="340"/>
      <c r="X599" s="340"/>
      <c r="Y599" s="339"/>
      <c r="Z599" s="339"/>
      <c r="AA599" s="340"/>
      <c r="AB599" s="340"/>
      <c r="AC599" s="340"/>
      <c r="AD599" s="340"/>
      <c r="AE599" s="287">
        <f>SUMPRODUCT($N$418:$N$573,AE418:AE573)</f>
        <v>0</v>
      </c>
      <c r="AF599" s="287">
        <f>SUMPRODUCT($N$418:$N$573,AF418:AF573)</f>
        <v>274999.5</v>
      </c>
      <c r="AG599" s="738">
        <f>IF(AG416="kw",SUMPRODUCT($Q$418:$Q$573,$AB$418:$AB$573,AG418:AG573),SUMPRODUCT($N$418:$N$573,AG418:AG573))</f>
        <v>4773.6000000000004</v>
      </c>
      <c r="AH599" s="738">
        <f t="shared" ref="AH599:AR599" si="1743">IF(AH416="kw",SUMPRODUCT($Q$418:$Q$573,$AB$418:$AB$573,AH418:AH573),SUMPRODUCT($N$418:$N$573,AH418:AH573))</f>
        <v>0</v>
      </c>
      <c r="AI599" s="738">
        <f t="shared" si="1743"/>
        <v>0</v>
      </c>
      <c r="AJ599" s="738">
        <f t="shared" si="1743"/>
        <v>0</v>
      </c>
      <c r="AK599" s="738">
        <f t="shared" si="1743"/>
        <v>0</v>
      </c>
      <c r="AL599" s="738">
        <f t="shared" si="1743"/>
        <v>0</v>
      </c>
      <c r="AM599" s="738">
        <f t="shared" si="1743"/>
        <v>0</v>
      </c>
      <c r="AN599" s="738">
        <f t="shared" si="1743"/>
        <v>0</v>
      </c>
      <c r="AO599" s="738">
        <f t="shared" si="1743"/>
        <v>0</v>
      </c>
      <c r="AP599" s="738">
        <f t="shared" si="1743"/>
        <v>0</v>
      </c>
      <c r="AQ599" s="738">
        <f t="shared" si="1743"/>
        <v>0</v>
      </c>
      <c r="AR599" s="738">
        <f t="shared" si="1743"/>
        <v>0</v>
      </c>
      <c r="AS599" s="341"/>
    </row>
    <row r="600" spans="1:45" ht="22.5" customHeight="1">
      <c r="B600" s="324" t="s">
        <v>578</v>
      </c>
      <c r="C600" s="342"/>
      <c r="D600" s="343"/>
      <c r="E600" s="343"/>
      <c r="F600" s="343"/>
      <c r="G600" s="343"/>
      <c r="H600" s="343"/>
      <c r="I600" s="343"/>
      <c r="J600" s="343"/>
      <c r="K600" s="343"/>
      <c r="L600" s="343"/>
      <c r="M600" s="343"/>
      <c r="N600" s="343"/>
      <c r="O600" s="343"/>
      <c r="P600" s="343"/>
      <c r="Q600" s="343"/>
      <c r="R600" s="343"/>
      <c r="S600" s="343"/>
      <c r="T600" s="343"/>
      <c r="U600" s="343"/>
      <c r="V600" s="327"/>
      <c r="W600" s="328"/>
      <c r="X600" s="343"/>
      <c r="Y600" s="343"/>
      <c r="Z600" s="343"/>
      <c r="AA600" s="343"/>
      <c r="AB600" s="343"/>
      <c r="AC600" s="343"/>
      <c r="AD600" s="343"/>
      <c r="AE600" s="344"/>
      <c r="AF600" s="344"/>
      <c r="AG600" s="344"/>
      <c r="AH600" s="344"/>
      <c r="AI600" s="344"/>
      <c r="AJ600" s="344"/>
      <c r="AK600" s="344"/>
      <c r="AL600" s="344"/>
      <c r="AM600" s="344"/>
      <c r="AN600" s="344"/>
      <c r="AO600" s="344"/>
      <c r="AP600" s="344"/>
      <c r="AQ600" s="344"/>
      <c r="AR600" s="344"/>
      <c r="AS600" s="344"/>
    </row>
    <row r="603" spans="1:45" ht="15.75">
      <c r="B603" s="243" t="s">
        <v>308</v>
      </c>
      <c r="C603" s="244"/>
      <c r="D603" s="513" t="s">
        <v>523</v>
      </c>
      <c r="E603" s="219"/>
      <c r="F603" s="513"/>
      <c r="G603" s="219"/>
      <c r="H603" s="219"/>
      <c r="I603" s="219"/>
      <c r="J603" s="219"/>
      <c r="K603" s="219"/>
      <c r="L603" s="219"/>
      <c r="M603" s="219"/>
      <c r="N603" s="219"/>
      <c r="O603" s="219"/>
      <c r="P603" s="219"/>
      <c r="Q603" s="219"/>
      <c r="R603" s="244"/>
      <c r="S603" s="219"/>
      <c r="T603" s="219"/>
      <c r="U603" s="219"/>
      <c r="V603" s="219"/>
      <c r="W603" s="219"/>
      <c r="X603" s="219"/>
      <c r="Y603" s="219"/>
      <c r="Z603" s="219"/>
      <c r="AA603" s="219"/>
      <c r="AB603" s="219"/>
      <c r="AC603" s="219"/>
      <c r="AD603" s="219"/>
      <c r="AE603" s="233"/>
      <c r="AF603" s="231"/>
      <c r="AG603" s="231"/>
      <c r="AH603" s="231"/>
      <c r="AI603" s="231"/>
      <c r="AJ603" s="231"/>
      <c r="AK603" s="231"/>
      <c r="AL603" s="231"/>
      <c r="AM603" s="231"/>
      <c r="AN603" s="231"/>
      <c r="AO603" s="231"/>
      <c r="AP603" s="231"/>
      <c r="AQ603" s="231"/>
      <c r="AR603" s="231"/>
    </row>
    <row r="604" spans="1:45" ht="33.75" customHeight="1">
      <c r="B604" s="953" t="s">
        <v>211</v>
      </c>
      <c r="C604" s="955" t="s">
        <v>33</v>
      </c>
      <c r="D604" s="246" t="s">
        <v>421</v>
      </c>
      <c r="E604" s="669" t="s">
        <v>209</v>
      </c>
      <c r="F604" s="670"/>
      <c r="G604" s="670"/>
      <c r="H604" s="670"/>
      <c r="I604" s="670"/>
      <c r="J604" s="670"/>
      <c r="K604" s="670"/>
      <c r="L604" s="670"/>
      <c r="M604" s="671"/>
      <c r="N604" s="661"/>
      <c r="O604" s="661"/>
      <c r="P604" s="661"/>
      <c r="Q604" s="957" t="s">
        <v>213</v>
      </c>
      <c r="R604" s="246" t="s">
        <v>422</v>
      </c>
      <c r="S604" s="950" t="s">
        <v>212</v>
      </c>
      <c r="T604" s="951"/>
      <c r="U604" s="951"/>
      <c r="V604" s="951"/>
      <c r="W604" s="951"/>
      <c r="X604" s="951"/>
      <c r="Y604" s="951"/>
      <c r="Z604" s="951"/>
      <c r="AA604" s="951"/>
      <c r="AB604" s="951"/>
      <c r="AC604" s="951"/>
      <c r="AD604" s="962"/>
      <c r="AE604" s="950" t="s">
        <v>242</v>
      </c>
      <c r="AF604" s="951"/>
      <c r="AG604" s="951"/>
      <c r="AH604" s="951"/>
      <c r="AI604" s="951"/>
      <c r="AJ604" s="951"/>
      <c r="AK604" s="951"/>
      <c r="AL604" s="951"/>
      <c r="AM604" s="951"/>
      <c r="AN604" s="951"/>
      <c r="AO604" s="951"/>
      <c r="AP604" s="951"/>
      <c r="AQ604" s="951"/>
      <c r="AR604" s="951"/>
      <c r="AS604" s="952"/>
    </row>
    <row r="605" spans="1:45" ht="68.25" customHeight="1">
      <c r="B605" s="954"/>
      <c r="C605" s="956"/>
      <c r="D605" s="247">
        <v>2018</v>
      </c>
      <c r="E605" s="247">
        <v>2019</v>
      </c>
      <c r="F605" s="247">
        <v>2020</v>
      </c>
      <c r="G605" s="247">
        <v>2021</v>
      </c>
      <c r="H605" s="247">
        <v>2022</v>
      </c>
      <c r="I605" s="247">
        <v>2023</v>
      </c>
      <c r="J605" s="247">
        <v>2024</v>
      </c>
      <c r="K605" s="247">
        <v>2025</v>
      </c>
      <c r="L605" s="247">
        <v>2026</v>
      </c>
      <c r="M605" s="247">
        <v>2027</v>
      </c>
      <c r="N605" s="247">
        <v>2028</v>
      </c>
      <c r="O605" s="247">
        <v>2029</v>
      </c>
      <c r="P605" s="247">
        <v>2030</v>
      </c>
      <c r="Q605" s="958"/>
      <c r="R605" s="247">
        <v>2018</v>
      </c>
      <c r="S605" s="247">
        <v>2019</v>
      </c>
      <c r="T605" s="247">
        <v>2020</v>
      </c>
      <c r="U605" s="247">
        <v>2021</v>
      </c>
      <c r="V605" s="247">
        <v>2022</v>
      </c>
      <c r="W605" s="247">
        <v>2023</v>
      </c>
      <c r="X605" s="247">
        <v>2024</v>
      </c>
      <c r="Y605" s="247">
        <v>2025</v>
      </c>
      <c r="Z605" s="247">
        <v>2026</v>
      </c>
      <c r="AA605" s="247">
        <v>2027</v>
      </c>
      <c r="AB605" s="247">
        <v>2028</v>
      </c>
      <c r="AC605" s="247">
        <v>2029</v>
      </c>
      <c r="AD605" s="247">
        <v>2030</v>
      </c>
      <c r="AE605" s="247" t="str">
        <f>'1.  LRAMVA Summary'!$D$53</f>
        <v>Residential</v>
      </c>
      <c r="AF605" s="247" t="str">
        <f>'1.  LRAMVA Summary'!$E$53</f>
        <v>GS&lt;50 kW</v>
      </c>
      <c r="AG605" s="247" t="str">
        <f>'1.  LRAMVA Summary'!$F$53</f>
        <v>GS&gt;50 KW</v>
      </c>
      <c r="AH605" s="247" t="str">
        <f>'1.  LRAMVA Summary'!$G$53</f>
        <v>Street Lights</v>
      </c>
      <c r="AI605" s="247" t="str">
        <f>'1.  LRAMVA Summary'!$H$53</f>
        <v/>
      </c>
      <c r="AJ605" s="247" t="str">
        <f>'1.  LRAMVA Summary'!$I$53</f>
        <v/>
      </c>
      <c r="AK605" s="247" t="str">
        <f>'1.  LRAMVA Summary'!$J$53</f>
        <v/>
      </c>
      <c r="AL605" s="247" t="str">
        <f>'1.  LRAMVA Summary'!$K$53</f>
        <v/>
      </c>
      <c r="AM605" s="247" t="str">
        <f>'1.  LRAMVA Summary'!$L$53</f>
        <v/>
      </c>
      <c r="AN605" s="247" t="str">
        <f>'1.  LRAMVA Summary'!$M$53</f>
        <v/>
      </c>
      <c r="AO605" s="247" t="str">
        <f>'1.  LRAMVA Summary'!$N$53</f>
        <v/>
      </c>
      <c r="AP605" s="247" t="str">
        <f>'1.  LRAMVA Summary'!$O$53</f>
        <v/>
      </c>
      <c r="AQ605" s="247" t="str">
        <f>'1.  LRAMVA Summary'!$P$53</f>
        <v/>
      </c>
      <c r="AR605" s="247" t="str">
        <f>'1.  LRAMVA Summary'!$Q$53</f>
        <v/>
      </c>
      <c r="AS605" s="249" t="str">
        <f>'1.  LRAMVA Summary'!$R$53</f>
        <v>Total</v>
      </c>
    </row>
    <row r="606" spans="1:45" ht="15.75" customHeight="1">
      <c r="A606" s="466"/>
      <c r="B606" s="456" t="s">
        <v>501</v>
      </c>
      <c r="C606" s="251"/>
      <c r="D606" s="251"/>
      <c r="E606" s="251"/>
      <c r="F606" s="251"/>
      <c r="G606" s="251"/>
      <c r="H606" s="251"/>
      <c r="I606" s="251"/>
      <c r="J606" s="251"/>
      <c r="K606" s="251"/>
      <c r="L606" s="251"/>
      <c r="M606" s="251"/>
      <c r="N606" s="251"/>
      <c r="O606" s="251"/>
      <c r="P606" s="251"/>
      <c r="Q606" s="252"/>
      <c r="R606" s="251"/>
      <c r="S606" s="251"/>
      <c r="T606" s="251"/>
      <c r="U606" s="251"/>
      <c r="V606" s="251"/>
      <c r="W606" s="251"/>
      <c r="X606" s="251"/>
      <c r="Y606" s="251"/>
      <c r="Z606" s="251"/>
      <c r="AA606" s="251"/>
      <c r="AB606" s="251"/>
      <c r="AC606" s="251"/>
      <c r="AD606" s="251"/>
      <c r="AE606" s="253" t="str">
        <f>'1.  LRAMVA Summary'!$D$54</f>
        <v>kWh</v>
      </c>
      <c r="AF606" s="253" t="str">
        <f>'1.  LRAMVA Summary'!$E$54</f>
        <v>kWh</v>
      </c>
      <c r="AG606" s="253" t="str">
        <f>'1.  LRAMVA Summary'!$F$54</f>
        <v>kW</v>
      </c>
      <c r="AH606" s="253" t="str">
        <f>'1.  LRAMVA Summary'!$G$54</f>
        <v>kW</v>
      </c>
      <c r="AI606" s="253">
        <f>'1.  LRAMVA Summary'!$H$54</f>
        <v>0</v>
      </c>
      <c r="AJ606" s="253">
        <f>'1.  LRAMVA Summary'!$I$54</f>
        <v>0</v>
      </c>
      <c r="AK606" s="253">
        <f>'1.  LRAMVA Summary'!$J$54</f>
        <v>0</v>
      </c>
      <c r="AL606" s="253">
        <f>'1.  LRAMVA Summary'!$K$54</f>
        <v>0</v>
      </c>
      <c r="AM606" s="253">
        <f>'1.  LRAMVA Summary'!$L$54</f>
        <v>0</v>
      </c>
      <c r="AN606" s="253">
        <f>'1.  LRAMVA Summary'!$M$54</f>
        <v>0</v>
      </c>
      <c r="AO606" s="253">
        <f>'1.  LRAMVA Summary'!$N$54</f>
        <v>0</v>
      </c>
      <c r="AP606" s="253">
        <f>'1.  LRAMVA Summary'!$O$54</f>
        <v>0</v>
      </c>
      <c r="AQ606" s="253">
        <f>'1.  LRAMVA Summary'!$P$54</f>
        <v>0</v>
      </c>
      <c r="AR606" s="253">
        <f>'1.  LRAMVA Summary'!$Q$54</f>
        <v>0</v>
      </c>
      <c r="AS606" s="254"/>
    </row>
    <row r="607" spans="1:45" ht="15.75" outlineLevel="1">
      <c r="A607" s="466"/>
      <c r="B607" s="445" t="s">
        <v>494</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c r="AF607" s="253"/>
      <c r="AG607" s="253"/>
      <c r="AH607" s="253"/>
      <c r="AI607" s="253"/>
      <c r="AJ607" s="253"/>
      <c r="AK607" s="253"/>
      <c r="AL607" s="253"/>
      <c r="AM607" s="253"/>
      <c r="AN607" s="253"/>
      <c r="AO607" s="253"/>
      <c r="AP607" s="253"/>
      <c r="AQ607" s="253"/>
      <c r="AR607" s="253"/>
      <c r="AS607" s="254"/>
    </row>
    <row r="608" spans="1:45" outlineLevel="1">
      <c r="A608" s="466">
        <v>1</v>
      </c>
      <c r="B608" s="381" t="s">
        <v>95</v>
      </c>
      <c r="C608" s="253" t="s">
        <v>25</v>
      </c>
      <c r="D608" s="257"/>
      <c r="E608" s="257"/>
      <c r="F608" s="257"/>
      <c r="G608" s="257">
        <f>+'7.  Persistence Report'!BA38</f>
        <v>192521.92689164312</v>
      </c>
      <c r="H608" s="257">
        <f>+'7.  Persistence Report'!BB38</f>
        <v>192521.92689164312</v>
      </c>
      <c r="I608" s="257">
        <f>+'7.  Persistence Report'!BC38</f>
        <v>192521.92689164312</v>
      </c>
      <c r="J608" s="257">
        <f>+'7.  Persistence Report'!BD38</f>
        <v>192521.92689164312</v>
      </c>
      <c r="K608" s="257">
        <f>+'7.  Persistence Report'!BE38</f>
        <v>0</v>
      </c>
      <c r="L608" s="257">
        <f>+'7.  Persistence Report'!BF38</f>
        <v>0</v>
      </c>
      <c r="M608" s="257">
        <f>+'7.  Persistence Report'!BG38</f>
        <v>0</v>
      </c>
      <c r="N608" s="257">
        <f>+'7.  Persistence Report'!BH38</f>
        <v>0</v>
      </c>
      <c r="O608" s="257">
        <f>+'7.  Persistence Report'!BI38</f>
        <v>0</v>
      </c>
      <c r="P608" s="257">
        <f>+'7.  Persistence Report'!BJ38</f>
        <v>0</v>
      </c>
      <c r="Q608" s="253"/>
      <c r="R608" s="257"/>
      <c r="S608" s="257"/>
      <c r="T608" s="257"/>
      <c r="U608" s="257">
        <f>+'7.  Persistence Report'!V38</f>
        <v>0</v>
      </c>
      <c r="V608" s="257">
        <f>+'7.  Persistence Report'!W38</f>
        <v>0</v>
      </c>
      <c r="W608" s="257">
        <f>+'7.  Persistence Report'!X38</f>
        <v>0</v>
      </c>
      <c r="X608" s="257">
        <f>+'7.  Persistence Report'!Y38</f>
        <v>0</v>
      </c>
      <c r="Y608" s="257">
        <f>+'7.  Persistence Report'!Z38</f>
        <v>0</v>
      </c>
      <c r="Z608" s="257">
        <f>+'7.  Persistence Report'!AA38</f>
        <v>0</v>
      </c>
      <c r="AA608" s="257">
        <f>+'7.  Persistence Report'!AB38</f>
        <v>0</v>
      </c>
      <c r="AB608" s="257">
        <f>+'7.  Persistence Report'!AC38</f>
        <v>0</v>
      </c>
      <c r="AC608" s="257">
        <f>+'7.  Persistence Report'!AD38</f>
        <v>0</v>
      </c>
      <c r="AD608" s="257">
        <f>+'7.  Persistence Report'!AE38</f>
        <v>0</v>
      </c>
      <c r="AE608" s="363"/>
      <c r="AF608" s="363"/>
      <c r="AG608" s="363"/>
      <c r="AH608" s="363"/>
      <c r="AI608" s="363"/>
      <c r="AJ608" s="363"/>
      <c r="AK608" s="363"/>
      <c r="AL608" s="363"/>
      <c r="AM608" s="363"/>
      <c r="AN608" s="363"/>
      <c r="AO608" s="363"/>
      <c r="AP608" s="363"/>
      <c r="AQ608" s="363"/>
      <c r="AR608" s="363"/>
      <c r="AS608" s="258">
        <f>SUM(AE608:AR608)</f>
        <v>0</v>
      </c>
    </row>
    <row r="609" spans="1:45" outlineLevel="1">
      <c r="A609" s="466"/>
      <c r="B609" s="256" t="s">
        <v>309</v>
      </c>
      <c r="C609" s="253" t="s">
        <v>163</v>
      </c>
      <c r="D609" s="257"/>
      <c r="E609" s="257"/>
      <c r="F609" s="257"/>
      <c r="G609" s="257"/>
      <c r="H609" s="257"/>
      <c r="I609" s="257"/>
      <c r="J609" s="257"/>
      <c r="K609" s="257"/>
      <c r="L609" s="257"/>
      <c r="M609" s="257"/>
      <c r="N609" s="257"/>
      <c r="O609" s="257"/>
      <c r="P609" s="257"/>
      <c r="Q609" s="416"/>
      <c r="R609" s="257"/>
      <c r="S609" s="257"/>
      <c r="T609" s="257"/>
      <c r="U609" s="257"/>
      <c r="V609" s="257"/>
      <c r="W609" s="257"/>
      <c r="X609" s="257"/>
      <c r="Y609" s="257"/>
      <c r="Z609" s="257"/>
      <c r="AA609" s="257"/>
      <c r="AB609" s="257"/>
      <c r="AC609" s="257"/>
      <c r="AD609" s="257"/>
      <c r="AE609" s="364">
        <f>AE608</f>
        <v>0</v>
      </c>
      <c r="AF609" s="364">
        <f t="shared" ref="AF609" si="1744">AF608</f>
        <v>0</v>
      </c>
      <c r="AG609" s="364">
        <f t="shared" ref="AG609" si="1745">AG608</f>
        <v>0</v>
      </c>
      <c r="AH609" s="364">
        <f t="shared" ref="AH609" si="1746">AH608</f>
        <v>0</v>
      </c>
      <c r="AI609" s="364">
        <f t="shared" ref="AI609" si="1747">AI608</f>
        <v>0</v>
      </c>
      <c r="AJ609" s="364">
        <f t="shared" ref="AJ609" si="1748">AJ608</f>
        <v>0</v>
      </c>
      <c r="AK609" s="364">
        <f t="shared" ref="AK609" si="1749">AK608</f>
        <v>0</v>
      </c>
      <c r="AL609" s="364">
        <f t="shared" ref="AL609" si="1750">AL608</f>
        <v>0</v>
      </c>
      <c r="AM609" s="364">
        <f t="shared" ref="AM609" si="1751">AM608</f>
        <v>0</v>
      </c>
      <c r="AN609" s="364">
        <f t="shared" ref="AN609" si="1752">AN608</f>
        <v>0</v>
      </c>
      <c r="AO609" s="364">
        <f t="shared" ref="AO609" si="1753">AO608</f>
        <v>0</v>
      </c>
      <c r="AP609" s="364">
        <f t="shared" ref="AP609" si="1754">AP608</f>
        <v>0</v>
      </c>
      <c r="AQ609" s="364">
        <f t="shared" ref="AQ609" si="1755">AQ608</f>
        <v>0</v>
      </c>
      <c r="AR609" s="364">
        <f t="shared" ref="AR609" si="1756">AR608</f>
        <v>0</v>
      </c>
      <c r="AS609" s="259"/>
    </row>
    <row r="610" spans="1:45" ht="15.75" outlineLevel="1">
      <c r="A610" s="466"/>
      <c r="B610" s="260"/>
      <c r="C610" s="261"/>
      <c r="D610" s="261"/>
      <c r="E610" s="261"/>
      <c r="F610" s="261"/>
      <c r="G610" s="261"/>
      <c r="H610" s="261"/>
      <c r="I610" s="261"/>
      <c r="J610" s="261"/>
      <c r="K610" s="261"/>
      <c r="L610" s="261"/>
      <c r="M610" s="261"/>
      <c r="N610" s="261"/>
      <c r="O610" s="261"/>
      <c r="P610" s="261"/>
      <c r="Q610" s="262"/>
      <c r="R610" s="261"/>
      <c r="S610" s="261"/>
      <c r="T610" s="261"/>
      <c r="U610" s="261"/>
      <c r="V610" s="261"/>
      <c r="W610" s="261"/>
      <c r="X610" s="261"/>
      <c r="Y610" s="261"/>
      <c r="Z610" s="261"/>
      <c r="AA610" s="261"/>
      <c r="AB610" s="261"/>
      <c r="AC610" s="261"/>
      <c r="AD610" s="261"/>
      <c r="AE610" s="365"/>
      <c r="AF610" s="366"/>
      <c r="AG610" s="366"/>
      <c r="AH610" s="366"/>
      <c r="AI610" s="366"/>
      <c r="AJ610" s="366"/>
      <c r="AK610" s="366"/>
      <c r="AL610" s="366"/>
      <c r="AM610" s="366"/>
      <c r="AN610" s="366"/>
      <c r="AO610" s="366"/>
      <c r="AP610" s="366"/>
      <c r="AQ610" s="366"/>
      <c r="AR610" s="366"/>
      <c r="AS610" s="264"/>
    </row>
    <row r="611" spans="1:45" outlineLevel="1">
      <c r="A611" s="466">
        <v>2</v>
      </c>
      <c r="B611" s="381" t="s">
        <v>96</v>
      </c>
      <c r="C611" s="253" t="s">
        <v>25</v>
      </c>
      <c r="D611" s="257"/>
      <c r="E611" s="257"/>
      <c r="F611" s="257"/>
      <c r="G611" s="257"/>
      <c r="H611" s="257"/>
      <c r="I611" s="257"/>
      <c r="J611" s="257"/>
      <c r="K611" s="257"/>
      <c r="L611" s="257"/>
      <c r="M611" s="257"/>
      <c r="N611" s="257"/>
      <c r="O611" s="257"/>
      <c r="P611" s="257"/>
      <c r="Q611" s="253"/>
      <c r="R611" s="257"/>
      <c r="S611" s="257"/>
      <c r="T611" s="257"/>
      <c r="U611" s="257"/>
      <c r="V611" s="257"/>
      <c r="W611" s="257"/>
      <c r="X611" s="257"/>
      <c r="Y611" s="257"/>
      <c r="Z611" s="257"/>
      <c r="AA611" s="257"/>
      <c r="AB611" s="257"/>
      <c r="AC611" s="257"/>
      <c r="AD611" s="257"/>
      <c r="AE611" s="363"/>
      <c r="AF611" s="363"/>
      <c r="AG611" s="363"/>
      <c r="AH611" s="363"/>
      <c r="AI611" s="363"/>
      <c r="AJ611" s="363"/>
      <c r="AK611" s="363"/>
      <c r="AL611" s="363"/>
      <c r="AM611" s="363"/>
      <c r="AN611" s="363"/>
      <c r="AO611" s="363"/>
      <c r="AP611" s="363"/>
      <c r="AQ611" s="363"/>
      <c r="AR611" s="363"/>
      <c r="AS611" s="258">
        <f>SUM(AE611:AR611)</f>
        <v>0</v>
      </c>
    </row>
    <row r="612" spans="1:45" outlineLevel="1">
      <c r="A612" s="466"/>
      <c r="B612" s="256" t="s">
        <v>309</v>
      </c>
      <c r="C612" s="253" t="s">
        <v>163</v>
      </c>
      <c r="D612" s="257"/>
      <c r="E612" s="257"/>
      <c r="F612" s="257"/>
      <c r="G612" s="257"/>
      <c r="H612" s="257"/>
      <c r="I612" s="257"/>
      <c r="J612" s="257"/>
      <c r="K612" s="257"/>
      <c r="L612" s="257"/>
      <c r="M612" s="257"/>
      <c r="N612" s="257"/>
      <c r="O612" s="257"/>
      <c r="P612" s="257"/>
      <c r="Q612" s="416"/>
      <c r="R612" s="257"/>
      <c r="S612" s="257"/>
      <c r="T612" s="257"/>
      <c r="U612" s="257"/>
      <c r="V612" s="257"/>
      <c r="W612" s="257"/>
      <c r="X612" s="257"/>
      <c r="Y612" s="257"/>
      <c r="Z612" s="257"/>
      <c r="AA612" s="257"/>
      <c r="AB612" s="257"/>
      <c r="AC612" s="257"/>
      <c r="AD612" s="257"/>
      <c r="AE612" s="364">
        <f>AE611</f>
        <v>0</v>
      </c>
      <c r="AF612" s="364">
        <f t="shared" ref="AF612" si="1757">AF611</f>
        <v>0</v>
      </c>
      <c r="AG612" s="364">
        <f t="shared" ref="AG612" si="1758">AG611</f>
        <v>0</v>
      </c>
      <c r="AH612" s="364">
        <f t="shared" ref="AH612" si="1759">AH611</f>
        <v>0</v>
      </c>
      <c r="AI612" s="364">
        <f t="shared" ref="AI612" si="1760">AI611</f>
        <v>0</v>
      </c>
      <c r="AJ612" s="364">
        <f t="shared" ref="AJ612" si="1761">AJ611</f>
        <v>0</v>
      </c>
      <c r="AK612" s="364">
        <f t="shared" ref="AK612" si="1762">AK611</f>
        <v>0</v>
      </c>
      <c r="AL612" s="364">
        <f t="shared" ref="AL612" si="1763">AL611</f>
        <v>0</v>
      </c>
      <c r="AM612" s="364">
        <f t="shared" ref="AM612" si="1764">AM611</f>
        <v>0</v>
      </c>
      <c r="AN612" s="364">
        <f t="shared" ref="AN612" si="1765">AN611</f>
        <v>0</v>
      </c>
      <c r="AO612" s="364">
        <f t="shared" ref="AO612" si="1766">AO611</f>
        <v>0</v>
      </c>
      <c r="AP612" s="364">
        <f t="shared" ref="AP612" si="1767">AP611</f>
        <v>0</v>
      </c>
      <c r="AQ612" s="364">
        <f t="shared" ref="AQ612" si="1768">AQ611</f>
        <v>0</v>
      </c>
      <c r="AR612" s="364">
        <f t="shared" ref="AR612" si="1769">AR611</f>
        <v>0</v>
      </c>
      <c r="AS612" s="259"/>
    </row>
    <row r="613" spans="1:45" ht="15.75" outlineLevel="1">
      <c r="A613" s="466"/>
      <c r="B613" s="260"/>
      <c r="C613" s="261"/>
      <c r="D613" s="266"/>
      <c r="E613" s="266"/>
      <c r="F613" s="266"/>
      <c r="G613" s="266"/>
      <c r="H613" s="266"/>
      <c r="I613" s="266"/>
      <c r="J613" s="266"/>
      <c r="K613" s="266"/>
      <c r="L613" s="266"/>
      <c r="M613" s="266"/>
      <c r="N613" s="266"/>
      <c r="O613" s="266"/>
      <c r="P613" s="266"/>
      <c r="Q613" s="262"/>
      <c r="R613" s="266"/>
      <c r="S613" s="266"/>
      <c r="T613" s="266"/>
      <c r="U613" s="266"/>
      <c r="V613" s="266"/>
      <c r="W613" s="266"/>
      <c r="X613" s="266"/>
      <c r="Y613" s="266"/>
      <c r="Z613" s="266"/>
      <c r="AA613" s="266"/>
      <c r="AB613" s="266"/>
      <c r="AC613" s="266"/>
      <c r="AD613" s="266"/>
      <c r="AE613" s="365"/>
      <c r="AF613" s="366"/>
      <c r="AG613" s="366"/>
      <c r="AH613" s="366"/>
      <c r="AI613" s="366"/>
      <c r="AJ613" s="366"/>
      <c r="AK613" s="366"/>
      <c r="AL613" s="366"/>
      <c r="AM613" s="366"/>
      <c r="AN613" s="366"/>
      <c r="AO613" s="366"/>
      <c r="AP613" s="366"/>
      <c r="AQ613" s="366"/>
      <c r="AR613" s="366"/>
      <c r="AS613" s="264"/>
    </row>
    <row r="614" spans="1:45" outlineLevel="1">
      <c r="A614" s="466">
        <v>3</v>
      </c>
      <c r="B614" s="381" t="s">
        <v>97</v>
      </c>
      <c r="C614" s="253" t="s">
        <v>25</v>
      </c>
      <c r="D614" s="257"/>
      <c r="E614" s="257"/>
      <c r="F614" s="257"/>
      <c r="G614" s="257"/>
      <c r="H614" s="257"/>
      <c r="I614" s="257"/>
      <c r="J614" s="257"/>
      <c r="K614" s="257"/>
      <c r="L614" s="257"/>
      <c r="M614" s="257"/>
      <c r="N614" s="257"/>
      <c r="O614" s="257"/>
      <c r="P614" s="257"/>
      <c r="Q614" s="253"/>
      <c r="R614" s="257"/>
      <c r="S614" s="257"/>
      <c r="T614" s="257"/>
      <c r="U614" s="257"/>
      <c r="V614" s="257"/>
      <c r="W614" s="257"/>
      <c r="X614" s="257"/>
      <c r="Y614" s="257"/>
      <c r="Z614" s="257"/>
      <c r="AA614" s="257"/>
      <c r="AB614" s="257"/>
      <c r="AC614" s="257"/>
      <c r="AD614" s="257"/>
      <c r="AE614" s="363"/>
      <c r="AF614" s="363"/>
      <c r="AG614" s="363"/>
      <c r="AH614" s="363"/>
      <c r="AI614" s="363"/>
      <c r="AJ614" s="363"/>
      <c r="AK614" s="363"/>
      <c r="AL614" s="363"/>
      <c r="AM614" s="363"/>
      <c r="AN614" s="363"/>
      <c r="AO614" s="363"/>
      <c r="AP614" s="363"/>
      <c r="AQ614" s="363"/>
      <c r="AR614" s="363"/>
      <c r="AS614" s="258">
        <f>SUM(AE614:AR614)</f>
        <v>0</v>
      </c>
    </row>
    <row r="615" spans="1:45" outlineLevel="1">
      <c r="A615" s="466"/>
      <c r="B615" s="256" t="s">
        <v>309</v>
      </c>
      <c r="C615" s="253" t="s">
        <v>163</v>
      </c>
      <c r="D615" s="257"/>
      <c r="E615" s="257"/>
      <c r="F615" s="257"/>
      <c r="G615" s="257"/>
      <c r="H615" s="257"/>
      <c r="I615" s="257"/>
      <c r="J615" s="257"/>
      <c r="K615" s="257"/>
      <c r="L615" s="257"/>
      <c r="M615" s="257"/>
      <c r="N615" s="257"/>
      <c r="O615" s="257"/>
      <c r="P615" s="257"/>
      <c r="Q615" s="416"/>
      <c r="R615" s="257"/>
      <c r="S615" s="257"/>
      <c r="T615" s="257"/>
      <c r="U615" s="257"/>
      <c r="V615" s="257"/>
      <c r="W615" s="257"/>
      <c r="X615" s="257"/>
      <c r="Y615" s="257"/>
      <c r="Z615" s="257"/>
      <c r="AA615" s="257"/>
      <c r="AB615" s="257"/>
      <c r="AC615" s="257"/>
      <c r="AD615" s="257"/>
      <c r="AE615" s="364">
        <f>AE614</f>
        <v>0</v>
      </c>
      <c r="AF615" s="364">
        <f t="shared" ref="AF615" si="1770">AF614</f>
        <v>0</v>
      </c>
      <c r="AG615" s="364">
        <f t="shared" ref="AG615" si="1771">AG614</f>
        <v>0</v>
      </c>
      <c r="AH615" s="364">
        <f t="shared" ref="AH615" si="1772">AH614</f>
        <v>0</v>
      </c>
      <c r="AI615" s="364">
        <f t="shared" ref="AI615" si="1773">AI614</f>
        <v>0</v>
      </c>
      <c r="AJ615" s="364">
        <f t="shared" ref="AJ615" si="1774">AJ614</f>
        <v>0</v>
      </c>
      <c r="AK615" s="364">
        <f t="shared" ref="AK615" si="1775">AK614</f>
        <v>0</v>
      </c>
      <c r="AL615" s="364">
        <f t="shared" ref="AL615" si="1776">AL614</f>
        <v>0</v>
      </c>
      <c r="AM615" s="364">
        <f t="shared" ref="AM615" si="1777">AM614</f>
        <v>0</v>
      </c>
      <c r="AN615" s="364">
        <f t="shared" ref="AN615" si="1778">AN614</f>
        <v>0</v>
      </c>
      <c r="AO615" s="364">
        <f t="shared" ref="AO615" si="1779">AO614</f>
        <v>0</v>
      </c>
      <c r="AP615" s="364">
        <f t="shared" ref="AP615" si="1780">AP614</f>
        <v>0</v>
      </c>
      <c r="AQ615" s="364">
        <f t="shared" ref="AQ615" si="1781">AQ614</f>
        <v>0</v>
      </c>
      <c r="AR615" s="364">
        <f t="shared" ref="AR615" si="1782">AR614</f>
        <v>0</v>
      </c>
      <c r="AS615" s="259"/>
    </row>
    <row r="616" spans="1:45" outlineLevel="1">
      <c r="A616" s="466"/>
      <c r="B616" s="256"/>
      <c r="C616" s="267"/>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c r="AA616" s="253"/>
      <c r="AB616" s="253"/>
      <c r="AC616" s="253"/>
      <c r="AD616" s="253"/>
      <c r="AE616" s="365"/>
      <c r="AF616" s="365"/>
      <c r="AG616" s="365"/>
      <c r="AH616" s="365"/>
      <c r="AI616" s="365"/>
      <c r="AJ616" s="365"/>
      <c r="AK616" s="365"/>
      <c r="AL616" s="365"/>
      <c r="AM616" s="365"/>
      <c r="AN616" s="365"/>
      <c r="AO616" s="365"/>
      <c r="AP616" s="365"/>
      <c r="AQ616" s="365"/>
      <c r="AR616" s="365"/>
      <c r="AS616" s="268"/>
    </row>
    <row r="617" spans="1:45" outlineLevel="1">
      <c r="A617" s="466">
        <v>4</v>
      </c>
      <c r="B617" s="275" t="s">
        <v>653</v>
      </c>
      <c r="C617" s="253" t="s">
        <v>25</v>
      </c>
      <c r="D617" s="257"/>
      <c r="E617" s="257"/>
      <c r="F617" s="257"/>
      <c r="G617" s="257"/>
      <c r="H617" s="257"/>
      <c r="I617" s="257"/>
      <c r="J617" s="257"/>
      <c r="K617" s="257"/>
      <c r="L617" s="257"/>
      <c r="M617" s="257"/>
      <c r="N617" s="257"/>
      <c r="O617" s="257"/>
      <c r="P617" s="257"/>
      <c r="Q617" s="253"/>
      <c r="R617" s="257"/>
      <c r="S617" s="257"/>
      <c r="T617" s="257"/>
      <c r="U617" s="257"/>
      <c r="V617" s="257"/>
      <c r="W617" s="257"/>
      <c r="X617" s="257"/>
      <c r="Y617" s="257"/>
      <c r="Z617" s="257"/>
      <c r="AA617" s="257"/>
      <c r="AB617" s="257"/>
      <c r="AC617" s="257"/>
      <c r="AD617" s="257"/>
      <c r="AE617" s="363"/>
      <c r="AF617" s="363"/>
      <c r="AG617" s="363"/>
      <c r="AH617" s="363"/>
      <c r="AI617" s="363"/>
      <c r="AJ617" s="363"/>
      <c r="AK617" s="363"/>
      <c r="AL617" s="363"/>
      <c r="AM617" s="363"/>
      <c r="AN617" s="363"/>
      <c r="AO617" s="363"/>
      <c r="AP617" s="363"/>
      <c r="AQ617" s="363"/>
      <c r="AR617" s="363"/>
      <c r="AS617" s="258">
        <f>SUM(AE617:AR617)</f>
        <v>0</v>
      </c>
    </row>
    <row r="618" spans="1:45" outlineLevel="1">
      <c r="A618" s="466"/>
      <c r="B618" s="256" t="s">
        <v>309</v>
      </c>
      <c r="C618" s="253" t="s">
        <v>163</v>
      </c>
      <c r="D618" s="257"/>
      <c r="E618" s="257"/>
      <c r="F618" s="257"/>
      <c r="G618" s="257"/>
      <c r="H618" s="257"/>
      <c r="I618" s="257"/>
      <c r="J618" s="257"/>
      <c r="K618" s="257"/>
      <c r="L618" s="257"/>
      <c r="M618" s="257"/>
      <c r="N618" s="257"/>
      <c r="O618" s="257"/>
      <c r="P618" s="257"/>
      <c r="Q618" s="416"/>
      <c r="R618" s="257"/>
      <c r="S618" s="257"/>
      <c r="T618" s="257"/>
      <c r="U618" s="257"/>
      <c r="V618" s="257"/>
      <c r="W618" s="257"/>
      <c r="X618" s="257"/>
      <c r="Y618" s="257"/>
      <c r="Z618" s="257"/>
      <c r="AA618" s="257"/>
      <c r="AB618" s="257"/>
      <c r="AC618" s="257"/>
      <c r="AD618" s="257"/>
      <c r="AE618" s="364">
        <f>AE617</f>
        <v>0</v>
      </c>
      <c r="AF618" s="364">
        <f t="shared" ref="AF618" si="1783">AF617</f>
        <v>0</v>
      </c>
      <c r="AG618" s="364">
        <f t="shared" ref="AG618" si="1784">AG617</f>
        <v>0</v>
      </c>
      <c r="AH618" s="364">
        <f t="shared" ref="AH618" si="1785">AH617</f>
        <v>0</v>
      </c>
      <c r="AI618" s="364">
        <f t="shared" ref="AI618" si="1786">AI617</f>
        <v>0</v>
      </c>
      <c r="AJ618" s="364">
        <f t="shared" ref="AJ618" si="1787">AJ617</f>
        <v>0</v>
      </c>
      <c r="AK618" s="364">
        <f t="shared" ref="AK618" si="1788">AK617</f>
        <v>0</v>
      </c>
      <c r="AL618" s="364">
        <f t="shared" ref="AL618" si="1789">AL617</f>
        <v>0</v>
      </c>
      <c r="AM618" s="364">
        <f t="shared" ref="AM618" si="1790">AM617</f>
        <v>0</v>
      </c>
      <c r="AN618" s="364">
        <f t="shared" ref="AN618" si="1791">AN617</f>
        <v>0</v>
      </c>
      <c r="AO618" s="364">
        <f t="shared" ref="AO618" si="1792">AO617</f>
        <v>0</v>
      </c>
      <c r="AP618" s="364">
        <f t="shared" ref="AP618" si="1793">AP617</f>
        <v>0</v>
      </c>
      <c r="AQ618" s="364">
        <f t="shared" ref="AQ618" si="1794">AQ617</f>
        <v>0</v>
      </c>
      <c r="AR618" s="364">
        <f t="shared" ref="AR618" si="1795">AR617</f>
        <v>0</v>
      </c>
      <c r="AS618" s="259"/>
    </row>
    <row r="619" spans="1:45" outlineLevel="1">
      <c r="A619" s="466"/>
      <c r="B619" s="256"/>
      <c r="C619" s="267"/>
      <c r="D619" s="266"/>
      <c r="E619" s="266"/>
      <c r="F619" s="266"/>
      <c r="G619" s="266"/>
      <c r="H619" s="266"/>
      <c r="I619" s="266"/>
      <c r="J619" s="266"/>
      <c r="K619" s="266"/>
      <c r="L619" s="266"/>
      <c r="M619" s="266"/>
      <c r="N619" s="266"/>
      <c r="O619" s="266"/>
      <c r="P619" s="266"/>
      <c r="Q619" s="253"/>
      <c r="R619" s="266"/>
      <c r="S619" s="266"/>
      <c r="T619" s="266"/>
      <c r="U619" s="266"/>
      <c r="V619" s="266"/>
      <c r="W619" s="266"/>
      <c r="X619" s="266"/>
      <c r="Y619" s="266"/>
      <c r="Z619" s="266"/>
      <c r="AA619" s="266"/>
      <c r="AB619" s="266"/>
      <c r="AC619" s="266"/>
      <c r="AD619" s="266"/>
      <c r="AE619" s="365"/>
      <c r="AF619" s="365"/>
      <c r="AG619" s="365"/>
      <c r="AH619" s="365"/>
      <c r="AI619" s="365"/>
      <c r="AJ619" s="365"/>
      <c r="AK619" s="365"/>
      <c r="AL619" s="365"/>
      <c r="AM619" s="365"/>
      <c r="AN619" s="365"/>
      <c r="AO619" s="365"/>
      <c r="AP619" s="365"/>
      <c r="AQ619" s="365"/>
      <c r="AR619" s="365"/>
      <c r="AS619" s="268"/>
    </row>
    <row r="620" spans="1:45" ht="15.75" customHeight="1" outlineLevel="1">
      <c r="A620" s="466">
        <v>5</v>
      </c>
      <c r="B620" s="381" t="s">
        <v>98</v>
      </c>
      <c r="C620" s="253" t="s">
        <v>25</v>
      </c>
      <c r="D620" s="257"/>
      <c r="E620" s="257"/>
      <c r="F620" s="257"/>
      <c r="G620" s="257"/>
      <c r="H620" s="257"/>
      <c r="I620" s="257"/>
      <c r="J620" s="257"/>
      <c r="K620" s="257"/>
      <c r="L620" s="257"/>
      <c r="M620" s="257"/>
      <c r="N620" s="257"/>
      <c r="O620" s="257"/>
      <c r="P620" s="257"/>
      <c r="Q620" s="253"/>
      <c r="R620" s="257"/>
      <c r="S620" s="257"/>
      <c r="T620" s="257"/>
      <c r="U620" s="257"/>
      <c r="V620" s="257"/>
      <c r="W620" s="257"/>
      <c r="X620" s="257"/>
      <c r="Y620" s="257"/>
      <c r="Z620" s="257"/>
      <c r="AA620" s="257"/>
      <c r="AB620" s="257"/>
      <c r="AC620" s="257"/>
      <c r="AD620" s="257"/>
      <c r="AE620" s="363"/>
      <c r="AF620" s="363"/>
      <c r="AG620" s="363"/>
      <c r="AH620" s="363"/>
      <c r="AI620" s="363"/>
      <c r="AJ620" s="363"/>
      <c r="AK620" s="363"/>
      <c r="AL620" s="363"/>
      <c r="AM620" s="363"/>
      <c r="AN620" s="363"/>
      <c r="AO620" s="363"/>
      <c r="AP620" s="363"/>
      <c r="AQ620" s="363"/>
      <c r="AR620" s="363"/>
      <c r="AS620" s="258">
        <f>SUM(AE620:AR620)</f>
        <v>0</v>
      </c>
    </row>
    <row r="621" spans="1:45" outlineLevel="1">
      <c r="A621" s="466"/>
      <c r="B621" s="256" t="s">
        <v>309</v>
      </c>
      <c r="C621" s="253" t="s">
        <v>163</v>
      </c>
      <c r="D621" s="257"/>
      <c r="E621" s="257"/>
      <c r="F621" s="257"/>
      <c r="G621" s="257"/>
      <c r="H621" s="257"/>
      <c r="I621" s="257"/>
      <c r="J621" s="257"/>
      <c r="K621" s="257"/>
      <c r="L621" s="257"/>
      <c r="M621" s="257"/>
      <c r="N621" s="257"/>
      <c r="O621" s="257"/>
      <c r="P621" s="257"/>
      <c r="Q621" s="416"/>
      <c r="R621" s="257"/>
      <c r="S621" s="257"/>
      <c r="T621" s="257"/>
      <c r="U621" s="257"/>
      <c r="V621" s="257"/>
      <c r="W621" s="257"/>
      <c r="X621" s="257"/>
      <c r="Y621" s="257"/>
      <c r="Z621" s="257"/>
      <c r="AA621" s="257"/>
      <c r="AB621" s="257"/>
      <c r="AC621" s="257"/>
      <c r="AD621" s="257"/>
      <c r="AE621" s="364">
        <f>AE620</f>
        <v>0</v>
      </c>
      <c r="AF621" s="364">
        <f t="shared" ref="AF621" si="1796">AF620</f>
        <v>0</v>
      </c>
      <c r="AG621" s="364">
        <f t="shared" ref="AG621" si="1797">AG620</f>
        <v>0</v>
      </c>
      <c r="AH621" s="364">
        <f t="shared" ref="AH621" si="1798">AH620</f>
        <v>0</v>
      </c>
      <c r="AI621" s="364">
        <f t="shared" ref="AI621" si="1799">AI620</f>
        <v>0</v>
      </c>
      <c r="AJ621" s="364">
        <f t="shared" ref="AJ621" si="1800">AJ620</f>
        <v>0</v>
      </c>
      <c r="AK621" s="364">
        <f t="shared" ref="AK621" si="1801">AK620</f>
        <v>0</v>
      </c>
      <c r="AL621" s="364">
        <f t="shared" ref="AL621" si="1802">AL620</f>
        <v>0</v>
      </c>
      <c r="AM621" s="364">
        <f t="shared" ref="AM621" si="1803">AM620</f>
        <v>0</v>
      </c>
      <c r="AN621" s="364">
        <f t="shared" ref="AN621" si="1804">AN620</f>
        <v>0</v>
      </c>
      <c r="AO621" s="364">
        <f t="shared" ref="AO621" si="1805">AO620</f>
        <v>0</v>
      </c>
      <c r="AP621" s="364">
        <f t="shared" ref="AP621" si="1806">AP620</f>
        <v>0</v>
      </c>
      <c r="AQ621" s="364">
        <f t="shared" ref="AQ621" si="1807">AQ620</f>
        <v>0</v>
      </c>
      <c r="AR621" s="364">
        <f t="shared" ref="AR621" si="1808">AR620</f>
        <v>0</v>
      </c>
      <c r="AS621" s="259"/>
    </row>
    <row r="622" spans="1:45" outlineLevel="1">
      <c r="A622" s="466"/>
      <c r="B622" s="256"/>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375"/>
      <c r="AF622" s="376"/>
      <c r="AG622" s="376"/>
      <c r="AH622" s="376"/>
      <c r="AI622" s="376"/>
      <c r="AJ622" s="376"/>
      <c r="AK622" s="376"/>
      <c r="AL622" s="376"/>
      <c r="AM622" s="376"/>
      <c r="AN622" s="376"/>
      <c r="AO622" s="376"/>
      <c r="AP622" s="376"/>
      <c r="AQ622" s="376"/>
      <c r="AR622" s="376"/>
      <c r="AS622" s="259"/>
    </row>
    <row r="623" spans="1:45" ht="15.75" outlineLevel="1">
      <c r="A623" s="466"/>
      <c r="B623" s="280" t="s">
        <v>495</v>
      </c>
      <c r="C623" s="251"/>
      <c r="D623" s="251"/>
      <c r="E623" s="251"/>
      <c r="F623" s="251"/>
      <c r="G623" s="251"/>
      <c r="H623" s="251"/>
      <c r="I623" s="251"/>
      <c r="J623" s="251"/>
      <c r="K623" s="251"/>
      <c r="L623" s="251"/>
      <c r="M623" s="251"/>
      <c r="N623" s="251"/>
      <c r="O623" s="251"/>
      <c r="P623" s="251"/>
      <c r="Q623" s="252"/>
      <c r="R623" s="251"/>
      <c r="S623" s="251"/>
      <c r="T623" s="251"/>
      <c r="U623" s="251"/>
      <c r="V623" s="251"/>
      <c r="W623" s="251"/>
      <c r="X623" s="251"/>
      <c r="Y623" s="251"/>
      <c r="Z623" s="251"/>
      <c r="AA623" s="251"/>
      <c r="AB623" s="251"/>
      <c r="AC623" s="251"/>
      <c r="AD623" s="251"/>
      <c r="AE623" s="367"/>
      <c r="AF623" s="367"/>
      <c r="AG623" s="367"/>
      <c r="AH623" s="367"/>
      <c r="AI623" s="367"/>
      <c r="AJ623" s="367"/>
      <c r="AK623" s="367"/>
      <c r="AL623" s="367"/>
      <c r="AM623" s="367"/>
      <c r="AN623" s="367"/>
      <c r="AO623" s="367"/>
      <c r="AP623" s="367"/>
      <c r="AQ623" s="367"/>
      <c r="AR623" s="367"/>
      <c r="AS623" s="254"/>
    </row>
    <row r="624" spans="1:45" outlineLevel="1">
      <c r="A624" s="466">
        <v>6</v>
      </c>
      <c r="B624" s="381" t="s">
        <v>99</v>
      </c>
      <c r="C624" s="253" t="s">
        <v>25</v>
      </c>
      <c r="D624" s="257"/>
      <c r="E624" s="257"/>
      <c r="F624" s="257"/>
      <c r="G624" s="257"/>
      <c r="H624" s="257"/>
      <c r="I624" s="257"/>
      <c r="J624" s="257"/>
      <c r="K624" s="257"/>
      <c r="L624" s="257"/>
      <c r="M624" s="257"/>
      <c r="N624" s="257"/>
      <c r="O624" s="257"/>
      <c r="P624" s="257"/>
      <c r="Q624" s="257">
        <v>12</v>
      </c>
      <c r="R624" s="257"/>
      <c r="S624" s="257"/>
      <c r="T624" s="257"/>
      <c r="U624" s="257"/>
      <c r="V624" s="257"/>
      <c r="W624" s="257"/>
      <c r="X624" s="257"/>
      <c r="Y624" s="257"/>
      <c r="Z624" s="257"/>
      <c r="AA624" s="257"/>
      <c r="AB624" s="257"/>
      <c r="AC624" s="257"/>
      <c r="AD624" s="257"/>
      <c r="AE624" s="368"/>
      <c r="AF624" s="363"/>
      <c r="AG624" s="363"/>
      <c r="AH624" s="363"/>
      <c r="AI624" s="363"/>
      <c r="AJ624" s="363"/>
      <c r="AK624" s="363"/>
      <c r="AL624" s="368"/>
      <c r="AM624" s="368"/>
      <c r="AN624" s="368"/>
      <c r="AO624" s="368"/>
      <c r="AP624" s="368"/>
      <c r="AQ624" s="368"/>
      <c r="AR624" s="368"/>
      <c r="AS624" s="258">
        <f>SUM(AE624:AR624)</f>
        <v>0</v>
      </c>
    </row>
    <row r="625" spans="1:45" outlineLevel="1">
      <c r="A625" s="466"/>
      <c r="B625" s="256" t="s">
        <v>309</v>
      </c>
      <c r="C625" s="253" t="s">
        <v>163</v>
      </c>
      <c r="D625" s="257"/>
      <c r="E625" s="257"/>
      <c r="F625" s="257"/>
      <c r="G625" s="257"/>
      <c r="H625" s="257"/>
      <c r="I625" s="257"/>
      <c r="J625" s="257"/>
      <c r="K625" s="257"/>
      <c r="L625" s="257"/>
      <c r="M625" s="257"/>
      <c r="N625" s="257"/>
      <c r="O625" s="257"/>
      <c r="P625" s="257"/>
      <c r="Q625" s="257">
        <f>Q624</f>
        <v>12</v>
      </c>
      <c r="R625" s="257"/>
      <c r="S625" s="257"/>
      <c r="T625" s="257"/>
      <c r="U625" s="257"/>
      <c r="V625" s="257"/>
      <c r="W625" s="257"/>
      <c r="X625" s="257"/>
      <c r="Y625" s="257"/>
      <c r="Z625" s="257"/>
      <c r="AA625" s="257"/>
      <c r="AB625" s="257"/>
      <c r="AC625" s="257"/>
      <c r="AD625" s="257"/>
      <c r="AE625" s="364">
        <f>AE624</f>
        <v>0</v>
      </c>
      <c r="AF625" s="364">
        <f t="shared" ref="AF625" si="1809">AF624</f>
        <v>0</v>
      </c>
      <c r="AG625" s="364">
        <f t="shared" ref="AG625" si="1810">AG624</f>
        <v>0</v>
      </c>
      <c r="AH625" s="364">
        <f t="shared" ref="AH625" si="1811">AH624</f>
        <v>0</v>
      </c>
      <c r="AI625" s="364">
        <f t="shared" ref="AI625" si="1812">AI624</f>
        <v>0</v>
      </c>
      <c r="AJ625" s="364">
        <f t="shared" ref="AJ625" si="1813">AJ624</f>
        <v>0</v>
      </c>
      <c r="AK625" s="364">
        <f t="shared" ref="AK625" si="1814">AK624</f>
        <v>0</v>
      </c>
      <c r="AL625" s="364">
        <f t="shared" ref="AL625" si="1815">AL624</f>
        <v>0</v>
      </c>
      <c r="AM625" s="364">
        <f t="shared" ref="AM625" si="1816">AM624</f>
        <v>0</v>
      </c>
      <c r="AN625" s="364">
        <f t="shared" ref="AN625" si="1817">AN624</f>
        <v>0</v>
      </c>
      <c r="AO625" s="364">
        <f t="shared" ref="AO625" si="1818">AO624</f>
        <v>0</v>
      </c>
      <c r="AP625" s="364">
        <f t="shared" ref="AP625" si="1819">AP624</f>
        <v>0</v>
      </c>
      <c r="AQ625" s="364">
        <f t="shared" ref="AQ625" si="1820">AQ624</f>
        <v>0</v>
      </c>
      <c r="AR625" s="364">
        <f t="shared" ref="AR625" si="1821">AR624</f>
        <v>0</v>
      </c>
      <c r="AS625" s="272"/>
    </row>
    <row r="626" spans="1:45" outlineLevel="1">
      <c r="A626" s="466"/>
      <c r="B626" s="271"/>
      <c r="C626" s="27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c r="AA626" s="253"/>
      <c r="AB626" s="253"/>
      <c r="AC626" s="253"/>
      <c r="AD626" s="253"/>
      <c r="AE626" s="369"/>
      <c r="AF626" s="369"/>
      <c r="AG626" s="369"/>
      <c r="AH626" s="369"/>
      <c r="AI626" s="369"/>
      <c r="AJ626" s="369"/>
      <c r="AK626" s="369"/>
      <c r="AL626" s="369"/>
      <c r="AM626" s="369"/>
      <c r="AN626" s="369"/>
      <c r="AO626" s="369"/>
      <c r="AP626" s="369"/>
      <c r="AQ626" s="369"/>
      <c r="AR626" s="369"/>
      <c r="AS626" s="274"/>
    </row>
    <row r="627" spans="1:45" ht="30" outlineLevel="1">
      <c r="A627" s="466">
        <v>7</v>
      </c>
      <c r="B627" s="381" t="s">
        <v>100</v>
      </c>
      <c r="C627" s="253" t="s">
        <v>25</v>
      </c>
      <c r="D627" s="257"/>
      <c r="E627" s="257"/>
      <c r="F627" s="257"/>
      <c r="G627" s="257"/>
      <c r="H627" s="257"/>
      <c r="I627" s="257"/>
      <c r="J627" s="257"/>
      <c r="K627" s="257"/>
      <c r="L627" s="257"/>
      <c r="M627" s="257"/>
      <c r="N627" s="257"/>
      <c r="O627" s="257"/>
      <c r="P627" s="257"/>
      <c r="Q627" s="257">
        <v>12</v>
      </c>
      <c r="R627" s="257"/>
      <c r="S627" s="257"/>
      <c r="T627" s="257"/>
      <c r="U627" s="257"/>
      <c r="V627" s="257"/>
      <c r="W627" s="257"/>
      <c r="X627" s="257"/>
      <c r="Y627" s="257"/>
      <c r="Z627" s="257"/>
      <c r="AA627" s="257"/>
      <c r="AB627" s="257"/>
      <c r="AC627" s="257"/>
      <c r="AD627" s="257"/>
      <c r="AE627" s="368"/>
      <c r="AF627" s="363"/>
      <c r="AG627" s="363"/>
      <c r="AH627" s="363"/>
      <c r="AI627" s="363"/>
      <c r="AJ627" s="363"/>
      <c r="AK627" s="363"/>
      <c r="AL627" s="368"/>
      <c r="AM627" s="368"/>
      <c r="AN627" s="368"/>
      <c r="AO627" s="368"/>
      <c r="AP627" s="368"/>
      <c r="AQ627" s="368"/>
      <c r="AR627" s="368"/>
      <c r="AS627" s="258">
        <f>SUM(AE627:AR627)</f>
        <v>0</v>
      </c>
    </row>
    <row r="628" spans="1:45" outlineLevel="1">
      <c r="A628" s="466"/>
      <c r="B628" s="256" t="s">
        <v>309</v>
      </c>
      <c r="C628" s="253" t="s">
        <v>163</v>
      </c>
      <c r="D628" s="257"/>
      <c r="E628" s="257"/>
      <c r="F628" s="257"/>
      <c r="G628" s="257"/>
      <c r="H628" s="257"/>
      <c r="I628" s="257"/>
      <c r="J628" s="257"/>
      <c r="K628" s="257"/>
      <c r="L628" s="257"/>
      <c r="M628" s="257"/>
      <c r="N628" s="257"/>
      <c r="O628" s="257"/>
      <c r="P628" s="257"/>
      <c r="Q628" s="257">
        <f>Q627</f>
        <v>12</v>
      </c>
      <c r="R628" s="257"/>
      <c r="S628" s="257"/>
      <c r="T628" s="257"/>
      <c r="U628" s="257"/>
      <c r="V628" s="257"/>
      <c r="W628" s="257"/>
      <c r="X628" s="257"/>
      <c r="Y628" s="257"/>
      <c r="Z628" s="257"/>
      <c r="AA628" s="257"/>
      <c r="AB628" s="257"/>
      <c r="AC628" s="257"/>
      <c r="AD628" s="257"/>
      <c r="AE628" s="364">
        <f>AE627</f>
        <v>0</v>
      </c>
      <c r="AF628" s="364">
        <f t="shared" ref="AF628" si="1822">AF627</f>
        <v>0</v>
      </c>
      <c r="AG628" s="364">
        <f t="shared" ref="AG628" si="1823">AG627</f>
        <v>0</v>
      </c>
      <c r="AH628" s="364">
        <f t="shared" ref="AH628" si="1824">AH627</f>
        <v>0</v>
      </c>
      <c r="AI628" s="364">
        <f t="shared" ref="AI628" si="1825">AI627</f>
        <v>0</v>
      </c>
      <c r="AJ628" s="364">
        <f t="shared" ref="AJ628" si="1826">AJ627</f>
        <v>0</v>
      </c>
      <c r="AK628" s="364">
        <f t="shared" ref="AK628" si="1827">AK627</f>
        <v>0</v>
      </c>
      <c r="AL628" s="364">
        <f t="shared" ref="AL628" si="1828">AL627</f>
        <v>0</v>
      </c>
      <c r="AM628" s="364">
        <f t="shared" ref="AM628" si="1829">AM627</f>
        <v>0</v>
      </c>
      <c r="AN628" s="364">
        <f t="shared" ref="AN628" si="1830">AN627</f>
        <v>0</v>
      </c>
      <c r="AO628" s="364">
        <f t="shared" ref="AO628" si="1831">AO627</f>
        <v>0</v>
      </c>
      <c r="AP628" s="364">
        <f t="shared" ref="AP628" si="1832">AP627</f>
        <v>0</v>
      </c>
      <c r="AQ628" s="364">
        <f t="shared" ref="AQ628" si="1833">AQ627</f>
        <v>0</v>
      </c>
      <c r="AR628" s="364">
        <f t="shared" ref="AR628" si="1834">AR627</f>
        <v>0</v>
      </c>
      <c r="AS628" s="272"/>
    </row>
    <row r="629" spans="1:45" outlineLevel="1">
      <c r="A629" s="466"/>
      <c r="B629" s="275"/>
      <c r="C629" s="27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3"/>
      <c r="AE629" s="369"/>
      <c r="AF629" s="370"/>
      <c r="AG629" s="369"/>
      <c r="AH629" s="369"/>
      <c r="AI629" s="369"/>
      <c r="AJ629" s="369"/>
      <c r="AK629" s="369"/>
      <c r="AL629" s="369"/>
      <c r="AM629" s="369"/>
      <c r="AN629" s="369"/>
      <c r="AO629" s="369"/>
      <c r="AP629" s="369"/>
      <c r="AQ629" s="369"/>
      <c r="AR629" s="369"/>
      <c r="AS629" s="274"/>
    </row>
    <row r="630" spans="1:45" outlineLevel="1">
      <c r="A630" s="466">
        <v>8</v>
      </c>
      <c r="B630" s="381" t="s">
        <v>101</v>
      </c>
      <c r="C630" s="253" t="s">
        <v>25</v>
      </c>
      <c r="D630" s="257"/>
      <c r="E630" s="257"/>
      <c r="F630" s="257"/>
      <c r="G630" s="257"/>
      <c r="H630" s="257"/>
      <c r="I630" s="257"/>
      <c r="J630" s="257"/>
      <c r="K630" s="257"/>
      <c r="L630" s="257"/>
      <c r="M630" s="257"/>
      <c r="N630" s="257"/>
      <c r="O630" s="257"/>
      <c r="P630" s="257"/>
      <c r="Q630" s="257">
        <v>12</v>
      </c>
      <c r="R630" s="257"/>
      <c r="S630" s="257"/>
      <c r="T630" s="257"/>
      <c r="U630" s="257"/>
      <c r="V630" s="257"/>
      <c r="W630" s="257"/>
      <c r="X630" s="257"/>
      <c r="Y630" s="257"/>
      <c r="Z630" s="257"/>
      <c r="AA630" s="257"/>
      <c r="AB630" s="257"/>
      <c r="AC630" s="257"/>
      <c r="AD630" s="257"/>
      <c r="AE630" s="368"/>
      <c r="AF630" s="363"/>
      <c r="AG630" s="363"/>
      <c r="AH630" s="363"/>
      <c r="AI630" s="363"/>
      <c r="AJ630" s="363"/>
      <c r="AK630" s="363"/>
      <c r="AL630" s="368"/>
      <c r="AM630" s="368"/>
      <c r="AN630" s="368"/>
      <c r="AO630" s="368"/>
      <c r="AP630" s="368"/>
      <c r="AQ630" s="368"/>
      <c r="AR630" s="368"/>
      <c r="AS630" s="258">
        <f>SUM(AE630:AR630)</f>
        <v>0</v>
      </c>
    </row>
    <row r="631" spans="1:45" outlineLevel="1">
      <c r="A631" s="466"/>
      <c r="B631" s="256" t="s">
        <v>309</v>
      </c>
      <c r="C631" s="253" t="s">
        <v>163</v>
      </c>
      <c r="D631" s="257"/>
      <c r="E631" s="257"/>
      <c r="F631" s="257"/>
      <c r="G631" s="257"/>
      <c r="H631" s="257"/>
      <c r="I631" s="257"/>
      <c r="J631" s="257"/>
      <c r="K631" s="257"/>
      <c r="L631" s="257"/>
      <c r="M631" s="257"/>
      <c r="N631" s="257"/>
      <c r="O631" s="257"/>
      <c r="P631" s="257"/>
      <c r="Q631" s="257">
        <f>Q630</f>
        <v>12</v>
      </c>
      <c r="R631" s="257"/>
      <c r="S631" s="257"/>
      <c r="T631" s="257"/>
      <c r="U631" s="257"/>
      <c r="V631" s="257"/>
      <c r="W631" s="257"/>
      <c r="X631" s="257"/>
      <c r="Y631" s="257"/>
      <c r="Z631" s="257"/>
      <c r="AA631" s="257"/>
      <c r="AB631" s="257"/>
      <c r="AC631" s="257"/>
      <c r="AD631" s="257"/>
      <c r="AE631" s="364">
        <f>AE630</f>
        <v>0</v>
      </c>
      <c r="AF631" s="364">
        <f t="shared" ref="AF631" si="1835">AF630</f>
        <v>0</v>
      </c>
      <c r="AG631" s="364">
        <f t="shared" ref="AG631" si="1836">AG630</f>
        <v>0</v>
      </c>
      <c r="AH631" s="364">
        <f t="shared" ref="AH631" si="1837">AH630</f>
        <v>0</v>
      </c>
      <c r="AI631" s="364">
        <f t="shared" ref="AI631" si="1838">AI630</f>
        <v>0</v>
      </c>
      <c r="AJ631" s="364">
        <f t="shared" ref="AJ631" si="1839">AJ630</f>
        <v>0</v>
      </c>
      <c r="AK631" s="364">
        <f t="shared" ref="AK631" si="1840">AK630</f>
        <v>0</v>
      </c>
      <c r="AL631" s="364">
        <f t="shared" ref="AL631" si="1841">AL630</f>
        <v>0</v>
      </c>
      <c r="AM631" s="364">
        <f t="shared" ref="AM631" si="1842">AM630</f>
        <v>0</v>
      </c>
      <c r="AN631" s="364">
        <f t="shared" ref="AN631" si="1843">AN630</f>
        <v>0</v>
      </c>
      <c r="AO631" s="364">
        <f t="shared" ref="AO631" si="1844">AO630</f>
        <v>0</v>
      </c>
      <c r="AP631" s="364">
        <f t="shared" ref="AP631" si="1845">AP630</f>
        <v>0</v>
      </c>
      <c r="AQ631" s="364">
        <f t="shared" ref="AQ631" si="1846">AQ630</f>
        <v>0</v>
      </c>
      <c r="AR631" s="364">
        <f t="shared" ref="AR631" si="1847">AR630</f>
        <v>0</v>
      </c>
      <c r="AS631" s="272"/>
    </row>
    <row r="632" spans="1:45" outlineLevel="1">
      <c r="A632" s="466"/>
      <c r="B632" s="275"/>
      <c r="C632" s="273"/>
      <c r="D632" s="277"/>
      <c r="E632" s="277"/>
      <c r="F632" s="277"/>
      <c r="G632" s="277"/>
      <c r="H632" s="277"/>
      <c r="I632" s="277"/>
      <c r="J632" s="277"/>
      <c r="K632" s="277"/>
      <c r="L632" s="277"/>
      <c r="M632" s="277"/>
      <c r="N632" s="277"/>
      <c r="O632" s="277"/>
      <c r="P632" s="277"/>
      <c r="Q632" s="253"/>
      <c r="R632" s="277"/>
      <c r="S632" s="277"/>
      <c r="T632" s="277"/>
      <c r="U632" s="277"/>
      <c r="V632" s="277"/>
      <c r="W632" s="277"/>
      <c r="X632" s="277"/>
      <c r="Y632" s="277"/>
      <c r="Z632" s="277"/>
      <c r="AA632" s="277"/>
      <c r="AB632" s="277"/>
      <c r="AC632" s="277"/>
      <c r="AD632" s="277"/>
      <c r="AE632" s="369"/>
      <c r="AF632" s="370"/>
      <c r="AG632" s="369"/>
      <c r="AH632" s="369"/>
      <c r="AI632" s="369"/>
      <c r="AJ632" s="369"/>
      <c r="AK632" s="369"/>
      <c r="AL632" s="369"/>
      <c r="AM632" s="369"/>
      <c r="AN632" s="369"/>
      <c r="AO632" s="369"/>
      <c r="AP632" s="369"/>
      <c r="AQ632" s="369"/>
      <c r="AR632" s="369"/>
      <c r="AS632" s="274"/>
    </row>
    <row r="633" spans="1:45" outlineLevel="1">
      <c r="A633" s="466">
        <v>9</v>
      </c>
      <c r="B633" s="381" t="s">
        <v>102</v>
      </c>
      <c r="C633" s="253" t="s">
        <v>25</v>
      </c>
      <c r="D633" s="257"/>
      <c r="E633" s="257"/>
      <c r="F633" s="257"/>
      <c r="G633" s="257"/>
      <c r="H633" s="257"/>
      <c r="I633" s="257"/>
      <c r="J633" s="257"/>
      <c r="K633" s="257"/>
      <c r="L633" s="257"/>
      <c r="M633" s="257"/>
      <c r="N633" s="257"/>
      <c r="O633" s="257"/>
      <c r="P633" s="257"/>
      <c r="Q633" s="257">
        <v>12</v>
      </c>
      <c r="R633" s="257"/>
      <c r="S633" s="257"/>
      <c r="T633" s="257"/>
      <c r="U633" s="257"/>
      <c r="V633" s="257"/>
      <c r="W633" s="257"/>
      <c r="X633" s="257"/>
      <c r="Y633" s="257"/>
      <c r="Z633" s="257"/>
      <c r="AA633" s="257"/>
      <c r="AB633" s="257"/>
      <c r="AC633" s="257"/>
      <c r="AD633" s="257"/>
      <c r="AE633" s="368"/>
      <c r="AF633" s="363"/>
      <c r="AG633" s="363"/>
      <c r="AH633" s="363"/>
      <c r="AI633" s="363"/>
      <c r="AJ633" s="363"/>
      <c r="AK633" s="363"/>
      <c r="AL633" s="368"/>
      <c r="AM633" s="368"/>
      <c r="AN633" s="368"/>
      <c r="AO633" s="368"/>
      <c r="AP633" s="368"/>
      <c r="AQ633" s="368"/>
      <c r="AR633" s="368"/>
      <c r="AS633" s="258">
        <f>SUM(AE633:AR633)</f>
        <v>0</v>
      </c>
    </row>
    <row r="634" spans="1:45" outlineLevel="1">
      <c r="A634" s="466"/>
      <c r="B634" s="256" t="s">
        <v>309</v>
      </c>
      <c r="C634" s="253" t="s">
        <v>163</v>
      </c>
      <c r="D634" s="257"/>
      <c r="E634" s="257"/>
      <c r="F634" s="257"/>
      <c r="G634" s="257"/>
      <c r="H634" s="257"/>
      <c r="I634" s="257"/>
      <c r="J634" s="257"/>
      <c r="K634" s="257"/>
      <c r="L634" s="257"/>
      <c r="M634" s="257"/>
      <c r="N634" s="257"/>
      <c r="O634" s="257"/>
      <c r="P634" s="257"/>
      <c r="Q634" s="257">
        <f>Q633</f>
        <v>12</v>
      </c>
      <c r="R634" s="257"/>
      <c r="S634" s="257"/>
      <c r="T634" s="257"/>
      <c r="U634" s="257"/>
      <c r="V634" s="257"/>
      <c r="W634" s="257"/>
      <c r="X634" s="257"/>
      <c r="Y634" s="257"/>
      <c r="Z634" s="257"/>
      <c r="AA634" s="257"/>
      <c r="AB634" s="257"/>
      <c r="AC634" s="257"/>
      <c r="AD634" s="257"/>
      <c r="AE634" s="364">
        <f>AE633</f>
        <v>0</v>
      </c>
      <c r="AF634" s="364">
        <f t="shared" ref="AF634" si="1848">AF633</f>
        <v>0</v>
      </c>
      <c r="AG634" s="364">
        <f t="shared" ref="AG634" si="1849">AG633</f>
        <v>0</v>
      </c>
      <c r="AH634" s="364">
        <f t="shared" ref="AH634" si="1850">AH633</f>
        <v>0</v>
      </c>
      <c r="AI634" s="364">
        <f t="shared" ref="AI634" si="1851">AI633</f>
        <v>0</v>
      </c>
      <c r="AJ634" s="364">
        <f t="shared" ref="AJ634" si="1852">AJ633</f>
        <v>0</v>
      </c>
      <c r="AK634" s="364">
        <f t="shared" ref="AK634" si="1853">AK633</f>
        <v>0</v>
      </c>
      <c r="AL634" s="364">
        <f t="shared" ref="AL634" si="1854">AL633</f>
        <v>0</v>
      </c>
      <c r="AM634" s="364">
        <f t="shared" ref="AM634" si="1855">AM633</f>
        <v>0</v>
      </c>
      <c r="AN634" s="364">
        <f t="shared" ref="AN634" si="1856">AN633</f>
        <v>0</v>
      </c>
      <c r="AO634" s="364">
        <f t="shared" ref="AO634" si="1857">AO633</f>
        <v>0</v>
      </c>
      <c r="AP634" s="364">
        <f t="shared" ref="AP634" si="1858">AP633</f>
        <v>0</v>
      </c>
      <c r="AQ634" s="364">
        <f t="shared" ref="AQ634" si="1859">AQ633</f>
        <v>0</v>
      </c>
      <c r="AR634" s="364">
        <f t="shared" ref="AR634" si="1860">AR633</f>
        <v>0</v>
      </c>
      <c r="AS634" s="272"/>
    </row>
    <row r="635" spans="1:45" outlineLevel="1">
      <c r="A635" s="466"/>
      <c r="B635" s="275"/>
      <c r="C635" s="273"/>
      <c r="D635" s="277"/>
      <c r="E635" s="277"/>
      <c r="F635" s="277"/>
      <c r="G635" s="277"/>
      <c r="H635" s="277"/>
      <c r="I635" s="277"/>
      <c r="J635" s="277"/>
      <c r="K635" s="277"/>
      <c r="L635" s="277"/>
      <c r="M635" s="277"/>
      <c r="N635" s="277"/>
      <c r="O635" s="277"/>
      <c r="P635" s="277"/>
      <c r="Q635" s="253"/>
      <c r="R635" s="277"/>
      <c r="S635" s="277"/>
      <c r="T635" s="277"/>
      <c r="U635" s="277"/>
      <c r="V635" s="277"/>
      <c r="W635" s="277"/>
      <c r="X635" s="277"/>
      <c r="Y635" s="277"/>
      <c r="Z635" s="277"/>
      <c r="AA635" s="277"/>
      <c r="AB635" s="277"/>
      <c r="AC635" s="277"/>
      <c r="AD635" s="277"/>
      <c r="AE635" s="369"/>
      <c r="AF635" s="369"/>
      <c r="AG635" s="369"/>
      <c r="AH635" s="369"/>
      <c r="AI635" s="369"/>
      <c r="AJ635" s="369"/>
      <c r="AK635" s="369"/>
      <c r="AL635" s="369"/>
      <c r="AM635" s="369"/>
      <c r="AN635" s="369"/>
      <c r="AO635" s="369"/>
      <c r="AP635" s="369"/>
      <c r="AQ635" s="369"/>
      <c r="AR635" s="369"/>
      <c r="AS635" s="274"/>
    </row>
    <row r="636" spans="1:45" outlineLevel="1">
      <c r="A636" s="466">
        <v>10</v>
      </c>
      <c r="B636" s="381" t="s">
        <v>103</v>
      </c>
      <c r="C636" s="253" t="s">
        <v>25</v>
      </c>
      <c r="D636" s="257"/>
      <c r="E636" s="257"/>
      <c r="F636" s="257"/>
      <c r="G636" s="257"/>
      <c r="H636" s="257"/>
      <c r="I636" s="257"/>
      <c r="J636" s="257"/>
      <c r="K636" s="257"/>
      <c r="L636" s="257"/>
      <c r="M636" s="257"/>
      <c r="N636" s="257"/>
      <c r="O636" s="257"/>
      <c r="P636" s="257"/>
      <c r="Q636" s="257">
        <v>3</v>
      </c>
      <c r="R636" s="257"/>
      <c r="S636" s="257"/>
      <c r="T636" s="257"/>
      <c r="U636" s="257"/>
      <c r="V636" s="257"/>
      <c r="W636" s="257"/>
      <c r="X636" s="257"/>
      <c r="Y636" s="257"/>
      <c r="Z636" s="257"/>
      <c r="AA636" s="257"/>
      <c r="AB636" s="257"/>
      <c r="AC636" s="257"/>
      <c r="AD636" s="257"/>
      <c r="AE636" s="368"/>
      <c r="AF636" s="363"/>
      <c r="AG636" s="363"/>
      <c r="AH636" s="363"/>
      <c r="AI636" s="363"/>
      <c r="AJ636" s="363"/>
      <c r="AK636" s="363"/>
      <c r="AL636" s="368"/>
      <c r="AM636" s="368"/>
      <c r="AN636" s="368"/>
      <c r="AO636" s="368"/>
      <c r="AP636" s="368"/>
      <c r="AQ636" s="368"/>
      <c r="AR636" s="368"/>
      <c r="AS636" s="258">
        <f>SUM(AE636:AR636)</f>
        <v>0</v>
      </c>
    </row>
    <row r="637" spans="1:45" outlineLevel="1">
      <c r="A637" s="466"/>
      <c r="B637" s="256" t="s">
        <v>309</v>
      </c>
      <c r="C637" s="253" t="s">
        <v>163</v>
      </c>
      <c r="D637" s="257"/>
      <c r="E637" s="257"/>
      <c r="F637" s="257"/>
      <c r="G637" s="257"/>
      <c r="H637" s="257"/>
      <c r="I637" s="257"/>
      <c r="J637" s="257"/>
      <c r="K637" s="257"/>
      <c r="L637" s="257"/>
      <c r="M637" s="257"/>
      <c r="N637" s="257"/>
      <c r="O637" s="257"/>
      <c r="P637" s="257"/>
      <c r="Q637" s="257">
        <f>Q636</f>
        <v>3</v>
      </c>
      <c r="R637" s="257"/>
      <c r="S637" s="257"/>
      <c r="T637" s="257"/>
      <c r="U637" s="257"/>
      <c r="V637" s="257"/>
      <c r="W637" s="257"/>
      <c r="X637" s="257"/>
      <c r="Y637" s="257"/>
      <c r="Z637" s="257"/>
      <c r="AA637" s="257"/>
      <c r="AB637" s="257"/>
      <c r="AC637" s="257"/>
      <c r="AD637" s="257"/>
      <c r="AE637" s="364">
        <f>AE636</f>
        <v>0</v>
      </c>
      <c r="AF637" s="364">
        <f t="shared" ref="AF637" si="1861">AF636</f>
        <v>0</v>
      </c>
      <c r="AG637" s="364">
        <f t="shared" ref="AG637" si="1862">AG636</f>
        <v>0</v>
      </c>
      <c r="AH637" s="364">
        <f t="shared" ref="AH637" si="1863">AH636</f>
        <v>0</v>
      </c>
      <c r="AI637" s="364">
        <f t="shared" ref="AI637" si="1864">AI636</f>
        <v>0</v>
      </c>
      <c r="AJ637" s="364">
        <f t="shared" ref="AJ637" si="1865">AJ636</f>
        <v>0</v>
      </c>
      <c r="AK637" s="364">
        <f t="shared" ref="AK637" si="1866">AK636</f>
        <v>0</v>
      </c>
      <c r="AL637" s="364">
        <f t="shared" ref="AL637" si="1867">AL636</f>
        <v>0</v>
      </c>
      <c r="AM637" s="364">
        <f t="shared" ref="AM637" si="1868">AM636</f>
        <v>0</v>
      </c>
      <c r="AN637" s="364">
        <f t="shared" ref="AN637" si="1869">AN636</f>
        <v>0</v>
      </c>
      <c r="AO637" s="364">
        <f t="shared" ref="AO637" si="1870">AO636</f>
        <v>0</v>
      </c>
      <c r="AP637" s="364">
        <f t="shared" ref="AP637" si="1871">AP636</f>
        <v>0</v>
      </c>
      <c r="AQ637" s="364">
        <f t="shared" ref="AQ637" si="1872">AQ636</f>
        <v>0</v>
      </c>
      <c r="AR637" s="364">
        <f t="shared" ref="AR637" si="1873">AR636</f>
        <v>0</v>
      </c>
      <c r="AS637" s="272"/>
    </row>
    <row r="638" spans="1:45" outlineLevel="1">
      <c r="A638" s="466"/>
      <c r="B638" s="275"/>
      <c r="C638" s="273"/>
      <c r="D638" s="277"/>
      <c r="E638" s="277"/>
      <c r="F638" s="277"/>
      <c r="G638" s="277"/>
      <c r="H638" s="277"/>
      <c r="I638" s="277"/>
      <c r="J638" s="277"/>
      <c r="K638" s="277"/>
      <c r="L638" s="277"/>
      <c r="M638" s="277"/>
      <c r="N638" s="277"/>
      <c r="O638" s="277"/>
      <c r="P638" s="277"/>
      <c r="Q638" s="253"/>
      <c r="R638" s="277"/>
      <c r="S638" s="277"/>
      <c r="T638" s="277"/>
      <c r="U638" s="277"/>
      <c r="V638" s="277"/>
      <c r="W638" s="277"/>
      <c r="X638" s="277"/>
      <c r="Y638" s="277"/>
      <c r="Z638" s="277"/>
      <c r="AA638" s="277"/>
      <c r="AB638" s="277"/>
      <c r="AC638" s="277"/>
      <c r="AD638" s="277"/>
      <c r="AE638" s="369"/>
      <c r="AF638" s="370"/>
      <c r="AG638" s="369"/>
      <c r="AH638" s="369"/>
      <c r="AI638" s="369"/>
      <c r="AJ638" s="369"/>
      <c r="AK638" s="369"/>
      <c r="AL638" s="369"/>
      <c r="AM638" s="369"/>
      <c r="AN638" s="369"/>
      <c r="AO638" s="369"/>
      <c r="AP638" s="369"/>
      <c r="AQ638" s="369"/>
      <c r="AR638" s="369"/>
      <c r="AS638" s="274"/>
    </row>
    <row r="639" spans="1:45" ht="15.75" outlineLevel="1">
      <c r="A639" s="466"/>
      <c r="B639" s="250" t="s">
        <v>10</v>
      </c>
      <c r="C639" s="251"/>
      <c r="D639" s="251"/>
      <c r="E639" s="251"/>
      <c r="F639" s="251"/>
      <c r="G639" s="251"/>
      <c r="H639" s="251"/>
      <c r="I639" s="251"/>
      <c r="J639" s="251"/>
      <c r="K639" s="251"/>
      <c r="L639" s="251"/>
      <c r="M639" s="251"/>
      <c r="N639" s="251"/>
      <c r="O639" s="251"/>
      <c r="P639" s="251"/>
      <c r="Q639" s="252"/>
      <c r="R639" s="251"/>
      <c r="S639" s="251"/>
      <c r="T639" s="251"/>
      <c r="U639" s="251"/>
      <c r="V639" s="251"/>
      <c r="W639" s="251"/>
      <c r="X639" s="251"/>
      <c r="Y639" s="251"/>
      <c r="Z639" s="251"/>
      <c r="AA639" s="251"/>
      <c r="AB639" s="251"/>
      <c r="AC639" s="251"/>
      <c r="AD639" s="251"/>
      <c r="AE639" s="367"/>
      <c r="AF639" s="367"/>
      <c r="AG639" s="367"/>
      <c r="AH639" s="367"/>
      <c r="AI639" s="367"/>
      <c r="AJ639" s="367"/>
      <c r="AK639" s="367"/>
      <c r="AL639" s="367"/>
      <c r="AM639" s="367"/>
      <c r="AN639" s="367"/>
      <c r="AO639" s="367"/>
      <c r="AP639" s="367"/>
      <c r="AQ639" s="367"/>
      <c r="AR639" s="367"/>
      <c r="AS639" s="254"/>
    </row>
    <row r="640" spans="1:45" ht="30" outlineLevel="1">
      <c r="A640" s="466">
        <v>11</v>
      </c>
      <c r="B640" s="381" t="s">
        <v>104</v>
      </c>
      <c r="C640" s="253" t="s">
        <v>25</v>
      </c>
      <c r="D640" s="257"/>
      <c r="E640" s="257"/>
      <c r="F640" s="257"/>
      <c r="G640" s="257"/>
      <c r="H640" s="257"/>
      <c r="I640" s="257"/>
      <c r="J640" s="257"/>
      <c r="K640" s="257"/>
      <c r="L640" s="257"/>
      <c r="M640" s="257"/>
      <c r="N640" s="257"/>
      <c r="O640" s="257"/>
      <c r="P640" s="257"/>
      <c r="Q640" s="257">
        <v>12</v>
      </c>
      <c r="R640" s="257"/>
      <c r="S640" s="257"/>
      <c r="T640" s="257"/>
      <c r="U640" s="257"/>
      <c r="V640" s="257"/>
      <c r="W640" s="257"/>
      <c r="X640" s="257"/>
      <c r="Y640" s="257"/>
      <c r="Z640" s="257"/>
      <c r="AA640" s="257"/>
      <c r="AB640" s="257"/>
      <c r="AC640" s="257"/>
      <c r="AD640" s="257"/>
      <c r="AE640" s="379"/>
      <c r="AF640" s="363"/>
      <c r="AG640" s="363"/>
      <c r="AH640" s="363"/>
      <c r="AI640" s="363"/>
      <c r="AJ640" s="363"/>
      <c r="AK640" s="363"/>
      <c r="AL640" s="368"/>
      <c r="AM640" s="368"/>
      <c r="AN640" s="368"/>
      <c r="AO640" s="368"/>
      <c r="AP640" s="368"/>
      <c r="AQ640" s="368"/>
      <c r="AR640" s="368"/>
      <c r="AS640" s="258">
        <f>SUM(AE640:AR640)</f>
        <v>0</v>
      </c>
    </row>
    <row r="641" spans="1:46" outlineLevel="1">
      <c r="A641" s="466"/>
      <c r="B641" s="256" t="s">
        <v>309</v>
      </c>
      <c r="C641" s="253" t="s">
        <v>163</v>
      </c>
      <c r="D641" s="257"/>
      <c r="E641" s="257"/>
      <c r="F641" s="257"/>
      <c r="G641" s="257"/>
      <c r="H641" s="257"/>
      <c r="I641" s="257"/>
      <c r="J641" s="257"/>
      <c r="K641" s="257"/>
      <c r="L641" s="257"/>
      <c r="M641" s="257"/>
      <c r="N641" s="257"/>
      <c r="O641" s="257"/>
      <c r="P641" s="257"/>
      <c r="Q641" s="257">
        <f>Q640</f>
        <v>12</v>
      </c>
      <c r="R641" s="257"/>
      <c r="S641" s="257"/>
      <c r="T641" s="257"/>
      <c r="U641" s="257"/>
      <c r="V641" s="257"/>
      <c r="W641" s="257"/>
      <c r="X641" s="257"/>
      <c r="Y641" s="257"/>
      <c r="Z641" s="257"/>
      <c r="AA641" s="257"/>
      <c r="AB641" s="257"/>
      <c r="AC641" s="257"/>
      <c r="AD641" s="257"/>
      <c r="AE641" s="364">
        <f>AE640</f>
        <v>0</v>
      </c>
      <c r="AF641" s="364">
        <f t="shared" ref="AF641" si="1874">AF640</f>
        <v>0</v>
      </c>
      <c r="AG641" s="364">
        <f t="shared" ref="AG641" si="1875">AG640</f>
        <v>0</v>
      </c>
      <c r="AH641" s="364">
        <f t="shared" ref="AH641" si="1876">AH640</f>
        <v>0</v>
      </c>
      <c r="AI641" s="364">
        <f t="shared" ref="AI641" si="1877">AI640</f>
        <v>0</v>
      </c>
      <c r="AJ641" s="364">
        <f t="shared" ref="AJ641" si="1878">AJ640</f>
        <v>0</v>
      </c>
      <c r="AK641" s="364">
        <f t="shared" ref="AK641" si="1879">AK640</f>
        <v>0</v>
      </c>
      <c r="AL641" s="364">
        <f t="shared" ref="AL641" si="1880">AL640</f>
        <v>0</v>
      </c>
      <c r="AM641" s="364">
        <f t="shared" ref="AM641" si="1881">AM640</f>
        <v>0</v>
      </c>
      <c r="AN641" s="364">
        <f t="shared" ref="AN641" si="1882">AN640</f>
        <v>0</v>
      </c>
      <c r="AO641" s="364">
        <f t="shared" ref="AO641" si="1883">AO640</f>
        <v>0</v>
      </c>
      <c r="AP641" s="364">
        <f t="shared" ref="AP641" si="1884">AP640</f>
        <v>0</v>
      </c>
      <c r="AQ641" s="364">
        <f t="shared" ref="AQ641" si="1885">AQ640</f>
        <v>0</v>
      </c>
      <c r="AR641" s="364">
        <f t="shared" ref="AR641" si="1886">AR640</f>
        <v>0</v>
      </c>
      <c r="AS641" s="259"/>
    </row>
    <row r="642" spans="1:46" outlineLevel="1">
      <c r="A642" s="466"/>
      <c r="B642" s="276"/>
      <c r="C642" s="267"/>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c r="AA642" s="253"/>
      <c r="AB642" s="253"/>
      <c r="AC642" s="253"/>
      <c r="AD642" s="253"/>
      <c r="AE642" s="365"/>
      <c r="AF642" s="374"/>
      <c r="AG642" s="374"/>
      <c r="AH642" s="374"/>
      <c r="AI642" s="374"/>
      <c r="AJ642" s="374"/>
      <c r="AK642" s="374"/>
      <c r="AL642" s="374"/>
      <c r="AM642" s="374"/>
      <c r="AN642" s="374"/>
      <c r="AO642" s="374"/>
      <c r="AP642" s="374"/>
      <c r="AQ642" s="374"/>
      <c r="AR642" s="374"/>
      <c r="AS642" s="268"/>
    </row>
    <row r="643" spans="1:46" ht="30" outlineLevel="1">
      <c r="A643" s="466">
        <v>12</v>
      </c>
      <c r="B643" s="381" t="s">
        <v>105</v>
      </c>
      <c r="C643" s="253" t="s">
        <v>25</v>
      </c>
      <c r="D643" s="257"/>
      <c r="E643" s="257"/>
      <c r="F643" s="257"/>
      <c r="G643" s="257"/>
      <c r="H643" s="257"/>
      <c r="I643" s="257"/>
      <c r="J643" s="257"/>
      <c r="K643" s="257"/>
      <c r="L643" s="257"/>
      <c r="M643" s="257"/>
      <c r="N643" s="257"/>
      <c r="O643" s="257"/>
      <c r="P643" s="257"/>
      <c r="Q643" s="257">
        <v>12</v>
      </c>
      <c r="R643" s="257"/>
      <c r="S643" s="257"/>
      <c r="T643" s="257"/>
      <c r="U643" s="257"/>
      <c r="V643" s="257"/>
      <c r="W643" s="257"/>
      <c r="X643" s="257"/>
      <c r="Y643" s="257"/>
      <c r="Z643" s="257"/>
      <c r="AA643" s="257"/>
      <c r="AB643" s="257"/>
      <c r="AC643" s="257"/>
      <c r="AD643" s="257"/>
      <c r="AE643" s="363"/>
      <c r="AF643" s="363"/>
      <c r="AG643" s="363"/>
      <c r="AH643" s="363"/>
      <c r="AI643" s="363"/>
      <c r="AJ643" s="363"/>
      <c r="AK643" s="363"/>
      <c r="AL643" s="368"/>
      <c r="AM643" s="368"/>
      <c r="AN643" s="368"/>
      <c r="AO643" s="368"/>
      <c r="AP643" s="368"/>
      <c r="AQ643" s="368"/>
      <c r="AR643" s="368"/>
      <c r="AS643" s="258">
        <f>SUM(AE643:AR643)</f>
        <v>0</v>
      </c>
    </row>
    <row r="644" spans="1:46" outlineLevel="1">
      <c r="A644" s="466"/>
      <c r="B644" s="256" t="s">
        <v>309</v>
      </c>
      <c r="C644" s="253" t="s">
        <v>163</v>
      </c>
      <c r="D644" s="257"/>
      <c r="E644" s="257"/>
      <c r="F644" s="257"/>
      <c r="G644" s="257"/>
      <c r="H644" s="257"/>
      <c r="I644" s="257"/>
      <c r="J644" s="257"/>
      <c r="K644" s="257"/>
      <c r="L644" s="257"/>
      <c r="M644" s="257"/>
      <c r="N644" s="257"/>
      <c r="O644" s="257"/>
      <c r="P644" s="257"/>
      <c r="Q644" s="257">
        <f>Q643</f>
        <v>12</v>
      </c>
      <c r="R644" s="257"/>
      <c r="S644" s="257"/>
      <c r="T644" s="257"/>
      <c r="U644" s="257"/>
      <c r="V644" s="257"/>
      <c r="W644" s="257"/>
      <c r="X644" s="257"/>
      <c r="Y644" s="257"/>
      <c r="Z644" s="257"/>
      <c r="AA644" s="257"/>
      <c r="AB644" s="257"/>
      <c r="AC644" s="257"/>
      <c r="AD644" s="257"/>
      <c r="AE644" s="364">
        <f>AE643</f>
        <v>0</v>
      </c>
      <c r="AF644" s="364">
        <f t="shared" ref="AF644" si="1887">AF643</f>
        <v>0</v>
      </c>
      <c r="AG644" s="364">
        <f t="shared" ref="AG644" si="1888">AG643</f>
        <v>0</v>
      </c>
      <c r="AH644" s="364">
        <f t="shared" ref="AH644" si="1889">AH643</f>
        <v>0</v>
      </c>
      <c r="AI644" s="364">
        <f t="shared" ref="AI644" si="1890">AI643</f>
        <v>0</v>
      </c>
      <c r="AJ644" s="364">
        <f t="shared" ref="AJ644" si="1891">AJ643</f>
        <v>0</v>
      </c>
      <c r="AK644" s="364">
        <f t="shared" ref="AK644" si="1892">AK643</f>
        <v>0</v>
      </c>
      <c r="AL644" s="364">
        <f t="shared" ref="AL644" si="1893">AL643</f>
        <v>0</v>
      </c>
      <c r="AM644" s="364">
        <f t="shared" ref="AM644" si="1894">AM643</f>
        <v>0</v>
      </c>
      <c r="AN644" s="364">
        <f t="shared" ref="AN644" si="1895">AN643</f>
        <v>0</v>
      </c>
      <c r="AO644" s="364">
        <f t="shared" ref="AO644" si="1896">AO643</f>
        <v>0</v>
      </c>
      <c r="AP644" s="364">
        <f t="shared" ref="AP644" si="1897">AP643</f>
        <v>0</v>
      </c>
      <c r="AQ644" s="364">
        <f t="shared" ref="AQ644" si="1898">AQ643</f>
        <v>0</v>
      </c>
      <c r="AR644" s="364">
        <f t="shared" ref="AR644" si="1899">AR643</f>
        <v>0</v>
      </c>
      <c r="AS644" s="259"/>
    </row>
    <row r="645" spans="1:46" outlineLevel="1">
      <c r="A645" s="466"/>
      <c r="B645" s="276"/>
      <c r="C645" s="267"/>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c r="AA645" s="253"/>
      <c r="AB645" s="253"/>
      <c r="AC645" s="253"/>
      <c r="AD645" s="253"/>
      <c r="AE645" s="375"/>
      <c r="AF645" s="375"/>
      <c r="AG645" s="365"/>
      <c r="AH645" s="365"/>
      <c r="AI645" s="365"/>
      <c r="AJ645" s="365"/>
      <c r="AK645" s="365"/>
      <c r="AL645" s="365"/>
      <c r="AM645" s="365"/>
      <c r="AN645" s="365"/>
      <c r="AO645" s="365"/>
      <c r="AP645" s="365"/>
      <c r="AQ645" s="365"/>
      <c r="AR645" s="365"/>
      <c r="AS645" s="268"/>
    </row>
    <row r="646" spans="1:46" ht="30" outlineLevel="1">
      <c r="A646" s="466">
        <v>13</v>
      </c>
      <c r="B646" s="381" t="s">
        <v>106</v>
      </c>
      <c r="C646" s="253" t="s">
        <v>25</v>
      </c>
      <c r="D646" s="257"/>
      <c r="E646" s="257"/>
      <c r="F646" s="257"/>
      <c r="G646" s="257"/>
      <c r="H646" s="257"/>
      <c r="I646" s="257"/>
      <c r="J646" s="257"/>
      <c r="K646" s="257"/>
      <c r="L646" s="257"/>
      <c r="M646" s="257"/>
      <c r="N646" s="257"/>
      <c r="O646" s="257"/>
      <c r="P646" s="257"/>
      <c r="Q646" s="257">
        <v>12</v>
      </c>
      <c r="R646" s="257"/>
      <c r="S646" s="257"/>
      <c r="T646" s="257"/>
      <c r="U646" s="257"/>
      <c r="V646" s="257"/>
      <c r="W646" s="257"/>
      <c r="X646" s="257"/>
      <c r="Y646" s="257"/>
      <c r="Z646" s="257"/>
      <c r="AA646" s="257"/>
      <c r="AB646" s="257"/>
      <c r="AC646" s="257"/>
      <c r="AD646" s="257"/>
      <c r="AE646" s="363"/>
      <c r="AF646" s="363"/>
      <c r="AG646" s="363"/>
      <c r="AH646" s="363"/>
      <c r="AI646" s="363"/>
      <c r="AJ646" s="363"/>
      <c r="AK646" s="363"/>
      <c r="AL646" s="368"/>
      <c r="AM646" s="368"/>
      <c r="AN646" s="368"/>
      <c r="AO646" s="368"/>
      <c r="AP646" s="368"/>
      <c r="AQ646" s="368"/>
      <c r="AR646" s="368"/>
      <c r="AS646" s="258">
        <f>SUM(AE646:AR646)</f>
        <v>0</v>
      </c>
    </row>
    <row r="647" spans="1:46" outlineLevel="1">
      <c r="A647" s="466"/>
      <c r="B647" s="256" t="s">
        <v>309</v>
      </c>
      <c r="C647" s="253" t="s">
        <v>163</v>
      </c>
      <c r="D647" s="257"/>
      <c r="E647" s="257"/>
      <c r="F647" s="257"/>
      <c r="G647" s="257"/>
      <c r="H647" s="257"/>
      <c r="I647" s="257"/>
      <c r="J647" s="257"/>
      <c r="K647" s="257"/>
      <c r="L647" s="257"/>
      <c r="M647" s="257"/>
      <c r="N647" s="257"/>
      <c r="O647" s="257"/>
      <c r="P647" s="257"/>
      <c r="Q647" s="257">
        <f>Q646</f>
        <v>12</v>
      </c>
      <c r="R647" s="257"/>
      <c r="S647" s="257"/>
      <c r="T647" s="257"/>
      <c r="U647" s="257"/>
      <c r="V647" s="257"/>
      <c r="W647" s="257"/>
      <c r="X647" s="257"/>
      <c r="Y647" s="257"/>
      <c r="Z647" s="257"/>
      <c r="AA647" s="257"/>
      <c r="AB647" s="257"/>
      <c r="AC647" s="257"/>
      <c r="AD647" s="257"/>
      <c r="AE647" s="364">
        <f>AE646</f>
        <v>0</v>
      </c>
      <c r="AF647" s="364">
        <f t="shared" ref="AF647" si="1900">AF646</f>
        <v>0</v>
      </c>
      <c r="AG647" s="364">
        <f t="shared" ref="AG647" si="1901">AG646</f>
        <v>0</v>
      </c>
      <c r="AH647" s="364">
        <f t="shared" ref="AH647" si="1902">AH646</f>
        <v>0</v>
      </c>
      <c r="AI647" s="364">
        <f t="shared" ref="AI647" si="1903">AI646</f>
        <v>0</v>
      </c>
      <c r="AJ647" s="364">
        <f t="shared" ref="AJ647" si="1904">AJ646</f>
        <v>0</v>
      </c>
      <c r="AK647" s="364">
        <f t="shared" ref="AK647" si="1905">AK646</f>
        <v>0</v>
      </c>
      <c r="AL647" s="364">
        <f t="shared" ref="AL647" si="1906">AL646</f>
        <v>0</v>
      </c>
      <c r="AM647" s="364">
        <f t="shared" ref="AM647" si="1907">AM646</f>
        <v>0</v>
      </c>
      <c r="AN647" s="364">
        <f t="shared" ref="AN647" si="1908">AN646</f>
        <v>0</v>
      </c>
      <c r="AO647" s="364">
        <f t="shared" ref="AO647" si="1909">AO646</f>
        <v>0</v>
      </c>
      <c r="AP647" s="364">
        <f t="shared" ref="AP647" si="1910">AP646</f>
        <v>0</v>
      </c>
      <c r="AQ647" s="364">
        <f t="shared" ref="AQ647" si="1911">AQ646</f>
        <v>0</v>
      </c>
      <c r="AR647" s="364">
        <f t="shared" ref="AR647" si="1912">AR646</f>
        <v>0</v>
      </c>
      <c r="AS647" s="268"/>
    </row>
    <row r="648" spans="1:46" outlineLevel="1">
      <c r="A648" s="466"/>
      <c r="B648" s="276"/>
      <c r="C648" s="267"/>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c r="AA648" s="253"/>
      <c r="AB648" s="253"/>
      <c r="AC648" s="253"/>
      <c r="AD648" s="253"/>
      <c r="AE648" s="365"/>
      <c r="AF648" s="365"/>
      <c r="AG648" s="365"/>
      <c r="AH648" s="365"/>
      <c r="AI648" s="365"/>
      <c r="AJ648" s="365"/>
      <c r="AK648" s="365"/>
      <c r="AL648" s="365"/>
      <c r="AM648" s="365"/>
      <c r="AN648" s="365"/>
      <c r="AO648" s="365"/>
      <c r="AP648" s="365"/>
      <c r="AQ648" s="365"/>
      <c r="AR648" s="365"/>
      <c r="AS648" s="268"/>
    </row>
    <row r="649" spans="1:46" ht="15.75" outlineLevel="1">
      <c r="A649" s="466"/>
      <c r="B649" s="250" t="s">
        <v>107</v>
      </c>
      <c r="C649" s="251"/>
      <c r="D649" s="252"/>
      <c r="E649" s="252"/>
      <c r="F649" s="252"/>
      <c r="G649" s="252"/>
      <c r="H649" s="252"/>
      <c r="I649" s="252"/>
      <c r="J649" s="252"/>
      <c r="K649" s="252"/>
      <c r="L649" s="252"/>
      <c r="M649" s="252"/>
      <c r="N649" s="252"/>
      <c r="O649" s="252"/>
      <c r="P649" s="252"/>
      <c r="Q649" s="252"/>
      <c r="R649" s="252"/>
      <c r="S649" s="251"/>
      <c r="T649" s="251"/>
      <c r="U649" s="252"/>
      <c r="V649" s="252"/>
      <c r="W649" s="252"/>
      <c r="X649" s="252"/>
      <c r="Y649" s="252"/>
      <c r="Z649" s="252"/>
      <c r="AA649" s="252"/>
      <c r="AB649" s="252"/>
      <c r="AC649" s="252"/>
      <c r="AD649" s="252"/>
      <c r="AE649" s="367"/>
      <c r="AF649" s="367"/>
      <c r="AG649" s="367"/>
      <c r="AH649" s="367"/>
      <c r="AI649" s="367"/>
      <c r="AJ649" s="367"/>
      <c r="AK649" s="367"/>
      <c r="AL649" s="367"/>
      <c r="AM649" s="367"/>
      <c r="AN649" s="367"/>
      <c r="AO649" s="367"/>
      <c r="AP649" s="367"/>
      <c r="AQ649" s="367"/>
      <c r="AR649" s="367"/>
      <c r="AS649" s="254"/>
    </row>
    <row r="650" spans="1:46" outlineLevel="1">
      <c r="A650" s="466">
        <v>14</v>
      </c>
      <c r="B650" s="276" t="s">
        <v>108</v>
      </c>
      <c r="C650" s="253" t="s">
        <v>25</v>
      </c>
      <c r="D650" s="257"/>
      <c r="E650" s="257"/>
      <c r="F650" s="257"/>
      <c r="G650" s="257"/>
      <c r="H650" s="257"/>
      <c r="I650" s="257"/>
      <c r="J650" s="257"/>
      <c r="K650" s="257"/>
      <c r="L650" s="257"/>
      <c r="M650" s="257"/>
      <c r="N650" s="257"/>
      <c r="O650" s="257"/>
      <c r="P650" s="257"/>
      <c r="Q650" s="257">
        <v>12</v>
      </c>
      <c r="R650" s="257"/>
      <c r="S650" s="257"/>
      <c r="T650" s="257"/>
      <c r="U650" s="257"/>
      <c r="V650" s="257"/>
      <c r="W650" s="257"/>
      <c r="X650" s="257"/>
      <c r="Y650" s="257"/>
      <c r="Z650" s="257"/>
      <c r="AA650" s="257"/>
      <c r="AB650" s="257"/>
      <c r="AC650" s="257"/>
      <c r="AD650" s="257"/>
      <c r="AE650" s="363"/>
      <c r="AF650" s="363"/>
      <c r="AG650" s="363"/>
      <c r="AH650" s="363"/>
      <c r="AI650" s="363"/>
      <c r="AJ650" s="363"/>
      <c r="AK650" s="363"/>
      <c r="AL650" s="363"/>
      <c r="AM650" s="363"/>
      <c r="AN650" s="363"/>
      <c r="AO650" s="363"/>
      <c r="AP650" s="363"/>
      <c r="AQ650" s="363"/>
      <c r="AR650" s="363"/>
      <c r="AS650" s="258">
        <f>SUM(AE650:AR650)</f>
        <v>0</v>
      </c>
    </row>
    <row r="651" spans="1:46" outlineLevel="1">
      <c r="A651" s="466"/>
      <c r="B651" s="256" t="s">
        <v>309</v>
      </c>
      <c r="C651" s="253" t="s">
        <v>163</v>
      </c>
      <c r="D651" s="257"/>
      <c r="E651" s="257"/>
      <c r="F651" s="257"/>
      <c r="G651" s="257"/>
      <c r="H651" s="257"/>
      <c r="I651" s="257"/>
      <c r="J651" s="257"/>
      <c r="K651" s="257"/>
      <c r="L651" s="257"/>
      <c r="M651" s="257"/>
      <c r="N651" s="257"/>
      <c r="O651" s="257"/>
      <c r="P651" s="257"/>
      <c r="Q651" s="257">
        <f>Q650</f>
        <v>12</v>
      </c>
      <c r="R651" s="257"/>
      <c r="S651" s="257"/>
      <c r="T651" s="257"/>
      <c r="U651" s="257"/>
      <c r="V651" s="257"/>
      <c r="W651" s="257"/>
      <c r="X651" s="257"/>
      <c r="Y651" s="257"/>
      <c r="Z651" s="257"/>
      <c r="AA651" s="257"/>
      <c r="AB651" s="257"/>
      <c r="AC651" s="257"/>
      <c r="AD651" s="257"/>
      <c r="AE651" s="364">
        <f>AE650</f>
        <v>0</v>
      </c>
      <c r="AF651" s="364">
        <f t="shared" ref="AF651" si="1913">AF650</f>
        <v>0</v>
      </c>
      <c r="AG651" s="364">
        <f t="shared" ref="AG651" si="1914">AG650</f>
        <v>0</v>
      </c>
      <c r="AH651" s="364">
        <f t="shared" ref="AH651" si="1915">AH650</f>
        <v>0</v>
      </c>
      <c r="AI651" s="364">
        <f t="shared" ref="AI651" si="1916">AI650</f>
        <v>0</v>
      </c>
      <c r="AJ651" s="364">
        <f t="shared" ref="AJ651" si="1917">AJ650</f>
        <v>0</v>
      </c>
      <c r="AK651" s="364">
        <f t="shared" ref="AK651" si="1918">AK650</f>
        <v>0</v>
      </c>
      <c r="AL651" s="364">
        <f t="shared" ref="AL651" si="1919">AL650</f>
        <v>0</v>
      </c>
      <c r="AM651" s="364">
        <f t="shared" ref="AM651" si="1920">AM650</f>
        <v>0</v>
      </c>
      <c r="AN651" s="364">
        <f t="shared" ref="AN651" si="1921">AN650</f>
        <v>0</v>
      </c>
      <c r="AO651" s="364">
        <f t="shared" ref="AO651" si="1922">AO650</f>
        <v>0</v>
      </c>
      <c r="AP651" s="364">
        <f t="shared" ref="AP651" si="1923">AP650</f>
        <v>0</v>
      </c>
      <c r="AQ651" s="364">
        <f t="shared" ref="AQ651" si="1924">AQ650</f>
        <v>0</v>
      </c>
      <c r="AR651" s="364">
        <f t="shared" ref="AR651" si="1925">AR650</f>
        <v>0</v>
      </c>
      <c r="AS651" s="454"/>
      <c r="AT651" s="546"/>
    </row>
    <row r="652" spans="1:46" outlineLevel="1">
      <c r="A652" s="466"/>
      <c r="B652" s="276"/>
      <c r="C652" s="267"/>
      <c r="D652" s="253"/>
      <c r="E652" s="253"/>
      <c r="F652" s="253"/>
      <c r="G652" s="253"/>
      <c r="H652" s="253"/>
      <c r="I652" s="253"/>
      <c r="J652" s="253"/>
      <c r="K652" s="253"/>
      <c r="L652" s="253"/>
      <c r="M652" s="253"/>
      <c r="N652" s="253"/>
      <c r="O652" s="253"/>
      <c r="P652" s="253"/>
      <c r="Q652" s="416"/>
      <c r="R652" s="253"/>
      <c r="S652" s="253"/>
      <c r="T652" s="253"/>
      <c r="U652" s="253"/>
      <c r="V652" s="253"/>
      <c r="W652" s="253"/>
      <c r="X652" s="253"/>
      <c r="Y652" s="253"/>
      <c r="Z652" s="253"/>
      <c r="AA652" s="253"/>
      <c r="AB652" s="253"/>
      <c r="AC652" s="253"/>
      <c r="AD652" s="253"/>
      <c r="AE652" s="365"/>
      <c r="AF652" s="365"/>
      <c r="AG652" s="365"/>
      <c r="AH652" s="365"/>
      <c r="AI652" s="365"/>
      <c r="AJ652" s="365"/>
      <c r="AK652" s="365"/>
      <c r="AL652" s="365"/>
      <c r="AM652" s="365"/>
      <c r="AN652" s="365"/>
      <c r="AO652" s="365"/>
      <c r="AP652" s="365"/>
      <c r="AQ652" s="365"/>
      <c r="AR652" s="365"/>
      <c r="AS652" s="263"/>
      <c r="AT652" s="546"/>
    </row>
    <row r="653" spans="1:46" s="245" customFormat="1" ht="15.75" outlineLevel="1">
      <c r="A653" s="466"/>
      <c r="B653" s="250" t="s">
        <v>487</v>
      </c>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365"/>
      <c r="AF653" s="365"/>
      <c r="AG653" s="365"/>
      <c r="AH653" s="365"/>
      <c r="AI653" s="365"/>
      <c r="AJ653" s="365"/>
      <c r="AK653" s="369"/>
      <c r="AL653" s="369"/>
      <c r="AM653" s="369"/>
      <c r="AN653" s="369"/>
      <c r="AO653" s="369"/>
      <c r="AP653" s="369"/>
      <c r="AQ653" s="369"/>
      <c r="AR653" s="369"/>
      <c r="AS653" s="455"/>
      <c r="AT653" s="547"/>
    </row>
    <row r="654" spans="1:46" outlineLevel="1">
      <c r="A654" s="466">
        <v>15</v>
      </c>
      <c r="B654" s="256" t="s">
        <v>492</v>
      </c>
      <c r="C654" s="253" t="s">
        <v>25</v>
      </c>
      <c r="D654" s="257"/>
      <c r="E654" s="257"/>
      <c r="F654" s="257"/>
      <c r="G654" s="257"/>
      <c r="H654" s="257"/>
      <c r="I654" s="257"/>
      <c r="J654" s="257"/>
      <c r="K654" s="257"/>
      <c r="L654" s="257"/>
      <c r="M654" s="257"/>
      <c r="N654" s="257"/>
      <c r="O654" s="257"/>
      <c r="P654" s="257"/>
      <c r="Q654" s="257">
        <v>0</v>
      </c>
      <c r="R654" s="257"/>
      <c r="S654" s="257"/>
      <c r="T654" s="257"/>
      <c r="U654" s="257"/>
      <c r="V654" s="257"/>
      <c r="W654" s="257"/>
      <c r="X654" s="257"/>
      <c r="Y654" s="257"/>
      <c r="Z654" s="257"/>
      <c r="AA654" s="257"/>
      <c r="AB654" s="257"/>
      <c r="AC654" s="257"/>
      <c r="AD654" s="257"/>
      <c r="AE654" s="363"/>
      <c r="AF654" s="363"/>
      <c r="AG654" s="363"/>
      <c r="AH654" s="363"/>
      <c r="AI654" s="363"/>
      <c r="AJ654" s="363"/>
      <c r="AK654" s="363"/>
      <c r="AL654" s="363"/>
      <c r="AM654" s="363"/>
      <c r="AN654" s="363"/>
      <c r="AO654" s="363"/>
      <c r="AP654" s="363"/>
      <c r="AQ654" s="363"/>
      <c r="AR654" s="363"/>
      <c r="AS654" s="258">
        <f>SUM(AE654:AR654)</f>
        <v>0</v>
      </c>
    </row>
    <row r="655" spans="1:46" outlineLevel="1">
      <c r="A655" s="466"/>
      <c r="B655" s="256" t="s">
        <v>309</v>
      </c>
      <c r="C655" s="253" t="s">
        <v>163</v>
      </c>
      <c r="D655" s="257"/>
      <c r="E655" s="257"/>
      <c r="F655" s="257"/>
      <c r="G655" s="257"/>
      <c r="H655" s="257"/>
      <c r="I655" s="257"/>
      <c r="J655" s="257"/>
      <c r="K655" s="257"/>
      <c r="L655" s="257"/>
      <c r="M655" s="257"/>
      <c r="N655" s="257"/>
      <c r="O655" s="257"/>
      <c r="P655" s="257"/>
      <c r="Q655" s="257">
        <f>Q654</f>
        <v>0</v>
      </c>
      <c r="R655" s="257"/>
      <c r="S655" s="257"/>
      <c r="T655" s="257"/>
      <c r="U655" s="257"/>
      <c r="V655" s="257"/>
      <c r="W655" s="257"/>
      <c r="X655" s="257"/>
      <c r="Y655" s="257"/>
      <c r="Z655" s="257"/>
      <c r="AA655" s="257"/>
      <c r="AB655" s="257"/>
      <c r="AC655" s="257"/>
      <c r="AD655" s="257"/>
      <c r="AE655" s="364">
        <f>AE654</f>
        <v>0</v>
      </c>
      <c r="AF655" s="364">
        <f t="shared" ref="AF655:AR655" si="1926">AF654</f>
        <v>0</v>
      </c>
      <c r="AG655" s="364">
        <f t="shared" si="1926"/>
        <v>0</v>
      </c>
      <c r="AH655" s="364">
        <f t="shared" si="1926"/>
        <v>0</v>
      </c>
      <c r="AI655" s="364">
        <f t="shared" si="1926"/>
        <v>0</v>
      </c>
      <c r="AJ655" s="364">
        <f t="shared" si="1926"/>
        <v>0</v>
      </c>
      <c r="AK655" s="364">
        <f t="shared" si="1926"/>
        <v>0</v>
      </c>
      <c r="AL655" s="364">
        <f t="shared" si="1926"/>
        <v>0</v>
      </c>
      <c r="AM655" s="364">
        <f t="shared" si="1926"/>
        <v>0</v>
      </c>
      <c r="AN655" s="364">
        <f t="shared" si="1926"/>
        <v>0</v>
      </c>
      <c r="AO655" s="364">
        <f t="shared" si="1926"/>
        <v>0</v>
      </c>
      <c r="AP655" s="364">
        <f t="shared" si="1926"/>
        <v>0</v>
      </c>
      <c r="AQ655" s="364">
        <f t="shared" si="1926"/>
        <v>0</v>
      </c>
      <c r="AR655" s="364">
        <f t="shared" si="1926"/>
        <v>0</v>
      </c>
      <c r="AS655" s="259"/>
    </row>
    <row r="656" spans="1:46" outlineLevel="1">
      <c r="A656" s="466"/>
      <c r="B656" s="276"/>
      <c r="C656" s="267"/>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c r="AA656" s="253"/>
      <c r="AB656" s="253"/>
      <c r="AC656" s="253"/>
      <c r="AD656" s="253"/>
      <c r="AE656" s="365"/>
      <c r="AF656" s="365"/>
      <c r="AG656" s="365"/>
      <c r="AH656" s="365"/>
      <c r="AI656" s="365"/>
      <c r="AJ656" s="365"/>
      <c r="AK656" s="365"/>
      <c r="AL656" s="365"/>
      <c r="AM656" s="365"/>
      <c r="AN656" s="365"/>
      <c r="AO656" s="365"/>
      <c r="AP656" s="365"/>
      <c r="AQ656" s="365"/>
      <c r="AR656" s="365"/>
      <c r="AS656" s="268"/>
    </row>
    <row r="657" spans="1:45" s="245" customFormat="1" outlineLevel="1">
      <c r="A657" s="466">
        <v>16</v>
      </c>
      <c r="B657" s="285" t="s">
        <v>488</v>
      </c>
      <c r="C657" s="253" t="s">
        <v>25</v>
      </c>
      <c r="D657" s="257"/>
      <c r="E657" s="257"/>
      <c r="F657" s="257"/>
      <c r="G657" s="257"/>
      <c r="H657" s="257"/>
      <c r="I657" s="257"/>
      <c r="J657" s="257"/>
      <c r="K657" s="257"/>
      <c r="L657" s="257"/>
      <c r="M657" s="257"/>
      <c r="N657" s="257"/>
      <c r="O657" s="257"/>
      <c r="P657" s="257"/>
      <c r="Q657" s="257">
        <v>0</v>
      </c>
      <c r="R657" s="257"/>
      <c r="S657" s="257"/>
      <c r="T657" s="257"/>
      <c r="U657" s="257"/>
      <c r="V657" s="257"/>
      <c r="W657" s="257"/>
      <c r="X657" s="257"/>
      <c r="Y657" s="257"/>
      <c r="Z657" s="257"/>
      <c r="AA657" s="257"/>
      <c r="AB657" s="257"/>
      <c r="AC657" s="257"/>
      <c r="AD657" s="257"/>
      <c r="AE657" s="363"/>
      <c r="AF657" s="363"/>
      <c r="AG657" s="363"/>
      <c r="AH657" s="363"/>
      <c r="AI657" s="363"/>
      <c r="AJ657" s="363"/>
      <c r="AK657" s="363"/>
      <c r="AL657" s="363"/>
      <c r="AM657" s="363"/>
      <c r="AN657" s="363"/>
      <c r="AO657" s="363"/>
      <c r="AP657" s="363"/>
      <c r="AQ657" s="363"/>
      <c r="AR657" s="363"/>
      <c r="AS657" s="258">
        <f>SUM(AE657:AR657)</f>
        <v>0</v>
      </c>
    </row>
    <row r="658" spans="1:45" s="245" customFormat="1" outlineLevel="1">
      <c r="A658" s="466"/>
      <c r="B658" s="256" t="s">
        <v>309</v>
      </c>
      <c r="C658" s="253" t="s">
        <v>163</v>
      </c>
      <c r="D658" s="257"/>
      <c r="E658" s="257"/>
      <c r="F658" s="257"/>
      <c r="G658" s="257"/>
      <c r="H658" s="257"/>
      <c r="I658" s="257"/>
      <c r="J658" s="257"/>
      <c r="K658" s="257"/>
      <c r="L658" s="257"/>
      <c r="M658" s="257"/>
      <c r="N658" s="257"/>
      <c r="O658" s="257"/>
      <c r="P658" s="257"/>
      <c r="Q658" s="257">
        <f>Q657</f>
        <v>0</v>
      </c>
      <c r="R658" s="257"/>
      <c r="S658" s="257"/>
      <c r="T658" s="257"/>
      <c r="U658" s="257"/>
      <c r="V658" s="257"/>
      <c r="W658" s="257"/>
      <c r="X658" s="257"/>
      <c r="Y658" s="257"/>
      <c r="Z658" s="257"/>
      <c r="AA658" s="257"/>
      <c r="AB658" s="257"/>
      <c r="AC658" s="257"/>
      <c r="AD658" s="257"/>
      <c r="AE658" s="364">
        <f>AE657</f>
        <v>0</v>
      </c>
      <c r="AF658" s="364">
        <f t="shared" ref="AF658:AR658" si="1927">AF657</f>
        <v>0</v>
      </c>
      <c r="AG658" s="364">
        <f t="shared" si="1927"/>
        <v>0</v>
      </c>
      <c r="AH658" s="364">
        <f t="shared" si="1927"/>
        <v>0</v>
      </c>
      <c r="AI658" s="364">
        <f t="shared" si="1927"/>
        <v>0</v>
      </c>
      <c r="AJ658" s="364">
        <f t="shared" si="1927"/>
        <v>0</v>
      </c>
      <c r="AK658" s="364">
        <f t="shared" si="1927"/>
        <v>0</v>
      </c>
      <c r="AL658" s="364">
        <f t="shared" si="1927"/>
        <v>0</v>
      </c>
      <c r="AM658" s="364">
        <f t="shared" si="1927"/>
        <v>0</v>
      </c>
      <c r="AN658" s="364">
        <f t="shared" si="1927"/>
        <v>0</v>
      </c>
      <c r="AO658" s="364">
        <f t="shared" si="1927"/>
        <v>0</v>
      </c>
      <c r="AP658" s="364">
        <f t="shared" si="1927"/>
        <v>0</v>
      </c>
      <c r="AQ658" s="364">
        <f t="shared" si="1927"/>
        <v>0</v>
      </c>
      <c r="AR658" s="364">
        <f t="shared" si="1927"/>
        <v>0</v>
      </c>
      <c r="AS658" s="259"/>
    </row>
    <row r="659" spans="1:45" s="245" customFormat="1" outlineLevel="1">
      <c r="A659" s="466"/>
      <c r="B659" s="285"/>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c r="AA659" s="253"/>
      <c r="AB659" s="253"/>
      <c r="AC659" s="253"/>
      <c r="AD659" s="253"/>
      <c r="AE659" s="365"/>
      <c r="AF659" s="365"/>
      <c r="AG659" s="365"/>
      <c r="AH659" s="365"/>
      <c r="AI659" s="365"/>
      <c r="AJ659" s="365"/>
      <c r="AK659" s="369"/>
      <c r="AL659" s="369"/>
      <c r="AM659" s="369"/>
      <c r="AN659" s="369"/>
      <c r="AO659" s="369"/>
      <c r="AP659" s="369"/>
      <c r="AQ659" s="369"/>
      <c r="AR659" s="369"/>
      <c r="AS659" s="274"/>
    </row>
    <row r="660" spans="1:45" ht="15.75" outlineLevel="1">
      <c r="A660" s="466"/>
      <c r="B660" s="457" t="s">
        <v>493</v>
      </c>
      <c r="C660" s="281"/>
      <c r="D660" s="252"/>
      <c r="E660" s="251"/>
      <c r="F660" s="251"/>
      <c r="G660" s="251"/>
      <c r="H660" s="251"/>
      <c r="I660" s="251"/>
      <c r="J660" s="251"/>
      <c r="K660" s="251"/>
      <c r="L660" s="251"/>
      <c r="M660" s="251"/>
      <c r="N660" s="251"/>
      <c r="O660" s="251"/>
      <c r="P660" s="251"/>
      <c r="Q660" s="252"/>
      <c r="R660" s="251"/>
      <c r="S660" s="251"/>
      <c r="T660" s="251"/>
      <c r="U660" s="251"/>
      <c r="V660" s="251"/>
      <c r="W660" s="251"/>
      <c r="X660" s="251"/>
      <c r="Y660" s="251"/>
      <c r="Z660" s="251"/>
      <c r="AA660" s="251"/>
      <c r="AB660" s="251"/>
      <c r="AC660" s="251"/>
      <c r="AD660" s="251"/>
      <c r="AE660" s="367"/>
      <c r="AF660" s="367"/>
      <c r="AG660" s="367"/>
      <c r="AH660" s="367"/>
      <c r="AI660" s="367"/>
      <c r="AJ660" s="367"/>
      <c r="AK660" s="367"/>
      <c r="AL660" s="367"/>
      <c r="AM660" s="367"/>
      <c r="AN660" s="367"/>
      <c r="AO660" s="367"/>
      <c r="AP660" s="367"/>
      <c r="AQ660" s="367"/>
      <c r="AR660" s="367"/>
      <c r="AS660" s="254"/>
    </row>
    <row r="661" spans="1:45" outlineLevel="1">
      <c r="A661" s="466">
        <v>17</v>
      </c>
      <c r="B661" s="381" t="s">
        <v>112</v>
      </c>
      <c r="C661" s="253" t="s">
        <v>25</v>
      </c>
      <c r="D661" s="257"/>
      <c r="E661" s="257"/>
      <c r="F661" s="257"/>
      <c r="G661" s="257"/>
      <c r="H661" s="257"/>
      <c r="I661" s="257"/>
      <c r="J661" s="257"/>
      <c r="K661" s="257"/>
      <c r="L661" s="257"/>
      <c r="M661" s="257"/>
      <c r="N661" s="257"/>
      <c r="O661" s="257"/>
      <c r="P661" s="257"/>
      <c r="Q661" s="257">
        <v>12</v>
      </c>
      <c r="R661" s="257"/>
      <c r="S661" s="257"/>
      <c r="T661" s="257"/>
      <c r="U661" s="257"/>
      <c r="V661" s="257"/>
      <c r="W661" s="257"/>
      <c r="X661" s="257"/>
      <c r="Y661" s="257"/>
      <c r="Z661" s="257"/>
      <c r="AA661" s="257"/>
      <c r="AB661" s="257"/>
      <c r="AC661" s="257"/>
      <c r="AD661" s="257"/>
      <c r="AE661" s="379"/>
      <c r="AF661" s="363"/>
      <c r="AG661" s="363"/>
      <c r="AH661" s="363"/>
      <c r="AI661" s="363"/>
      <c r="AJ661" s="363"/>
      <c r="AK661" s="363"/>
      <c r="AL661" s="368"/>
      <c r="AM661" s="368"/>
      <c r="AN661" s="368"/>
      <c r="AO661" s="368"/>
      <c r="AP661" s="368"/>
      <c r="AQ661" s="368"/>
      <c r="AR661" s="368"/>
      <c r="AS661" s="258">
        <f>SUM(AE661:AR661)</f>
        <v>0</v>
      </c>
    </row>
    <row r="662" spans="1:45" outlineLevel="1">
      <c r="A662" s="466"/>
      <c r="B662" s="256" t="s">
        <v>309</v>
      </c>
      <c r="C662" s="253" t="s">
        <v>163</v>
      </c>
      <c r="D662" s="257"/>
      <c r="E662" s="257"/>
      <c r="F662" s="257"/>
      <c r="G662" s="257"/>
      <c r="H662" s="257"/>
      <c r="I662" s="257"/>
      <c r="J662" s="257"/>
      <c r="K662" s="257"/>
      <c r="L662" s="257"/>
      <c r="M662" s="257"/>
      <c r="N662" s="257"/>
      <c r="O662" s="257"/>
      <c r="P662" s="257"/>
      <c r="Q662" s="257">
        <f>Q661</f>
        <v>12</v>
      </c>
      <c r="R662" s="257"/>
      <c r="S662" s="257"/>
      <c r="T662" s="257"/>
      <c r="U662" s="257"/>
      <c r="V662" s="257"/>
      <c r="W662" s="257"/>
      <c r="X662" s="257"/>
      <c r="Y662" s="257"/>
      <c r="Z662" s="257"/>
      <c r="AA662" s="257"/>
      <c r="AB662" s="257"/>
      <c r="AC662" s="257"/>
      <c r="AD662" s="257"/>
      <c r="AE662" s="364">
        <f>AE661</f>
        <v>0</v>
      </c>
      <c r="AF662" s="364">
        <f t="shared" ref="AF662:AR662" si="1928">AF661</f>
        <v>0</v>
      </c>
      <c r="AG662" s="364">
        <f t="shared" si="1928"/>
        <v>0</v>
      </c>
      <c r="AH662" s="364">
        <f t="shared" si="1928"/>
        <v>0</v>
      </c>
      <c r="AI662" s="364">
        <f t="shared" si="1928"/>
        <v>0</v>
      </c>
      <c r="AJ662" s="364">
        <f t="shared" si="1928"/>
        <v>0</v>
      </c>
      <c r="AK662" s="364">
        <f t="shared" si="1928"/>
        <v>0</v>
      </c>
      <c r="AL662" s="364">
        <f t="shared" si="1928"/>
        <v>0</v>
      </c>
      <c r="AM662" s="364">
        <f t="shared" si="1928"/>
        <v>0</v>
      </c>
      <c r="AN662" s="364">
        <f t="shared" si="1928"/>
        <v>0</v>
      </c>
      <c r="AO662" s="364">
        <f t="shared" si="1928"/>
        <v>0</v>
      </c>
      <c r="AP662" s="364">
        <f t="shared" si="1928"/>
        <v>0</v>
      </c>
      <c r="AQ662" s="364">
        <f t="shared" si="1928"/>
        <v>0</v>
      </c>
      <c r="AR662" s="364">
        <f t="shared" si="1928"/>
        <v>0</v>
      </c>
      <c r="AS662" s="268"/>
    </row>
    <row r="663" spans="1:45" outlineLevel="1">
      <c r="A663" s="466"/>
      <c r="B663" s="256"/>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375"/>
      <c r="AF663" s="378"/>
      <c r="AG663" s="378"/>
      <c r="AH663" s="378"/>
      <c r="AI663" s="378"/>
      <c r="AJ663" s="378"/>
      <c r="AK663" s="378"/>
      <c r="AL663" s="378"/>
      <c r="AM663" s="378"/>
      <c r="AN663" s="378"/>
      <c r="AO663" s="378"/>
      <c r="AP663" s="378"/>
      <c r="AQ663" s="378"/>
      <c r="AR663" s="378"/>
      <c r="AS663" s="268"/>
    </row>
    <row r="664" spans="1:45" outlineLevel="1">
      <c r="A664" s="466">
        <v>18</v>
      </c>
      <c r="B664" s="381" t="s">
        <v>109</v>
      </c>
      <c r="C664" s="253" t="s">
        <v>25</v>
      </c>
      <c r="D664" s="257"/>
      <c r="E664" s="257"/>
      <c r="F664" s="257"/>
      <c r="G664" s="257"/>
      <c r="H664" s="257"/>
      <c r="I664" s="257"/>
      <c r="J664" s="257"/>
      <c r="K664" s="257"/>
      <c r="L664" s="257"/>
      <c r="M664" s="257"/>
      <c r="N664" s="257"/>
      <c r="O664" s="257"/>
      <c r="P664" s="257"/>
      <c r="Q664" s="257">
        <v>12</v>
      </c>
      <c r="R664" s="257"/>
      <c r="S664" s="257"/>
      <c r="T664" s="257"/>
      <c r="U664" s="257"/>
      <c r="V664" s="257"/>
      <c r="W664" s="257"/>
      <c r="X664" s="257"/>
      <c r="Y664" s="257"/>
      <c r="Z664" s="257"/>
      <c r="AA664" s="257"/>
      <c r="AB664" s="257"/>
      <c r="AC664" s="257"/>
      <c r="AD664" s="257"/>
      <c r="AE664" s="379"/>
      <c r="AF664" s="363"/>
      <c r="AG664" s="363"/>
      <c r="AH664" s="363"/>
      <c r="AI664" s="363"/>
      <c r="AJ664" s="363"/>
      <c r="AK664" s="363"/>
      <c r="AL664" s="368"/>
      <c r="AM664" s="368"/>
      <c r="AN664" s="368"/>
      <c r="AO664" s="368"/>
      <c r="AP664" s="368"/>
      <c r="AQ664" s="368"/>
      <c r="AR664" s="368"/>
      <c r="AS664" s="258">
        <f>SUM(AE664:AR664)</f>
        <v>0</v>
      </c>
    </row>
    <row r="665" spans="1:45" outlineLevel="1">
      <c r="A665" s="466"/>
      <c r="B665" s="256" t="s">
        <v>309</v>
      </c>
      <c r="C665" s="253" t="s">
        <v>163</v>
      </c>
      <c r="D665" s="257"/>
      <c r="E665" s="257"/>
      <c r="F665" s="257"/>
      <c r="G665" s="257"/>
      <c r="H665" s="257"/>
      <c r="I665" s="257"/>
      <c r="J665" s="257"/>
      <c r="K665" s="257"/>
      <c r="L665" s="257"/>
      <c r="M665" s="257"/>
      <c r="N665" s="257"/>
      <c r="O665" s="257"/>
      <c r="P665" s="257"/>
      <c r="Q665" s="257">
        <f>Q664</f>
        <v>12</v>
      </c>
      <c r="R665" s="257"/>
      <c r="S665" s="257"/>
      <c r="T665" s="257"/>
      <c r="U665" s="257"/>
      <c r="V665" s="257"/>
      <c r="W665" s="257"/>
      <c r="X665" s="257"/>
      <c r="Y665" s="257"/>
      <c r="Z665" s="257"/>
      <c r="AA665" s="257"/>
      <c r="AB665" s="257"/>
      <c r="AC665" s="257"/>
      <c r="AD665" s="257"/>
      <c r="AE665" s="364">
        <f>AE664</f>
        <v>0</v>
      </c>
      <c r="AF665" s="364">
        <f t="shared" ref="AF665:AR665" si="1929">AF664</f>
        <v>0</v>
      </c>
      <c r="AG665" s="364">
        <f t="shared" si="1929"/>
        <v>0</v>
      </c>
      <c r="AH665" s="364">
        <f t="shared" si="1929"/>
        <v>0</v>
      </c>
      <c r="AI665" s="364">
        <f t="shared" si="1929"/>
        <v>0</v>
      </c>
      <c r="AJ665" s="364">
        <f t="shared" si="1929"/>
        <v>0</v>
      </c>
      <c r="AK665" s="364">
        <f t="shared" si="1929"/>
        <v>0</v>
      </c>
      <c r="AL665" s="364">
        <f t="shared" si="1929"/>
        <v>0</v>
      </c>
      <c r="AM665" s="364">
        <f t="shared" si="1929"/>
        <v>0</v>
      </c>
      <c r="AN665" s="364">
        <f t="shared" si="1929"/>
        <v>0</v>
      </c>
      <c r="AO665" s="364">
        <f t="shared" si="1929"/>
        <v>0</v>
      </c>
      <c r="AP665" s="364">
        <f t="shared" si="1929"/>
        <v>0</v>
      </c>
      <c r="AQ665" s="364">
        <f t="shared" si="1929"/>
        <v>0</v>
      </c>
      <c r="AR665" s="364">
        <f t="shared" si="1929"/>
        <v>0</v>
      </c>
      <c r="AS665" s="268"/>
    </row>
    <row r="666" spans="1:45" outlineLevel="1">
      <c r="A666" s="466"/>
      <c r="B666" s="28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c r="AA666" s="253"/>
      <c r="AB666" s="253"/>
      <c r="AC666" s="253"/>
      <c r="AD666" s="253"/>
      <c r="AE666" s="376"/>
      <c r="AF666" s="377"/>
      <c r="AG666" s="377"/>
      <c r="AH666" s="377"/>
      <c r="AI666" s="377"/>
      <c r="AJ666" s="377"/>
      <c r="AK666" s="377"/>
      <c r="AL666" s="377"/>
      <c r="AM666" s="377"/>
      <c r="AN666" s="377"/>
      <c r="AO666" s="377"/>
      <c r="AP666" s="377"/>
      <c r="AQ666" s="377"/>
      <c r="AR666" s="377"/>
      <c r="AS666" s="259"/>
    </row>
    <row r="667" spans="1:45" outlineLevel="1">
      <c r="A667" s="466">
        <v>19</v>
      </c>
      <c r="B667" s="381" t="s">
        <v>111</v>
      </c>
      <c r="C667" s="253" t="s">
        <v>25</v>
      </c>
      <c r="D667" s="257"/>
      <c r="E667" s="257"/>
      <c r="F667" s="257"/>
      <c r="G667" s="257"/>
      <c r="H667" s="257"/>
      <c r="I667" s="257"/>
      <c r="J667" s="257"/>
      <c r="K667" s="257"/>
      <c r="L667" s="257"/>
      <c r="M667" s="257"/>
      <c r="N667" s="257"/>
      <c r="O667" s="257"/>
      <c r="P667" s="257"/>
      <c r="Q667" s="257">
        <v>12</v>
      </c>
      <c r="R667" s="257"/>
      <c r="S667" s="257"/>
      <c r="T667" s="257"/>
      <c r="U667" s="257"/>
      <c r="V667" s="257"/>
      <c r="W667" s="257"/>
      <c r="X667" s="257"/>
      <c r="Y667" s="257"/>
      <c r="Z667" s="257"/>
      <c r="AA667" s="257"/>
      <c r="AB667" s="257"/>
      <c r="AC667" s="257"/>
      <c r="AD667" s="257"/>
      <c r="AE667" s="379"/>
      <c r="AF667" s="363"/>
      <c r="AG667" s="363"/>
      <c r="AH667" s="363"/>
      <c r="AI667" s="363"/>
      <c r="AJ667" s="363"/>
      <c r="AK667" s="363"/>
      <c r="AL667" s="368"/>
      <c r="AM667" s="368"/>
      <c r="AN667" s="368"/>
      <c r="AO667" s="368"/>
      <c r="AP667" s="368"/>
      <c r="AQ667" s="368"/>
      <c r="AR667" s="368"/>
      <c r="AS667" s="258">
        <f>SUM(AE667:AR667)</f>
        <v>0</v>
      </c>
    </row>
    <row r="668" spans="1:45" outlineLevel="1">
      <c r="A668" s="466"/>
      <c r="B668" s="256" t="s">
        <v>309</v>
      </c>
      <c r="C668" s="253" t="s">
        <v>163</v>
      </c>
      <c r="D668" s="257"/>
      <c r="E668" s="257"/>
      <c r="F668" s="257"/>
      <c r="G668" s="257"/>
      <c r="H668" s="257"/>
      <c r="I668" s="257"/>
      <c r="J668" s="257"/>
      <c r="K668" s="257"/>
      <c r="L668" s="257"/>
      <c r="M668" s="257"/>
      <c r="N668" s="257"/>
      <c r="O668" s="257"/>
      <c r="P668" s="257"/>
      <c r="Q668" s="257">
        <f>Q667</f>
        <v>12</v>
      </c>
      <c r="R668" s="257"/>
      <c r="S668" s="257"/>
      <c r="T668" s="257"/>
      <c r="U668" s="257"/>
      <c r="V668" s="257"/>
      <c r="W668" s="257"/>
      <c r="X668" s="257"/>
      <c r="Y668" s="257"/>
      <c r="Z668" s="257"/>
      <c r="AA668" s="257"/>
      <c r="AB668" s="257"/>
      <c r="AC668" s="257"/>
      <c r="AD668" s="257"/>
      <c r="AE668" s="364">
        <f>AE667</f>
        <v>0</v>
      </c>
      <c r="AF668" s="364">
        <f t="shared" ref="AF668:AR668" si="1930">AF667</f>
        <v>0</v>
      </c>
      <c r="AG668" s="364">
        <f t="shared" si="1930"/>
        <v>0</v>
      </c>
      <c r="AH668" s="364">
        <f t="shared" si="1930"/>
        <v>0</v>
      </c>
      <c r="AI668" s="364">
        <f t="shared" si="1930"/>
        <v>0</v>
      </c>
      <c r="AJ668" s="364">
        <f t="shared" si="1930"/>
        <v>0</v>
      </c>
      <c r="AK668" s="364">
        <f t="shared" si="1930"/>
        <v>0</v>
      </c>
      <c r="AL668" s="364">
        <f t="shared" si="1930"/>
        <v>0</v>
      </c>
      <c r="AM668" s="364">
        <f t="shared" si="1930"/>
        <v>0</v>
      </c>
      <c r="AN668" s="364">
        <f t="shared" si="1930"/>
        <v>0</v>
      </c>
      <c r="AO668" s="364">
        <f t="shared" si="1930"/>
        <v>0</v>
      </c>
      <c r="AP668" s="364">
        <f t="shared" si="1930"/>
        <v>0</v>
      </c>
      <c r="AQ668" s="364">
        <f t="shared" si="1930"/>
        <v>0</v>
      </c>
      <c r="AR668" s="364">
        <f t="shared" si="1930"/>
        <v>0</v>
      </c>
      <c r="AS668" s="259"/>
    </row>
    <row r="669" spans="1:45" outlineLevel="1">
      <c r="A669" s="466"/>
      <c r="B669" s="28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c r="AA669" s="253"/>
      <c r="AB669" s="253"/>
      <c r="AC669" s="253"/>
      <c r="AD669" s="253"/>
      <c r="AE669" s="365"/>
      <c r="AF669" s="365"/>
      <c r="AG669" s="365"/>
      <c r="AH669" s="365"/>
      <c r="AI669" s="365"/>
      <c r="AJ669" s="365"/>
      <c r="AK669" s="365"/>
      <c r="AL669" s="365"/>
      <c r="AM669" s="365"/>
      <c r="AN669" s="365"/>
      <c r="AO669" s="365"/>
      <c r="AP669" s="365"/>
      <c r="AQ669" s="365"/>
      <c r="AR669" s="365"/>
      <c r="AS669" s="268"/>
    </row>
    <row r="670" spans="1:45" outlineLevel="1">
      <c r="A670" s="466">
        <v>20</v>
      </c>
      <c r="B670" s="381" t="s">
        <v>110</v>
      </c>
      <c r="C670" s="253" t="s">
        <v>25</v>
      </c>
      <c r="D670" s="257"/>
      <c r="E670" s="257"/>
      <c r="F670" s="257"/>
      <c r="G670" s="257"/>
      <c r="H670" s="257"/>
      <c r="I670" s="257"/>
      <c r="J670" s="257"/>
      <c r="K670" s="257"/>
      <c r="L670" s="257"/>
      <c r="M670" s="257"/>
      <c r="N670" s="257"/>
      <c r="O670" s="257"/>
      <c r="P670" s="257"/>
      <c r="Q670" s="257">
        <v>12</v>
      </c>
      <c r="R670" s="257"/>
      <c r="S670" s="257"/>
      <c r="T670" s="257"/>
      <c r="U670" s="257"/>
      <c r="V670" s="257"/>
      <c r="W670" s="257"/>
      <c r="X670" s="257"/>
      <c r="Y670" s="257"/>
      <c r="Z670" s="257"/>
      <c r="AA670" s="257"/>
      <c r="AB670" s="257"/>
      <c r="AC670" s="257"/>
      <c r="AD670" s="257"/>
      <c r="AE670" s="379"/>
      <c r="AF670" s="363"/>
      <c r="AG670" s="363"/>
      <c r="AH670" s="363"/>
      <c r="AI670" s="363"/>
      <c r="AJ670" s="363"/>
      <c r="AK670" s="363"/>
      <c r="AL670" s="368"/>
      <c r="AM670" s="368"/>
      <c r="AN670" s="368"/>
      <c r="AO670" s="368"/>
      <c r="AP670" s="368"/>
      <c r="AQ670" s="368"/>
      <c r="AR670" s="368"/>
      <c r="AS670" s="258">
        <f>SUM(AE670:AR670)</f>
        <v>0</v>
      </c>
    </row>
    <row r="671" spans="1:45" outlineLevel="1">
      <c r="A671" s="466"/>
      <c r="B671" s="256" t="s">
        <v>309</v>
      </c>
      <c r="C671" s="253" t="s">
        <v>163</v>
      </c>
      <c r="D671" s="257"/>
      <c r="E671" s="257"/>
      <c r="F671" s="257"/>
      <c r="G671" s="257"/>
      <c r="H671" s="257"/>
      <c r="I671" s="257"/>
      <c r="J671" s="257"/>
      <c r="K671" s="257"/>
      <c r="L671" s="257"/>
      <c r="M671" s="257"/>
      <c r="N671" s="257"/>
      <c r="O671" s="257"/>
      <c r="P671" s="257"/>
      <c r="Q671" s="257">
        <f>Q670</f>
        <v>12</v>
      </c>
      <c r="R671" s="257"/>
      <c r="S671" s="257"/>
      <c r="T671" s="257"/>
      <c r="U671" s="257"/>
      <c r="V671" s="257"/>
      <c r="W671" s="257"/>
      <c r="X671" s="257"/>
      <c r="Y671" s="257"/>
      <c r="Z671" s="257"/>
      <c r="AA671" s="257"/>
      <c r="AB671" s="257"/>
      <c r="AC671" s="257"/>
      <c r="AD671" s="257"/>
      <c r="AE671" s="364">
        <f>AE670</f>
        <v>0</v>
      </c>
      <c r="AF671" s="364">
        <f t="shared" ref="AF671:AR671" si="1931">AF670</f>
        <v>0</v>
      </c>
      <c r="AG671" s="364">
        <f t="shared" si="1931"/>
        <v>0</v>
      </c>
      <c r="AH671" s="364">
        <f t="shared" si="1931"/>
        <v>0</v>
      </c>
      <c r="AI671" s="364">
        <f t="shared" si="1931"/>
        <v>0</v>
      </c>
      <c r="AJ671" s="364">
        <f t="shared" si="1931"/>
        <v>0</v>
      </c>
      <c r="AK671" s="364">
        <f t="shared" si="1931"/>
        <v>0</v>
      </c>
      <c r="AL671" s="364">
        <f t="shared" si="1931"/>
        <v>0</v>
      </c>
      <c r="AM671" s="364">
        <f t="shared" si="1931"/>
        <v>0</v>
      </c>
      <c r="AN671" s="364">
        <f t="shared" si="1931"/>
        <v>0</v>
      </c>
      <c r="AO671" s="364">
        <f t="shared" si="1931"/>
        <v>0</v>
      </c>
      <c r="AP671" s="364">
        <f t="shared" si="1931"/>
        <v>0</v>
      </c>
      <c r="AQ671" s="364">
        <f t="shared" si="1931"/>
        <v>0</v>
      </c>
      <c r="AR671" s="364">
        <f t="shared" si="1931"/>
        <v>0</v>
      </c>
      <c r="AS671" s="268"/>
    </row>
    <row r="672" spans="1:45" ht="15.75" outlineLevel="1">
      <c r="A672" s="466"/>
      <c r="B672" s="284"/>
      <c r="C672" s="262"/>
      <c r="D672" s="253"/>
      <c r="E672" s="253"/>
      <c r="F672" s="253"/>
      <c r="G672" s="253"/>
      <c r="H672" s="253"/>
      <c r="I672" s="253"/>
      <c r="J672" s="253"/>
      <c r="K672" s="253"/>
      <c r="L672" s="253"/>
      <c r="M672" s="253"/>
      <c r="N672" s="253"/>
      <c r="O672" s="253"/>
      <c r="P672" s="253"/>
      <c r="Q672" s="262"/>
      <c r="R672" s="253"/>
      <c r="S672" s="253"/>
      <c r="T672" s="253"/>
      <c r="U672" s="253"/>
      <c r="V672" s="253"/>
      <c r="W672" s="253"/>
      <c r="X672" s="253"/>
      <c r="Y672" s="253"/>
      <c r="Z672" s="253"/>
      <c r="AA672" s="253"/>
      <c r="AB672" s="253"/>
      <c r="AC672" s="253"/>
      <c r="AD672" s="253"/>
      <c r="AE672" s="365"/>
      <c r="AF672" s="365"/>
      <c r="AG672" s="365"/>
      <c r="AH672" s="365"/>
      <c r="AI672" s="365"/>
      <c r="AJ672" s="365"/>
      <c r="AK672" s="365"/>
      <c r="AL672" s="365"/>
      <c r="AM672" s="365"/>
      <c r="AN672" s="365"/>
      <c r="AO672" s="365"/>
      <c r="AP672" s="365"/>
      <c r="AQ672" s="365"/>
      <c r="AR672" s="365"/>
      <c r="AS672" s="268"/>
    </row>
    <row r="673" spans="1:45" ht="15.75" outlineLevel="1">
      <c r="A673" s="466"/>
      <c r="B673" s="456" t="s">
        <v>500</v>
      </c>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375"/>
      <c r="AF673" s="378"/>
      <c r="AG673" s="378"/>
      <c r="AH673" s="378"/>
      <c r="AI673" s="378"/>
      <c r="AJ673" s="378"/>
      <c r="AK673" s="378"/>
      <c r="AL673" s="378"/>
      <c r="AM673" s="378"/>
      <c r="AN673" s="378"/>
      <c r="AO673" s="378"/>
      <c r="AP673" s="378"/>
      <c r="AQ673" s="378"/>
      <c r="AR673" s="378"/>
      <c r="AS673" s="268"/>
    </row>
    <row r="674" spans="1:45" ht="15.75" outlineLevel="1">
      <c r="A674" s="466"/>
      <c r="B674" s="445" t="s">
        <v>496</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outlineLevel="1">
      <c r="A675" s="466">
        <v>21</v>
      </c>
      <c r="B675" s="381" t="s">
        <v>113</v>
      </c>
      <c r="C675" s="253" t="s">
        <v>25</v>
      </c>
      <c r="D675" s="257"/>
      <c r="E675" s="257"/>
      <c r="F675" s="257"/>
      <c r="G675" s="257"/>
      <c r="H675" s="257"/>
      <c r="I675" s="257"/>
      <c r="J675" s="257"/>
      <c r="K675" s="257"/>
      <c r="L675" s="257"/>
      <c r="M675" s="257"/>
      <c r="N675" s="257"/>
      <c r="O675" s="257"/>
      <c r="P675" s="257"/>
      <c r="Q675" s="253"/>
      <c r="R675" s="257"/>
      <c r="S675" s="257"/>
      <c r="T675" s="257"/>
      <c r="U675" s="257"/>
      <c r="V675" s="257"/>
      <c r="W675" s="257"/>
      <c r="X675" s="257"/>
      <c r="Y675" s="257"/>
      <c r="Z675" s="257"/>
      <c r="AA675" s="257"/>
      <c r="AB675" s="257"/>
      <c r="AC675" s="257"/>
      <c r="AD675" s="257"/>
      <c r="AE675" s="363"/>
      <c r="AF675" s="363"/>
      <c r="AG675" s="363"/>
      <c r="AH675" s="363"/>
      <c r="AI675" s="363"/>
      <c r="AJ675" s="363"/>
      <c r="AK675" s="363"/>
      <c r="AL675" s="363"/>
      <c r="AM675" s="363"/>
      <c r="AN675" s="363"/>
      <c r="AO675" s="363"/>
      <c r="AP675" s="363"/>
      <c r="AQ675" s="363"/>
      <c r="AR675" s="363"/>
      <c r="AS675" s="258">
        <f>SUM(AE675:AR675)</f>
        <v>0</v>
      </c>
    </row>
    <row r="676" spans="1:45" outlineLevel="1">
      <c r="A676" s="466"/>
      <c r="B676" s="256" t="s">
        <v>309</v>
      </c>
      <c r="C676" s="253" t="s">
        <v>163</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4">
        <f>AE675</f>
        <v>0</v>
      </c>
      <c r="AF676" s="364">
        <f t="shared" ref="AF676" si="1932">AF675</f>
        <v>0</v>
      </c>
      <c r="AG676" s="364">
        <f t="shared" ref="AG676" si="1933">AG675</f>
        <v>0</v>
      </c>
      <c r="AH676" s="364">
        <f t="shared" ref="AH676" si="1934">AH675</f>
        <v>0</v>
      </c>
      <c r="AI676" s="364">
        <f t="shared" ref="AI676" si="1935">AI675</f>
        <v>0</v>
      </c>
      <c r="AJ676" s="364">
        <f t="shared" ref="AJ676" si="1936">AJ675</f>
        <v>0</v>
      </c>
      <c r="AK676" s="364">
        <f t="shared" ref="AK676" si="1937">AK675</f>
        <v>0</v>
      </c>
      <c r="AL676" s="364">
        <f t="shared" ref="AL676" si="1938">AL675</f>
        <v>0</v>
      </c>
      <c r="AM676" s="364">
        <f t="shared" ref="AM676" si="1939">AM675</f>
        <v>0</v>
      </c>
      <c r="AN676" s="364">
        <f t="shared" ref="AN676" si="1940">AN675</f>
        <v>0</v>
      </c>
      <c r="AO676" s="364">
        <f t="shared" ref="AO676" si="1941">AO675</f>
        <v>0</v>
      </c>
      <c r="AP676" s="364">
        <f t="shared" ref="AP676" si="1942">AP675</f>
        <v>0</v>
      </c>
      <c r="AQ676" s="364">
        <f t="shared" ref="AQ676" si="1943">AQ675</f>
        <v>0</v>
      </c>
      <c r="AR676" s="364">
        <f t="shared" ref="AR676" si="1944">AR675</f>
        <v>0</v>
      </c>
      <c r="AS676" s="268"/>
    </row>
    <row r="677" spans="1:45" outlineLevel="1">
      <c r="A677" s="466"/>
      <c r="B677" s="256"/>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375"/>
      <c r="AF677" s="378"/>
      <c r="AG677" s="378"/>
      <c r="AH677" s="378"/>
      <c r="AI677" s="378"/>
      <c r="AJ677" s="378"/>
      <c r="AK677" s="378"/>
      <c r="AL677" s="378"/>
      <c r="AM677" s="378"/>
      <c r="AN677" s="378"/>
      <c r="AO677" s="378"/>
      <c r="AP677" s="378"/>
      <c r="AQ677" s="378"/>
      <c r="AR677" s="378"/>
      <c r="AS677" s="268"/>
    </row>
    <row r="678" spans="1:45" outlineLevel="1">
      <c r="A678" s="466">
        <v>22</v>
      </c>
      <c r="B678" s="381" t="s">
        <v>114</v>
      </c>
      <c r="C678" s="253" t="s">
        <v>25</v>
      </c>
      <c r="D678" s="257"/>
      <c r="E678" s="257"/>
      <c r="F678" s="257"/>
      <c r="G678" s="257"/>
      <c r="H678" s="257"/>
      <c r="I678" s="257"/>
      <c r="J678" s="257"/>
      <c r="K678" s="257"/>
      <c r="L678" s="257"/>
      <c r="M678" s="257"/>
      <c r="N678" s="257"/>
      <c r="O678" s="257"/>
      <c r="P678" s="257"/>
      <c r="Q678" s="253"/>
      <c r="R678" s="257"/>
      <c r="S678" s="257"/>
      <c r="T678" s="257"/>
      <c r="U678" s="257"/>
      <c r="V678" s="257"/>
      <c r="W678" s="257"/>
      <c r="X678" s="257"/>
      <c r="Y678" s="257"/>
      <c r="Z678" s="257"/>
      <c r="AA678" s="257"/>
      <c r="AB678" s="257"/>
      <c r="AC678" s="257"/>
      <c r="AD678" s="257"/>
      <c r="AE678" s="363"/>
      <c r="AF678" s="363"/>
      <c r="AG678" s="363"/>
      <c r="AH678" s="363"/>
      <c r="AI678" s="363"/>
      <c r="AJ678" s="363"/>
      <c r="AK678" s="363"/>
      <c r="AL678" s="363"/>
      <c r="AM678" s="363"/>
      <c r="AN678" s="363"/>
      <c r="AO678" s="363"/>
      <c r="AP678" s="363"/>
      <c r="AQ678" s="363"/>
      <c r="AR678" s="363"/>
      <c r="AS678" s="258">
        <f>SUM(AE678:AR678)</f>
        <v>0</v>
      </c>
    </row>
    <row r="679" spans="1:45" outlineLevel="1">
      <c r="A679" s="466"/>
      <c r="B679" s="256" t="s">
        <v>309</v>
      </c>
      <c r="C679" s="253" t="s">
        <v>163</v>
      </c>
      <c r="D679" s="257"/>
      <c r="E679" s="257"/>
      <c r="F679" s="257"/>
      <c r="G679" s="257"/>
      <c r="H679" s="257"/>
      <c r="I679" s="257"/>
      <c r="J679" s="257"/>
      <c r="K679" s="257"/>
      <c r="L679" s="257"/>
      <c r="M679" s="257"/>
      <c r="N679" s="257"/>
      <c r="O679" s="257"/>
      <c r="P679" s="257"/>
      <c r="Q679" s="253"/>
      <c r="R679" s="257"/>
      <c r="S679" s="257"/>
      <c r="T679" s="257"/>
      <c r="U679" s="257"/>
      <c r="V679" s="257"/>
      <c r="W679" s="257"/>
      <c r="X679" s="257"/>
      <c r="Y679" s="257"/>
      <c r="Z679" s="257"/>
      <c r="AA679" s="257"/>
      <c r="AB679" s="257"/>
      <c r="AC679" s="257"/>
      <c r="AD679" s="257"/>
      <c r="AE679" s="364">
        <f>AE678</f>
        <v>0</v>
      </c>
      <c r="AF679" s="364">
        <f t="shared" ref="AF679" si="1945">AF678</f>
        <v>0</v>
      </c>
      <c r="AG679" s="364">
        <f t="shared" ref="AG679" si="1946">AG678</f>
        <v>0</v>
      </c>
      <c r="AH679" s="364">
        <f t="shared" ref="AH679" si="1947">AH678</f>
        <v>0</v>
      </c>
      <c r="AI679" s="364">
        <f t="shared" ref="AI679" si="1948">AI678</f>
        <v>0</v>
      </c>
      <c r="AJ679" s="364">
        <f t="shared" ref="AJ679" si="1949">AJ678</f>
        <v>0</v>
      </c>
      <c r="AK679" s="364">
        <f t="shared" ref="AK679" si="1950">AK678</f>
        <v>0</v>
      </c>
      <c r="AL679" s="364">
        <f t="shared" ref="AL679" si="1951">AL678</f>
        <v>0</v>
      </c>
      <c r="AM679" s="364">
        <f t="shared" ref="AM679" si="1952">AM678</f>
        <v>0</v>
      </c>
      <c r="AN679" s="364">
        <f t="shared" ref="AN679" si="1953">AN678</f>
        <v>0</v>
      </c>
      <c r="AO679" s="364">
        <f t="shared" ref="AO679" si="1954">AO678</f>
        <v>0</v>
      </c>
      <c r="AP679" s="364">
        <f t="shared" ref="AP679" si="1955">AP678</f>
        <v>0</v>
      </c>
      <c r="AQ679" s="364">
        <f t="shared" ref="AQ679" si="1956">AQ678</f>
        <v>0</v>
      </c>
      <c r="AR679" s="364">
        <f t="shared" ref="AR679" si="1957">AR678</f>
        <v>0</v>
      </c>
      <c r="AS679" s="268"/>
    </row>
    <row r="680" spans="1:45" outlineLevel="1">
      <c r="A680" s="466"/>
      <c r="B680" s="256"/>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c r="AA680" s="253"/>
      <c r="AB680" s="253"/>
      <c r="AC680" s="253"/>
      <c r="AD680" s="253"/>
      <c r="AE680" s="375"/>
      <c r="AF680" s="378"/>
      <c r="AG680" s="378"/>
      <c r="AH680" s="378"/>
      <c r="AI680" s="378"/>
      <c r="AJ680" s="378"/>
      <c r="AK680" s="378"/>
      <c r="AL680" s="378"/>
      <c r="AM680" s="378"/>
      <c r="AN680" s="378"/>
      <c r="AO680" s="378"/>
      <c r="AP680" s="378"/>
      <c r="AQ680" s="378"/>
      <c r="AR680" s="378"/>
      <c r="AS680" s="268"/>
    </row>
    <row r="681" spans="1:45" outlineLevel="1">
      <c r="A681" s="466">
        <v>23</v>
      </c>
      <c r="B681" s="381" t="s">
        <v>115</v>
      </c>
      <c r="C681" s="253" t="s">
        <v>25</v>
      </c>
      <c r="D681" s="257"/>
      <c r="E681" s="257"/>
      <c r="F681" s="257"/>
      <c r="G681" s="257">
        <f>+'7.  Persistence Report'!BA45</f>
        <v>92294.853540000011</v>
      </c>
      <c r="H681" s="257">
        <f>+'7.  Persistence Report'!BB45</f>
        <v>92294.853540000011</v>
      </c>
      <c r="I681" s="257">
        <f>+'7.  Persistence Report'!BC45</f>
        <v>92294.853540000011</v>
      </c>
      <c r="J681" s="257">
        <f>+'7.  Persistence Report'!BD45</f>
        <v>92294.853540000011</v>
      </c>
      <c r="K681" s="257">
        <f>+'7.  Persistence Report'!BE45</f>
        <v>0</v>
      </c>
      <c r="L681" s="257">
        <f>+'7.  Persistence Report'!BF45</f>
        <v>0</v>
      </c>
      <c r="M681" s="257">
        <f>+'7.  Persistence Report'!BG45</f>
        <v>0</v>
      </c>
      <c r="N681" s="257">
        <f>+'7.  Persistence Report'!BH45</f>
        <v>0</v>
      </c>
      <c r="O681" s="257">
        <f>+'7.  Persistence Report'!BI45</f>
        <v>0</v>
      </c>
      <c r="P681" s="257">
        <f>+'7.  Persistence Report'!BJ45</f>
        <v>0</v>
      </c>
      <c r="Q681" s="253"/>
      <c r="R681" s="257"/>
      <c r="S681" s="257"/>
      <c r="T681" s="257"/>
      <c r="U681" s="257">
        <f>+'7.  Persistence Report'!V45</f>
        <v>0</v>
      </c>
      <c r="V681" s="257">
        <f>+'7.  Persistence Report'!W45</f>
        <v>0</v>
      </c>
      <c r="W681" s="257">
        <f>+'7.  Persistence Report'!X45</f>
        <v>0</v>
      </c>
      <c r="X681" s="257">
        <f>+'7.  Persistence Report'!Y45</f>
        <v>0</v>
      </c>
      <c r="Y681" s="257">
        <f>+'7.  Persistence Report'!Z45</f>
        <v>0</v>
      </c>
      <c r="Z681" s="257">
        <f>+'7.  Persistence Report'!AA45</f>
        <v>0</v>
      </c>
      <c r="AA681" s="257">
        <f>+'7.  Persistence Report'!AB45</f>
        <v>0</v>
      </c>
      <c r="AB681" s="257">
        <f>+'7.  Persistence Report'!AC45</f>
        <v>0</v>
      </c>
      <c r="AC681" s="257">
        <f>+'7.  Persistence Report'!AD45</f>
        <v>0</v>
      </c>
      <c r="AD681" s="257">
        <f>+'7.  Persistence Report'!AE45</f>
        <v>0</v>
      </c>
      <c r="AE681" s="363"/>
      <c r="AF681" s="363"/>
      <c r="AG681" s="363"/>
      <c r="AH681" s="363"/>
      <c r="AI681" s="363"/>
      <c r="AJ681" s="363"/>
      <c r="AK681" s="363"/>
      <c r="AL681" s="363"/>
      <c r="AM681" s="363"/>
      <c r="AN681" s="363"/>
      <c r="AO681" s="363"/>
      <c r="AP681" s="363"/>
      <c r="AQ681" s="363"/>
      <c r="AR681" s="363"/>
      <c r="AS681" s="258">
        <f>SUM(AE681:AR681)</f>
        <v>0</v>
      </c>
    </row>
    <row r="682" spans="1:45" outlineLevel="1">
      <c r="A682" s="466"/>
      <c r="B682" s="256" t="s">
        <v>309</v>
      </c>
      <c r="C682" s="253" t="s">
        <v>163</v>
      </c>
      <c r="D682" s="257"/>
      <c r="E682" s="257"/>
      <c r="F682" s="257"/>
      <c r="G682" s="257"/>
      <c r="H682" s="257"/>
      <c r="I682" s="257"/>
      <c r="J682" s="257"/>
      <c r="K682" s="257"/>
      <c r="L682" s="257"/>
      <c r="M682" s="257"/>
      <c r="N682" s="257"/>
      <c r="O682" s="257"/>
      <c r="P682" s="257"/>
      <c r="Q682" s="253"/>
      <c r="R682" s="257"/>
      <c r="S682" s="257"/>
      <c r="T682" s="257"/>
      <c r="U682" s="257"/>
      <c r="V682" s="257"/>
      <c r="W682" s="257"/>
      <c r="X682" s="257"/>
      <c r="Y682" s="257"/>
      <c r="Z682" s="257"/>
      <c r="AA682" s="257"/>
      <c r="AB682" s="257"/>
      <c r="AC682" s="257"/>
      <c r="AD682" s="257"/>
      <c r="AE682" s="364">
        <f>AE681</f>
        <v>0</v>
      </c>
      <c r="AF682" s="364">
        <f t="shared" ref="AF682" si="1958">AF681</f>
        <v>0</v>
      </c>
      <c r="AG682" s="364">
        <f t="shared" ref="AG682" si="1959">AG681</f>
        <v>0</v>
      </c>
      <c r="AH682" s="364">
        <f t="shared" ref="AH682" si="1960">AH681</f>
        <v>0</v>
      </c>
      <c r="AI682" s="364">
        <f t="shared" ref="AI682" si="1961">AI681</f>
        <v>0</v>
      </c>
      <c r="AJ682" s="364">
        <f t="shared" ref="AJ682" si="1962">AJ681</f>
        <v>0</v>
      </c>
      <c r="AK682" s="364">
        <f t="shared" ref="AK682" si="1963">AK681</f>
        <v>0</v>
      </c>
      <c r="AL682" s="364">
        <f t="shared" ref="AL682" si="1964">AL681</f>
        <v>0</v>
      </c>
      <c r="AM682" s="364">
        <f t="shared" ref="AM682" si="1965">AM681</f>
        <v>0</v>
      </c>
      <c r="AN682" s="364">
        <f t="shared" ref="AN682" si="1966">AN681</f>
        <v>0</v>
      </c>
      <c r="AO682" s="364">
        <f t="shared" ref="AO682" si="1967">AO681</f>
        <v>0</v>
      </c>
      <c r="AP682" s="364">
        <f t="shared" ref="AP682" si="1968">AP681</f>
        <v>0</v>
      </c>
      <c r="AQ682" s="364">
        <f t="shared" ref="AQ682" si="1969">AQ681</f>
        <v>0</v>
      </c>
      <c r="AR682" s="364">
        <f t="shared" ref="AR682" si="1970">AR681</f>
        <v>0</v>
      </c>
      <c r="AS682" s="268"/>
    </row>
    <row r="683" spans="1:45" outlineLevel="1">
      <c r="A683" s="466"/>
      <c r="B683" s="38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c r="AA683" s="253"/>
      <c r="AB683" s="253"/>
      <c r="AC683" s="253"/>
      <c r="AD683" s="253"/>
      <c r="AE683" s="375"/>
      <c r="AF683" s="378"/>
      <c r="AG683" s="378"/>
      <c r="AH683" s="378"/>
      <c r="AI683" s="378"/>
      <c r="AJ683" s="378"/>
      <c r="AK683" s="378"/>
      <c r="AL683" s="378"/>
      <c r="AM683" s="378"/>
      <c r="AN683" s="378"/>
      <c r="AO683" s="378"/>
      <c r="AP683" s="378"/>
      <c r="AQ683" s="378"/>
      <c r="AR683" s="378"/>
      <c r="AS683" s="268"/>
    </row>
    <row r="684" spans="1:45" outlineLevel="1">
      <c r="A684" s="466">
        <v>24</v>
      </c>
      <c r="B684" s="381" t="s">
        <v>116</v>
      </c>
      <c r="C684" s="253" t="s">
        <v>25</v>
      </c>
      <c r="D684" s="257"/>
      <c r="E684" s="257"/>
      <c r="F684" s="257"/>
      <c r="G684" s="257"/>
      <c r="H684" s="257"/>
      <c r="I684" s="257"/>
      <c r="J684" s="257"/>
      <c r="K684" s="257"/>
      <c r="L684" s="257"/>
      <c r="M684" s="257"/>
      <c r="N684" s="257"/>
      <c r="O684" s="257"/>
      <c r="P684" s="257"/>
      <c r="Q684" s="253"/>
      <c r="R684" s="257"/>
      <c r="S684" s="257"/>
      <c r="T684" s="257"/>
      <c r="U684" s="257"/>
      <c r="V684" s="257"/>
      <c r="W684" s="257"/>
      <c r="X684" s="257"/>
      <c r="Y684" s="257"/>
      <c r="Z684" s="257"/>
      <c r="AA684" s="257"/>
      <c r="AB684" s="257"/>
      <c r="AC684" s="257"/>
      <c r="AD684" s="257"/>
      <c r="AE684" s="363"/>
      <c r="AF684" s="363"/>
      <c r="AG684" s="363"/>
      <c r="AH684" s="363"/>
      <c r="AI684" s="363"/>
      <c r="AJ684" s="363"/>
      <c r="AK684" s="363"/>
      <c r="AL684" s="363"/>
      <c r="AM684" s="363"/>
      <c r="AN684" s="363"/>
      <c r="AO684" s="363"/>
      <c r="AP684" s="363"/>
      <c r="AQ684" s="363"/>
      <c r="AR684" s="363"/>
      <c r="AS684" s="258">
        <f>SUM(AE684:AR684)</f>
        <v>0</v>
      </c>
    </row>
    <row r="685" spans="1:45" outlineLevel="1">
      <c r="A685" s="466"/>
      <c r="B685" s="256" t="s">
        <v>309</v>
      </c>
      <c r="C685" s="253" t="s">
        <v>163</v>
      </c>
      <c r="D685" s="257"/>
      <c r="E685" s="257"/>
      <c r="F685" s="257"/>
      <c r="G685" s="257"/>
      <c r="H685" s="257"/>
      <c r="I685" s="257"/>
      <c r="J685" s="257"/>
      <c r="K685" s="257"/>
      <c r="L685" s="257"/>
      <c r="M685" s="257"/>
      <c r="N685" s="257"/>
      <c r="O685" s="257"/>
      <c r="P685" s="257"/>
      <c r="Q685" s="253"/>
      <c r="R685" s="257"/>
      <c r="S685" s="257"/>
      <c r="T685" s="257"/>
      <c r="U685" s="257"/>
      <c r="V685" s="257"/>
      <c r="W685" s="257"/>
      <c r="X685" s="257"/>
      <c r="Y685" s="257"/>
      <c r="Z685" s="257"/>
      <c r="AA685" s="257"/>
      <c r="AB685" s="257"/>
      <c r="AC685" s="257"/>
      <c r="AD685" s="257"/>
      <c r="AE685" s="364">
        <f>AE684</f>
        <v>0</v>
      </c>
      <c r="AF685" s="364">
        <f t="shared" ref="AF685" si="1971">AF684</f>
        <v>0</v>
      </c>
      <c r="AG685" s="364">
        <f t="shared" ref="AG685" si="1972">AG684</f>
        <v>0</v>
      </c>
      <c r="AH685" s="364">
        <f t="shared" ref="AH685" si="1973">AH684</f>
        <v>0</v>
      </c>
      <c r="AI685" s="364">
        <f t="shared" ref="AI685" si="1974">AI684</f>
        <v>0</v>
      </c>
      <c r="AJ685" s="364">
        <f t="shared" ref="AJ685" si="1975">AJ684</f>
        <v>0</v>
      </c>
      <c r="AK685" s="364">
        <f t="shared" ref="AK685" si="1976">AK684</f>
        <v>0</v>
      </c>
      <c r="AL685" s="364">
        <f t="shared" ref="AL685" si="1977">AL684</f>
        <v>0</v>
      </c>
      <c r="AM685" s="364">
        <f t="shared" ref="AM685" si="1978">AM684</f>
        <v>0</v>
      </c>
      <c r="AN685" s="364">
        <f t="shared" ref="AN685" si="1979">AN684</f>
        <v>0</v>
      </c>
      <c r="AO685" s="364">
        <f t="shared" ref="AO685" si="1980">AO684</f>
        <v>0</v>
      </c>
      <c r="AP685" s="364">
        <f t="shared" ref="AP685" si="1981">AP684</f>
        <v>0</v>
      </c>
      <c r="AQ685" s="364">
        <f t="shared" ref="AQ685" si="1982">AQ684</f>
        <v>0</v>
      </c>
      <c r="AR685" s="364">
        <f t="shared" ref="AR685" si="1983">AR684</f>
        <v>0</v>
      </c>
      <c r="AS685" s="268"/>
    </row>
    <row r="686" spans="1:45" outlineLevel="1">
      <c r="A686" s="466"/>
      <c r="B686" s="256"/>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365"/>
      <c r="AF686" s="378"/>
      <c r="AG686" s="378"/>
      <c r="AH686" s="378"/>
      <c r="AI686" s="378"/>
      <c r="AJ686" s="378"/>
      <c r="AK686" s="378"/>
      <c r="AL686" s="378"/>
      <c r="AM686" s="378"/>
      <c r="AN686" s="378"/>
      <c r="AO686" s="378"/>
      <c r="AP686" s="378"/>
      <c r="AQ686" s="378"/>
      <c r="AR686" s="378"/>
      <c r="AS686" s="268"/>
    </row>
    <row r="687" spans="1:45" ht="15.75" outlineLevel="1">
      <c r="A687" s="466"/>
      <c r="B687" s="250" t="s">
        <v>497</v>
      </c>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outlineLevel="1">
      <c r="A688" s="466">
        <v>25</v>
      </c>
      <c r="B688" s="381" t="s">
        <v>117</v>
      </c>
      <c r="C688" s="253" t="s">
        <v>25</v>
      </c>
      <c r="D688" s="257"/>
      <c r="E688" s="257"/>
      <c r="F688" s="257"/>
      <c r="G688" s="257"/>
      <c r="H688" s="257"/>
      <c r="I688" s="257"/>
      <c r="J688" s="257"/>
      <c r="K688" s="257"/>
      <c r="L688" s="257"/>
      <c r="M688" s="257"/>
      <c r="N688" s="257"/>
      <c r="O688" s="257"/>
      <c r="P688" s="257"/>
      <c r="Q688" s="257">
        <v>12</v>
      </c>
      <c r="R688" s="257"/>
      <c r="S688" s="257"/>
      <c r="T688" s="257"/>
      <c r="U688" s="257"/>
      <c r="V688" s="257"/>
      <c r="W688" s="257"/>
      <c r="X688" s="257"/>
      <c r="Y688" s="257"/>
      <c r="Z688" s="257"/>
      <c r="AA688" s="257"/>
      <c r="AB688" s="257"/>
      <c r="AC688" s="257"/>
      <c r="AD688" s="257"/>
      <c r="AE688" s="379"/>
      <c r="AF688" s="363"/>
      <c r="AG688" s="363"/>
      <c r="AH688" s="363"/>
      <c r="AI688" s="363"/>
      <c r="AJ688" s="363"/>
      <c r="AK688" s="363"/>
      <c r="AL688" s="368"/>
      <c r="AM688" s="368"/>
      <c r="AN688" s="368"/>
      <c r="AO688" s="368"/>
      <c r="AP688" s="368"/>
      <c r="AQ688" s="368"/>
      <c r="AR688" s="368"/>
      <c r="AS688" s="258">
        <f>SUM(AE688:AR688)</f>
        <v>0</v>
      </c>
    </row>
    <row r="689" spans="1:45" outlineLevel="1">
      <c r="A689" s="466"/>
      <c r="B689" s="256" t="s">
        <v>309</v>
      </c>
      <c r="C689" s="253" t="s">
        <v>163</v>
      </c>
      <c r="D689" s="257"/>
      <c r="E689" s="257"/>
      <c r="F689" s="257"/>
      <c r="G689" s="257"/>
      <c r="H689" s="257"/>
      <c r="I689" s="257"/>
      <c r="J689" s="257"/>
      <c r="K689" s="257"/>
      <c r="L689" s="257"/>
      <c r="M689" s="257"/>
      <c r="N689" s="257"/>
      <c r="O689" s="257"/>
      <c r="P689" s="257"/>
      <c r="Q689" s="257">
        <f>Q688</f>
        <v>12</v>
      </c>
      <c r="R689" s="257"/>
      <c r="S689" s="257"/>
      <c r="T689" s="257"/>
      <c r="U689" s="257"/>
      <c r="V689" s="257"/>
      <c r="W689" s="257"/>
      <c r="X689" s="257"/>
      <c r="Y689" s="257"/>
      <c r="Z689" s="257"/>
      <c r="AA689" s="257"/>
      <c r="AB689" s="257"/>
      <c r="AC689" s="257"/>
      <c r="AD689" s="257"/>
      <c r="AE689" s="364">
        <f>AE688</f>
        <v>0</v>
      </c>
      <c r="AF689" s="364">
        <f t="shared" ref="AF689" si="1984">AF688</f>
        <v>0</v>
      </c>
      <c r="AG689" s="364">
        <f t="shared" ref="AG689" si="1985">AG688</f>
        <v>0</v>
      </c>
      <c r="AH689" s="364">
        <f t="shared" ref="AH689" si="1986">AH688</f>
        <v>0</v>
      </c>
      <c r="AI689" s="364">
        <f t="shared" ref="AI689" si="1987">AI688</f>
        <v>0</v>
      </c>
      <c r="AJ689" s="364">
        <f t="shared" ref="AJ689" si="1988">AJ688</f>
        <v>0</v>
      </c>
      <c r="AK689" s="364">
        <f t="shared" ref="AK689" si="1989">AK688</f>
        <v>0</v>
      </c>
      <c r="AL689" s="364">
        <f t="shared" ref="AL689" si="1990">AL688</f>
        <v>0</v>
      </c>
      <c r="AM689" s="364">
        <f t="shared" ref="AM689" si="1991">AM688</f>
        <v>0</v>
      </c>
      <c r="AN689" s="364">
        <f t="shared" ref="AN689" si="1992">AN688</f>
        <v>0</v>
      </c>
      <c r="AO689" s="364">
        <f t="shared" ref="AO689" si="1993">AO688</f>
        <v>0</v>
      </c>
      <c r="AP689" s="364">
        <f t="shared" ref="AP689" si="1994">AP688</f>
        <v>0</v>
      </c>
      <c r="AQ689" s="364">
        <f t="shared" ref="AQ689" si="1995">AQ688</f>
        <v>0</v>
      </c>
      <c r="AR689" s="364">
        <f t="shared" ref="AR689" si="1996">AR688</f>
        <v>0</v>
      </c>
      <c r="AS689" s="268"/>
    </row>
    <row r="690" spans="1:45" outlineLevel="1">
      <c r="A690" s="466"/>
      <c r="B690" s="256"/>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365"/>
      <c r="AF690" s="378"/>
      <c r="AG690" s="378"/>
      <c r="AH690" s="378"/>
      <c r="AI690" s="378"/>
      <c r="AJ690" s="378"/>
      <c r="AK690" s="378"/>
      <c r="AL690" s="378"/>
      <c r="AM690" s="378"/>
      <c r="AN690" s="378"/>
      <c r="AO690" s="378"/>
      <c r="AP690" s="378"/>
      <c r="AQ690" s="378"/>
      <c r="AR690" s="378"/>
      <c r="AS690" s="268"/>
    </row>
    <row r="691" spans="1:45" outlineLevel="1">
      <c r="A691" s="466">
        <v>26</v>
      </c>
      <c r="B691" s="381" t="s">
        <v>118</v>
      </c>
      <c r="C691" s="253" t="s">
        <v>25</v>
      </c>
      <c r="D691" s="257"/>
      <c r="E691" s="257"/>
      <c r="F691" s="257"/>
      <c r="G691" s="257">
        <f>+'7.  Persistence Report'!BA34</f>
        <v>743590.57582338946</v>
      </c>
      <c r="H691" s="257">
        <f>+'7.  Persistence Report'!BB34</f>
        <v>743590.57582338946</v>
      </c>
      <c r="I691" s="257">
        <f>+'7.  Persistence Report'!BC34</f>
        <v>743590.57582338946</v>
      </c>
      <c r="J691" s="257">
        <f>+'7.  Persistence Report'!BD34</f>
        <v>743590.57582338946</v>
      </c>
      <c r="K691" s="257">
        <f>+'7.  Persistence Report'!BE34</f>
        <v>0</v>
      </c>
      <c r="L691" s="257">
        <f>+'7.  Persistence Report'!BF34</f>
        <v>0</v>
      </c>
      <c r="M691" s="257">
        <f>+'7.  Persistence Report'!BG34</f>
        <v>0</v>
      </c>
      <c r="N691" s="257">
        <f>+'7.  Persistence Report'!BH34</f>
        <v>0</v>
      </c>
      <c r="O691" s="257">
        <f>+'7.  Persistence Report'!BI34</f>
        <v>0</v>
      </c>
      <c r="P691" s="257">
        <f>+'7.  Persistence Report'!BJ34</f>
        <v>0</v>
      </c>
      <c r="Q691" s="257">
        <v>12</v>
      </c>
      <c r="R691" s="257"/>
      <c r="S691" s="257"/>
      <c r="T691" s="257"/>
      <c r="U691" s="257">
        <f>+'7.  Persistence Report'!V34</f>
        <v>78.456023211611779</v>
      </c>
      <c r="V691" s="257">
        <f>+'7.  Persistence Report'!W34</f>
        <v>78.456023211611779</v>
      </c>
      <c r="W691" s="257">
        <f>+'7.  Persistence Report'!X34</f>
        <v>78.456023211611779</v>
      </c>
      <c r="X691" s="257">
        <f>+'7.  Persistence Report'!Y34</f>
        <v>78.456023211611779</v>
      </c>
      <c r="Y691" s="257">
        <f>+'7.  Persistence Report'!Z34</f>
        <v>0</v>
      </c>
      <c r="Z691" s="257">
        <f>+'7.  Persistence Report'!AA34</f>
        <v>0</v>
      </c>
      <c r="AA691" s="257">
        <f>+'7.  Persistence Report'!AB34</f>
        <v>0</v>
      </c>
      <c r="AB691" s="257">
        <f>+'7.  Persistence Report'!AC34</f>
        <v>0</v>
      </c>
      <c r="AC691" s="257">
        <f>+'7.  Persistence Report'!AD34</f>
        <v>0</v>
      </c>
      <c r="AD691" s="257">
        <f>+'7.  Persistence Report'!AE34</f>
        <v>0</v>
      </c>
      <c r="AE691" s="379"/>
      <c r="AF691" s="363">
        <v>7.1999999999999995E-2</v>
      </c>
      <c r="AG691" s="363">
        <v>0.92800000000000005</v>
      </c>
      <c r="AH691" s="363"/>
      <c r="AI691" s="363"/>
      <c r="AJ691" s="363"/>
      <c r="AK691" s="363"/>
      <c r="AL691" s="368"/>
      <c r="AM691" s="368"/>
      <c r="AN691" s="368"/>
      <c r="AO691" s="368"/>
      <c r="AP691" s="368"/>
      <c r="AQ691" s="368"/>
      <c r="AR691" s="368"/>
      <c r="AS691" s="258">
        <f>SUM(AE691:AR691)</f>
        <v>1</v>
      </c>
    </row>
    <row r="692" spans="1:45" outlineLevel="1">
      <c r="A692" s="466"/>
      <c r="B692" s="256" t="s">
        <v>309</v>
      </c>
      <c r="C692" s="253" t="s">
        <v>163</v>
      </c>
      <c r="D692" s="257"/>
      <c r="E692" s="257"/>
      <c r="F692" s="257"/>
      <c r="G692" s="257"/>
      <c r="H692" s="257"/>
      <c r="I692" s="257"/>
      <c r="J692" s="257"/>
      <c r="K692" s="257"/>
      <c r="L692" s="257"/>
      <c r="M692" s="257"/>
      <c r="N692" s="257"/>
      <c r="O692" s="257"/>
      <c r="P692" s="257"/>
      <c r="Q692" s="257">
        <f>Q691</f>
        <v>12</v>
      </c>
      <c r="R692" s="257"/>
      <c r="S692" s="257"/>
      <c r="T692" s="257"/>
      <c r="U692" s="257"/>
      <c r="V692" s="257"/>
      <c r="W692" s="257"/>
      <c r="X692" s="257"/>
      <c r="Y692" s="257"/>
      <c r="Z692" s="257"/>
      <c r="AA692" s="257"/>
      <c r="AB692" s="257"/>
      <c r="AC692" s="257"/>
      <c r="AD692" s="257"/>
      <c r="AE692" s="364">
        <f>AE691</f>
        <v>0</v>
      </c>
      <c r="AF692" s="364">
        <f t="shared" ref="AF692" si="1997">AF691</f>
        <v>7.1999999999999995E-2</v>
      </c>
      <c r="AG692" s="364">
        <f t="shared" ref="AG692" si="1998">AG691</f>
        <v>0.92800000000000005</v>
      </c>
      <c r="AH692" s="364">
        <f t="shared" ref="AH692" si="1999">AH691</f>
        <v>0</v>
      </c>
      <c r="AI692" s="364">
        <f t="shared" ref="AI692" si="2000">AI691</f>
        <v>0</v>
      </c>
      <c r="AJ692" s="364">
        <f t="shared" ref="AJ692" si="2001">AJ691</f>
        <v>0</v>
      </c>
      <c r="AK692" s="364">
        <f t="shared" ref="AK692" si="2002">AK691</f>
        <v>0</v>
      </c>
      <c r="AL692" s="364">
        <f t="shared" ref="AL692" si="2003">AL691</f>
        <v>0</v>
      </c>
      <c r="AM692" s="364">
        <f t="shared" ref="AM692" si="2004">AM691</f>
        <v>0</v>
      </c>
      <c r="AN692" s="364">
        <f t="shared" ref="AN692" si="2005">AN691</f>
        <v>0</v>
      </c>
      <c r="AO692" s="364">
        <f t="shared" ref="AO692" si="2006">AO691</f>
        <v>0</v>
      </c>
      <c r="AP692" s="364">
        <f t="shared" ref="AP692" si="2007">AP691</f>
        <v>0</v>
      </c>
      <c r="AQ692" s="364">
        <f t="shared" ref="AQ692" si="2008">AQ691</f>
        <v>0</v>
      </c>
      <c r="AR692" s="364">
        <f t="shared" ref="AR692" si="2009">AR691</f>
        <v>0</v>
      </c>
      <c r="AS692" s="268"/>
    </row>
    <row r="693" spans="1:45" outlineLevel="1">
      <c r="A693" s="466"/>
      <c r="B693" s="256"/>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253"/>
      <c r="AD693" s="253"/>
      <c r="AE693" s="365"/>
      <c r="AF693" s="378"/>
      <c r="AG693" s="378"/>
      <c r="AH693" s="378"/>
      <c r="AI693" s="378"/>
      <c r="AJ693" s="378"/>
      <c r="AK693" s="378"/>
      <c r="AL693" s="378"/>
      <c r="AM693" s="378"/>
      <c r="AN693" s="378"/>
      <c r="AO693" s="378"/>
      <c r="AP693" s="378"/>
      <c r="AQ693" s="378"/>
      <c r="AR693" s="378"/>
      <c r="AS693" s="268"/>
    </row>
    <row r="694" spans="1:45" outlineLevel="1">
      <c r="A694" s="466">
        <v>27</v>
      </c>
      <c r="B694" s="381" t="s">
        <v>119</v>
      </c>
      <c r="C694" s="253" t="s">
        <v>25</v>
      </c>
      <c r="D694" s="257"/>
      <c r="E694" s="257"/>
      <c r="F694" s="257"/>
      <c r="G694" s="257"/>
      <c r="H694" s="257"/>
      <c r="I694" s="257"/>
      <c r="J694" s="257"/>
      <c r="K694" s="257"/>
      <c r="L694" s="257"/>
      <c r="M694" s="257"/>
      <c r="N694" s="257"/>
      <c r="O694" s="257"/>
      <c r="P694" s="257"/>
      <c r="Q694" s="257">
        <v>12</v>
      </c>
      <c r="R694" s="257"/>
      <c r="S694" s="257"/>
      <c r="T694" s="257"/>
      <c r="U694" s="257"/>
      <c r="V694" s="257"/>
      <c r="W694" s="257"/>
      <c r="X694" s="257"/>
      <c r="Y694" s="257"/>
      <c r="Z694" s="257"/>
      <c r="AA694" s="257"/>
      <c r="AB694" s="257"/>
      <c r="AC694" s="257"/>
      <c r="AD694" s="257"/>
      <c r="AE694" s="379"/>
      <c r="AF694" s="363"/>
      <c r="AG694" s="363"/>
      <c r="AH694" s="363"/>
      <c r="AI694" s="363"/>
      <c r="AJ694" s="363"/>
      <c r="AK694" s="363"/>
      <c r="AL694" s="368"/>
      <c r="AM694" s="368"/>
      <c r="AN694" s="368"/>
      <c r="AO694" s="368"/>
      <c r="AP694" s="368"/>
      <c r="AQ694" s="368"/>
      <c r="AR694" s="368"/>
      <c r="AS694" s="258">
        <f>SUM(AE694:AR694)</f>
        <v>0</v>
      </c>
    </row>
    <row r="695" spans="1:45" outlineLevel="1">
      <c r="A695" s="466"/>
      <c r="B695" s="256" t="s">
        <v>309</v>
      </c>
      <c r="C695" s="253" t="s">
        <v>163</v>
      </c>
      <c r="D695" s="257"/>
      <c r="E695" s="257"/>
      <c r="F695" s="257"/>
      <c r="G695" s="257"/>
      <c r="H695" s="257"/>
      <c r="I695" s="257"/>
      <c r="J695" s="257"/>
      <c r="K695" s="257"/>
      <c r="L695" s="257"/>
      <c r="M695" s="257"/>
      <c r="N695" s="257"/>
      <c r="O695" s="257"/>
      <c r="P695" s="257"/>
      <c r="Q695" s="257">
        <f>Q694</f>
        <v>12</v>
      </c>
      <c r="R695" s="257"/>
      <c r="S695" s="257"/>
      <c r="T695" s="257"/>
      <c r="U695" s="257"/>
      <c r="V695" s="257"/>
      <c r="W695" s="257"/>
      <c r="X695" s="257"/>
      <c r="Y695" s="257"/>
      <c r="Z695" s="257"/>
      <c r="AA695" s="257"/>
      <c r="AB695" s="257"/>
      <c r="AC695" s="257"/>
      <c r="AD695" s="257"/>
      <c r="AE695" s="364">
        <f>AE694</f>
        <v>0</v>
      </c>
      <c r="AF695" s="364">
        <f t="shared" ref="AF695" si="2010">AF694</f>
        <v>0</v>
      </c>
      <c r="AG695" s="364">
        <f t="shared" ref="AG695" si="2011">AG694</f>
        <v>0</v>
      </c>
      <c r="AH695" s="364">
        <f t="shared" ref="AH695" si="2012">AH694</f>
        <v>0</v>
      </c>
      <c r="AI695" s="364">
        <f t="shared" ref="AI695" si="2013">AI694</f>
        <v>0</v>
      </c>
      <c r="AJ695" s="364">
        <f t="shared" ref="AJ695" si="2014">AJ694</f>
        <v>0</v>
      </c>
      <c r="AK695" s="364">
        <f t="shared" ref="AK695" si="2015">AK694</f>
        <v>0</v>
      </c>
      <c r="AL695" s="364">
        <f t="shared" ref="AL695" si="2016">AL694</f>
        <v>0</v>
      </c>
      <c r="AM695" s="364">
        <f t="shared" ref="AM695" si="2017">AM694</f>
        <v>0</v>
      </c>
      <c r="AN695" s="364">
        <f t="shared" ref="AN695" si="2018">AN694</f>
        <v>0</v>
      </c>
      <c r="AO695" s="364">
        <f t="shared" ref="AO695" si="2019">AO694</f>
        <v>0</v>
      </c>
      <c r="AP695" s="364">
        <f t="shared" ref="AP695" si="2020">AP694</f>
        <v>0</v>
      </c>
      <c r="AQ695" s="364">
        <f t="shared" ref="AQ695" si="2021">AQ694</f>
        <v>0</v>
      </c>
      <c r="AR695" s="364">
        <f t="shared" ref="AR695" si="2022">AR694</f>
        <v>0</v>
      </c>
      <c r="AS695" s="268"/>
    </row>
    <row r="696" spans="1:45" outlineLevel="1">
      <c r="A696" s="466"/>
      <c r="B696" s="256"/>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c r="AA696" s="253"/>
      <c r="AB696" s="253"/>
      <c r="AC696" s="253"/>
      <c r="AD696" s="253"/>
      <c r="AE696" s="365"/>
      <c r="AF696" s="378"/>
      <c r="AG696" s="378"/>
      <c r="AH696" s="378"/>
      <c r="AI696" s="378"/>
      <c r="AJ696" s="378"/>
      <c r="AK696" s="378"/>
      <c r="AL696" s="378"/>
      <c r="AM696" s="378"/>
      <c r="AN696" s="378"/>
      <c r="AO696" s="378"/>
      <c r="AP696" s="378"/>
      <c r="AQ696" s="378"/>
      <c r="AR696" s="378"/>
      <c r="AS696" s="268"/>
    </row>
    <row r="697" spans="1:45" ht="30" outlineLevel="1">
      <c r="A697" s="466">
        <v>28</v>
      </c>
      <c r="B697" s="381" t="s">
        <v>120</v>
      </c>
      <c r="C697" s="253" t="s">
        <v>25</v>
      </c>
      <c r="D697" s="257"/>
      <c r="E697" s="257"/>
      <c r="F697" s="257"/>
      <c r="G697" s="257"/>
      <c r="H697" s="257"/>
      <c r="I697" s="257"/>
      <c r="J697" s="257"/>
      <c r="K697" s="257"/>
      <c r="L697" s="257"/>
      <c r="M697" s="257"/>
      <c r="N697" s="257"/>
      <c r="O697" s="257"/>
      <c r="P697" s="257"/>
      <c r="Q697" s="257">
        <v>12</v>
      </c>
      <c r="R697" s="257"/>
      <c r="S697" s="257"/>
      <c r="T697" s="257"/>
      <c r="U697" s="257"/>
      <c r="V697" s="257"/>
      <c r="W697" s="257"/>
      <c r="X697" s="257"/>
      <c r="Y697" s="257"/>
      <c r="Z697" s="257"/>
      <c r="AA697" s="257"/>
      <c r="AB697" s="257"/>
      <c r="AC697" s="257"/>
      <c r="AD697" s="257"/>
      <c r="AE697" s="379"/>
      <c r="AF697" s="363"/>
      <c r="AG697" s="363"/>
      <c r="AH697" s="363"/>
      <c r="AI697" s="363"/>
      <c r="AJ697" s="363"/>
      <c r="AK697" s="363"/>
      <c r="AL697" s="368"/>
      <c r="AM697" s="368"/>
      <c r="AN697" s="368"/>
      <c r="AO697" s="368"/>
      <c r="AP697" s="368"/>
      <c r="AQ697" s="368"/>
      <c r="AR697" s="368"/>
      <c r="AS697" s="258">
        <f>SUM(AE697:AR697)</f>
        <v>0</v>
      </c>
    </row>
    <row r="698" spans="1:45" outlineLevel="1">
      <c r="A698" s="466"/>
      <c r="B698" s="256" t="s">
        <v>309</v>
      </c>
      <c r="C698" s="253" t="s">
        <v>163</v>
      </c>
      <c r="D698" s="257"/>
      <c r="E698" s="257"/>
      <c r="F698" s="257"/>
      <c r="G698" s="257"/>
      <c r="H698" s="257"/>
      <c r="I698" s="257"/>
      <c r="J698" s="257"/>
      <c r="K698" s="257"/>
      <c r="L698" s="257"/>
      <c r="M698" s="257"/>
      <c r="N698" s="257"/>
      <c r="O698" s="257"/>
      <c r="P698" s="257"/>
      <c r="Q698" s="257">
        <f>Q697</f>
        <v>12</v>
      </c>
      <c r="R698" s="257"/>
      <c r="S698" s="257"/>
      <c r="T698" s="257"/>
      <c r="U698" s="257"/>
      <c r="V698" s="257"/>
      <c r="W698" s="257"/>
      <c r="X698" s="257"/>
      <c r="Y698" s="257"/>
      <c r="Z698" s="257"/>
      <c r="AA698" s="257"/>
      <c r="AB698" s="257"/>
      <c r="AC698" s="257"/>
      <c r="AD698" s="257"/>
      <c r="AE698" s="364">
        <f>AE697</f>
        <v>0</v>
      </c>
      <c r="AF698" s="364">
        <f t="shared" ref="AF698" si="2023">AF697</f>
        <v>0</v>
      </c>
      <c r="AG698" s="364">
        <f t="shared" ref="AG698" si="2024">AG697</f>
        <v>0</v>
      </c>
      <c r="AH698" s="364">
        <f t="shared" ref="AH698" si="2025">AH697</f>
        <v>0</v>
      </c>
      <c r="AI698" s="364">
        <f t="shared" ref="AI698" si="2026">AI697</f>
        <v>0</v>
      </c>
      <c r="AJ698" s="364">
        <f t="shared" ref="AJ698" si="2027">AJ697</f>
        <v>0</v>
      </c>
      <c r="AK698" s="364">
        <f t="shared" ref="AK698" si="2028">AK697</f>
        <v>0</v>
      </c>
      <c r="AL698" s="364">
        <f t="shared" ref="AL698" si="2029">AL697</f>
        <v>0</v>
      </c>
      <c r="AM698" s="364">
        <f t="shared" ref="AM698" si="2030">AM697</f>
        <v>0</v>
      </c>
      <c r="AN698" s="364">
        <f t="shared" ref="AN698" si="2031">AN697</f>
        <v>0</v>
      </c>
      <c r="AO698" s="364">
        <f t="shared" ref="AO698" si="2032">AO697</f>
        <v>0</v>
      </c>
      <c r="AP698" s="364">
        <f t="shared" ref="AP698" si="2033">AP697</f>
        <v>0</v>
      </c>
      <c r="AQ698" s="364">
        <f t="shared" ref="AQ698" si="2034">AQ697</f>
        <v>0</v>
      </c>
      <c r="AR698" s="364">
        <f t="shared" ref="AR698" si="2035">AR697</f>
        <v>0</v>
      </c>
      <c r="AS698" s="268"/>
    </row>
    <row r="699" spans="1:45" outlineLevel="1">
      <c r="A699" s="466"/>
      <c r="B699" s="256"/>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365"/>
      <c r="AF699" s="378"/>
      <c r="AG699" s="378"/>
      <c r="AH699" s="378"/>
      <c r="AI699" s="378"/>
      <c r="AJ699" s="378"/>
      <c r="AK699" s="378"/>
      <c r="AL699" s="378"/>
      <c r="AM699" s="378"/>
      <c r="AN699" s="378"/>
      <c r="AO699" s="378"/>
      <c r="AP699" s="378"/>
      <c r="AQ699" s="378"/>
      <c r="AR699" s="378"/>
      <c r="AS699" s="268"/>
    </row>
    <row r="700" spans="1:45" ht="30" outlineLevel="1">
      <c r="A700" s="466">
        <v>29</v>
      </c>
      <c r="B700" s="381" t="s">
        <v>121</v>
      </c>
      <c r="C700" s="253" t="s">
        <v>25</v>
      </c>
      <c r="D700" s="257"/>
      <c r="E700" s="257"/>
      <c r="F700" s="257"/>
      <c r="G700" s="257"/>
      <c r="H700" s="257"/>
      <c r="I700" s="257"/>
      <c r="J700" s="257"/>
      <c r="K700" s="257"/>
      <c r="L700" s="257"/>
      <c r="M700" s="257"/>
      <c r="N700" s="257"/>
      <c r="O700" s="257"/>
      <c r="P700" s="257"/>
      <c r="Q700" s="257">
        <v>3</v>
      </c>
      <c r="R700" s="257"/>
      <c r="S700" s="257"/>
      <c r="T700" s="257"/>
      <c r="U700" s="257"/>
      <c r="V700" s="257"/>
      <c r="W700" s="257"/>
      <c r="X700" s="257"/>
      <c r="Y700" s="257"/>
      <c r="Z700" s="257"/>
      <c r="AA700" s="257"/>
      <c r="AB700" s="257"/>
      <c r="AC700" s="257"/>
      <c r="AD700" s="257"/>
      <c r="AE700" s="379"/>
      <c r="AF700" s="363"/>
      <c r="AG700" s="363"/>
      <c r="AH700" s="363"/>
      <c r="AI700" s="363"/>
      <c r="AJ700" s="363"/>
      <c r="AK700" s="363"/>
      <c r="AL700" s="368"/>
      <c r="AM700" s="368"/>
      <c r="AN700" s="368"/>
      <c r="AO700" s="368"/>
      <c r="AP700" s="368"/>
      <c r="AQ700" s="368"/>
      <c r="AR700" s="368"/>
      <c r="AS700" s="258">
        <f>SUM(AE700:AR700)</f>
        <v>0</v>
      </c>
    </row>
    <row r="701" spans="1:45" outlineLevel="1">
      <c r="A701" s="466"/>
      <c r="B701" s="256" t="s">
        <v>309</v>
      </c>
      <c r="C701" s="253" t="s">
        <v>163</v>
      </c>
      <c r="D701" s="257"/>
      <c r="E701" s="257"/>
      <c r="F701" s="257"/>
      <c r="G701" s="257"/>
      <c r="H701" s="257"/>
      <c r="I701" s="257"/>
      <c r="J701" s="257"/>
      <c r="K701" s="257"/>
      <c r="L701" s="257"/>
      <c r="M701" s="257"/>
      <c r="N701" s="257"/>
      <c r="O701" s="257"/>
      <c r="P701" s="257"/>
      <c r="Q701" s="257">
        <f>Q700</f>
        <v>3</v>
      </c>
      <c r="R701" s="257"/>
      <c r="S701" s="257"/>
      <c r="T701" s="257"/>
      <c r="U701" s="257"/>
      <c r="V701" s="257"/>
      <c r="W701" s="257"/>
      <c r="X701" s="257"/>
      <c r="Y701" s="257"/>
      <c r="Z701" s="257"/>
      <c r="AA701" s="257"/>
      <c r="AB701" s="257"/>
      <c r="AC701" s="257"/>
      <c r="AD701" s="257"/>
      <c r="AE701" s="364">
        <f>AE700</f>
        <v>0</v>
      </c>
      <c r="AF701" s="364">
        <f t="shared" ref="AF701" si="2036">AF700</f>
        <v>0</v>
      </c>
      <c r="AG701" s="364">
        <f t="shared" ref="AG701" si="2037">AG700</f>
        <v>0</v>
      </c>
      <c r="AH701" s="364">
        <f t="shared" ref="AH701" si="2038">AH700</f>
        <v>0</v>
      </c>
      <c r="AI701" s="364">
        <f t="shared" ref="AI701" si="2039">AI700</f>
        <v>0</v>
      </c>
      <c r="AJ701" s="364">
        <f t="shared" ref="AJ701" si="2040">AJ700</f>
        <v>0</v>
      </c>
      <c r="AK701" s="364">
        <f t="shared" ref="AK701" si="2041">AK700</f>
        <v>0</v>
      </c>
      <c r="AL701" s="364">
        <f t="shared" ref="AL701" si="2042">AL700</f>
        <v>0</v>
      </c>
      <c r="AM701" s="364">
        <f t="shared" ref="AM701" si="2043">AM700</f>
        <v>0</v>
      </c>
      <c r="AN701" s="364">
        <f t="shared" ref="AN701" si="2044">AN700</f>
        <v>0</v>
      </c>
      <c r="AO701" s="364">
        <f t="shared" ref="AO701" si="2045">AO700</f>
        <v>0</v>
      </c>
      <c r="AP701" s="364">
        <f t="shared" ref="AP701" si="2046">AP700</f>
        <v>0</v>
      </c>
      <c r="AQ701" s="364">
        <f t="shared" ref="AQ701" si="2047">AQ700</f>
        <v>0</v>
      </c>
      <c r="AR701" s="364">
        <f t="shared" ref="AR701" si="2048">AR700</f>
        <v>0</v>
      </c>
      <c r="AS701" s="268"/>
    </row>
    <row r="702" spans="1:45" outlineLevel="1">
      <c r="A702" s="466"/>
      <c r="B702" s="256"/>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c r="AA702" s="253"/>
      <c r="AB702" s="253"/>
      <c r="AC702" s="253"/>
      <c r="AD702" s="253"/>
      <c r="AE702" s="365"/>
      <c r="AF702" s="378"/>
      <c r="AG702" s="378"/>
      <c r="AH702" s="378"/>
      <c r="AI702" s="378"/>
      <c r="AJ702" s="378"/>
      <c r="AK702" s="378"/>
      <c r="AL702" s="378"/>
      <c r="AM702" s="378"/>
      <c r="AN702" s="378"/>
      <c r="AO702" s="378"/>
      <c r="AP702" s="378"/>
      <c r="AQ702" s="378"/>
      <c r="AR702" s="378"/>
      <c r="AS702" s="268"/>
    </row>
    <row r="703" spans="1:45" ht="30" outlineLevel="1">
      <c r="A703" s="466">
        <v>30</v>
      </c>
      <c r="B703" s="381" t="s">
        <v>122</v>
      </c>
      <c r="C703" s="253" t="s">
        <v>25</v>
      </c>
      <c r="D703" s="257"/>
      <c r="E703" s="257"/>
      <c r="F703" s="257"/>
      <c r="G703" s="257"/>
      <c r="H703" s="257"/>
      <c r="I703" s="257"/>
      <c r="J703" s="257"/>
      <c r="K703" s="257"/>
      <c r="L703" s="257"/>
      <c r="M703" s="257"/>
      <c r="N703" s="257"/>
      <c r="O703" s="257"/>
      <c r="P703" s="257"/>
      <c r="Q703" s="257">
        <v>12</v>
      </c>
      <c r="R703" s="257"/>
      <c r="S703" s="257"/>
      <c r="T703" s="257"/>
      <c r="U703" s="257"/>
      <c r="V703" s="257"/>
      <c r="W703" s="257"/>
      <c r="X703" s="257"/>
      <c r="Y703" s="257"/>
      <c r="Z703" s="257"/>
      <c r="AA703" s="257"/>
      <c r="AB703" s="257"/>
      <c r="AC703" s="257"/>
      <c r="AD703" s="257"/>
      <c r="AE703" s="379"/>
      <c r="AF703" s="363"/>
      <c r="AG703" s="363"/>
      <c r="AH703" s="363"/>
      <c r="AI703" s="363"/>
      <c r="AJ703" s="363"/>
      <c r="AK703" s="363"/>
      <c r="AL703" s="368"/>
      <c r="AM703" s="368"/>
      <c r="AN703" s="368"/>
      <c r="AO703" s="368"/>
      <c r="AP703" s="368"/>
      <c r="AQ703" s="368"/>
      <c r="AR703" s="368"/>
      <c r="AS703" s="258">
        <f>SUM(AE703:AR703)</f>
        <v>0</v>
      </c>
    </row>
    <row r="704" spans="1:45" outlineLevel="1">
      <c r="A704" s="466"/>
      <c r="B704" s="256" t="s">
        <v>309</v>
      </c>
      <c r="C704" s="253" t="s">
        <v>163</v>
      </c>
      <c r="D704" s="257"/>
      <c r="E704" s="257"/>
      <c r="F704" s="257"/>
      <c r="G704" s="257"/>
      <c r="H704" s="257"/>
      <c r="I704" s="257"/>
      <c r="J704" s="257"/>
      <c r="K704" s="257"/>
      <c r="L704" s="257"/>
      <c r="M704" s="257"/>
      <c r="N704" s="257"/>
      <c r="O704" s="257"/>
      <c r="P704" s="257"/>
      <c r="Q704" s="257">
        <f>Q703</f>
        <v>12</v>
      </c>
      <c r="R704" s="257"/>
      <c r="S704" s="257"/>
      <c r="T704" s="257"/>
      <c r="U704" s="257"/>
      <c r="V704" s="257"/>
      <c r="W704" s="257"/>
      <c r="X704" s="257"/>
      <c r="Y704" s="257"/>
      <c r="Z704" s="257"/>
      <c r="AA704" s="257"/>
      <c r="AB704" s="257"/>
      <c r="AC704" s="257"/>
      <c r="AD704" s="257"/>
      <c r="AE704" s="364">
        <f>AE703</f>
        <v>0</v>
      </c>
      <c r="AF704" s="364">
        <f t="shared" ref="AF704" si="2049">AF703</f>
        <v>0</v>
      </c>
      <c r="AG704" s="364">
        <f t="shared" ref="AG704" si="2050">AG703</f>
        <v>0</v>
      </c>
      <c r="AH704" s="364">
        <f t="shared" ref="AH704" si="2051">AH703</f>
        <v>0</v>
      </c>
      <c r="AI704" s="364">
        <f t="shared" ref="AI704" si="2052">AI703</f>
        <v>0</v>
      </c>
      <c r="AJ704" s="364">
        <f t="shared" ref="AJ704" si="2053">AJ703</f>
        <v>0</v>
      </c>
      <c r="AK704" s="364">
        <f t="shared" ref="AK704" si="2054">AK703</f>
        <v>0</v>
      </c>
      <c r="AL704" s="364">
        <f t="shared" ref="AL704" si="2055">AL703</f>
        <v>0</v>
      </c>
      <c r="AM704" s="364">
        <f t="shared" ref="AM704" si="2056">AM703</f>
        <v>0</v>
      </c>
      <c r="AN704" s="364">
        <f t="shared" ref="AN704" si="2057">AN703</f>
        <v>0</v>
      </c>
      <c r="AO704" s="364">
        <f t="shared" ref="AO704" si="2058">AO703</f>
        <v>0</v>
      </c>
      <c r="AP704" s="364">
        <f t="shared" ref="AP704" si="2059">AP703</f>
        <v>0</v>
      </c>
      <c r="AQ704" s="364">
        <f t="shared" ref="AQ704" si="2060">AQ703</f>
        <v>0</v>
      </c>
      <c r="AR704" s="364">
        <f t="shared" ref="AR704" si="2061">AR703</f>
        <v>0</v>
      </c>
      <c r="AS704" s="268"/>
    </row>
    <row r="705" spans="1:45" outlineLevel="1">
      <c r="A705" s="466"/>
      <c r="B705" s="256"/>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c r="AA705" s="253"/>
      <c r="AB705" s="253"/>
      <c r="AC705" s="253"/>
      <c r="AD705" s="253"/>
      <c r="AE705" s="365"/>
      <c r="AF705" s="378"/>
      <c r="AG705" s="378"/>
      <c r="AH705" s="378"/>
      <c r="AI705" s="378"/>
      <c r="AJ705" s="378"/>
      <c r="AK705" s="378"/>
      <c r="AL705" s="378"/>
      <c r="AM705" s="378"/>
      <c r="AN705" s="378"/>
      <c r="AO705" s="378"/>
      <c r="AP705" s="378"/>
      <c r="AQ705" s="378"/>
      <c r="AR705" s="378"/>
      <c r="AS705" s="268"/>
    </row>
    <row r="706" spans="1:45" outlineLevel="1">
      <c r="A706" s="466">
        <v>31</v>
      </c>
      <c r="B706" s="381" t="s">
        <v>123</v>
      </c>
      <c r="C706" s="253" t="s">
        <v>25</v>
      </c>
      <c r="D706" s="257"/>
      <c r="E706" s="257"/>
      <c r="F706" s="257"/>
      <c r="G706" s="257"/>
      <c r="H706" s="257"/>
      <c r="I706" s="257"/>
      <c r="J706" s="257"/>
      <c r="K706" s="257"/>
      <c r="L706" s="257"/>
      <c r="M706" s="257"/>
      <c r="N706" s="257"/>
      <c r="O706" s="257"/>
      <c r="P706" s="257"/>
      <c r="Q706" s="257">
        <v>12</v>
      </c>
      <c r="R706" s="257"/>
      <c r="S706" s="257"/>
      <c r="T706" s="257"/>
      <c r="U706" s="257"/>
      <c r="V706" s="257"/>
      <c r="W706" s="257"/>
      <c r="X706" s="257"/>
      <c r="Y706" s="257"/>
      <c r="Z706" s="257"/>
      <c r="AA706" s="257"/>
      <c r="AB706" s="257"/>
      <c r="AC706" s="257"/>
      <c r="AD706" s="257"/>
      <c r="AE706" s="379"/>
      <c r="AF706" s="363"/>
      <c r="AG706" s="363"/>
      <c r="AH706" s="363"/>
      <c r="AI706" s="363"/>
      <c r="AJ706" s="363"/>
      <c r="AK706" s="363"/>
      <c r="AL706" s="368"/>
      <c r="AM706" s="368"/>
      <c r="AN706" s="368"/>
      <c r="AO706" s="368"/>
      <c r="AP706" s="368"/>
      <c r="AQ706" s="368"/>
      <c r="AR706" s="368"/>
      <c r="AS706" s="258">
        <f>SUM(AE706:AR706)</f>
        <v>0</v>
      </c>
    </row>
    <row r="707" spans="1:45" outlineLevel="1">
      <c r="A707" s="466"/>
      <c r="B707" s="256" t="s">
        <v>309</v>
      </c>
      <c r="C707" s="253" t="s">
        <v>163</v>
      </c>
      <c r="D707" s="257"/>
      <c r="E707" s="257"/>
      <c r="F707" s="257"/>
      <c r="G707" s="257"/>
      <c r="H707" s="257"/>
      <c r="I707" s="257"/>
      <c r="J707" s="257"/>
      <c r="K707" s="257"/>
      <c r="L707" s="257"/>
      <c r="M707" s="257"/>
      <c r="N707" s="257"/>
      <c r="O707" s="257"/>
      <c r="P707" s="257"/>
      <c r="Q707" s="257">
        <f>Q706</f>
        <v>12</v>
      </c>
      <c r="R707" s="257"/>
      <c r="S707" s="257"/>
      <c r="T707" s="257"/>
      <c r="U707" s="257"/>
      <c r="V707" s="257"/>
      <c r="W707" s="257"/>
      <c r="X707" s="257"/>
      <c r="Y707" s="257"/>
      <c r="Z707" s="257"/>
      <c r="AA707" s="257"/>
      <c r="AB707" s="257"/>
      <c r="AC707" s="257"/>
      <c r="AD707" s="257"/>
      <c r="AE707" s="364">
        <f>AE706</f>
        <v>0</v>
      </c>
      <c r="AF707" s="364">
        <f t="shared" ref="AF707" si="2062">AF706</f>
        <v>0</v>
      </c>
      <c r="AG707" s="364">
        <f t="shared" ref="AG707" si="2063">AG706</f>
        <v>0</v>
      </c>
      <c r="AH707" s="364">
        <f t="shared" ref="AH707" si="2064">AH706</f>
        <v>0</v>
      </c>
      <c r="AI707" s="364">
        <f t="shared" ref="AI707" si="2065">AI706</f>
        <v>0</v>
      </c>
      <c r="AJ707" s="364">
        <f t="shared" ref="AJ707" si="2066">AJ706</f>
        <v>0</v>
      </c>
      <c r="AK707" s="364">
        <f t="shared" ref="AK707" si="2067">AK706</f>
        <v>0</v>
      </c>
      <c r="AL707" s="364">
        <f t="shared" ref="AL707" si="2068">AL706</f>
        <v>0</v>
      </c>
      <c r="AM707" s="364">
        <f t="shared" ref="AM707" si="2069">AM706</f>
        <v>0</v>
      </c>
      <c r="AN707" s="364">
        <f t="shared" ref="AN707" si="2070">AN706</f>
        <v>0</v>
      </c>
      <c r="AO707" s="364">
        <f t="shared" ref="AO707" si="2071">AO706</f>
        <v>0</v>
      </c>
      <c r="AP707" s="364">
        <f t="shared" ref="AP707" si="2072">AP706</f>
        <v>0</v>
      </c>
      <c r="AQ707" s="364">
        <f t="shared" ref="AQ707" si="2073">AQ706</f>
        <v>0</v>
      </c>
      <c r="AR707" s="364">
        <f t="shared" ref="AR707" si="2074">AR706</f>
        <v>0</v>
      </c>
      <c r="AS707" s="268"/>
    </row>
    <row r="708" spans="1:45" outlineLevel="1">
      <c r="A708" s="466"/>
      <c r="B708" s="381"/>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c r="AA708" s="253"/>
      <c r="AB708" s="253"/>
      <c r="AC708" s="253"/>
      <c r="AD708" s="253"/>
      <c r="AE708" s="365"/>
      <c r="AF708" s="378"/>
      <c r="AG708" s="378"/>
      <c r="AH708" s="378"/>
      <c r="AI708" s="378"/>
      <c r="AJ708" s="378"/>
      <c r="AK708" s="378"/>
      <c r="AL708" s="378"/>
      <c r="AM708" s="378"/>
      <c r="AN708" s="378"/>
      <c r="AO708" s="378"/>
      <c r="AP708" s="378"/>
      <c r="AQ708" s="378"/>
      <c r="AR708" s="378"/>
      <c r="AS708" s="268"/>
    </row>
    <row r="709" spans="1:45" outlineLevel="1">
      <c r="A709" s="466">
        <v>32</v>
      </c>
      <c r="B709" s="381" t="s">
        <v>124</v>
      </c>
      <c r="C709" s="253" t="s">
        <v>25</v>
      </c>
      <c r="D709" s="257"/>
      <c r="E709" s="257"/>
      <c r="F709" s="257"/>
      <c r="G709" s="257"/>
      <c r="H709" s="257"/>
      <c r="I709" s="257"/>
      <c r="J709" s="257"/>
      <c r="K709" s="257"/>
      <c r="L709" s="257"/>
      <c r="M709" s="257"/>
      <c r="N709" s="257"/>
      <c r="O709" s="257"/>
      <c r="P709" s="257"/>
      <c r="Q709" s="257">
        <v>12</v>
      </c>
      <c r="R709" s="257"/>
      <c r="S709" s="257"/>
      <c r="T709" s="257"/>
      <c r="U709" s="257"/>
      <c r="V709" s="257"/>
      <c r="W709" s="257"/>
      <c r="X709" s="257"/>
      <c r="Y709" s="257"/>
      <c r="Z709" s="257"/>
      <c r="AA709" s="257"/>
      <c r="AB709" s="257"/>
      <c r="AC709" s="257"/>
      <c r="AD709" s="257"/>
      <c r="AE709" s="379"/>
      <c r="AF709" s="363"/>
      <c r="AG709" s="363"/>
      <c r="AH709" s="363"/>
      <c r="AI709" s="363"/>
      <c r="AJ709" s="363"/>
      <c r="AK709" s="363"/>
      <c r="AL709" s="368"/>
      <c r="AM709" s="368"/>
      <c r="AN709" s="368"/>
      <c r="AO709" s="368"/>
      <c r="AP709" s="368"/>
      <c r="AQ709" s="368"/>
      <c r="AR709" s="368"/>
      <c r="AS709" s="258">
        <f>SUM(AE709:AR709)</f>
        <v>0</v>
      </c>
    </row>
    <row r="710" spans="1:45" outlineLevel="1">
      <c r="A710" s="466"/>
      <c r="B710" s="256" t="s">
        <v>309</v>
      </c>
      <c r="C710" s="253" t="s">
        <v>163</v>
      </c>
      <c r="D710" s="257"/>
      <c r="E710" s="257"/>
      <c r="F710" s="257"/>
      <c r="G710" s="257"/>
      <c r="H710" s="257"/>
      <c r="I710" s="257"/>
      <c r="J710" s="257"/>
      <c r="K710" s="257"/>
      <c r="L710" s="257"/>
      <c r="M710" s="257"/>
      <c r="N710" s="257"/>
      <c r="O710" s="257"/>
      <c r="P710" s="257"/>
      <c r="Q710" s="257">
        <f>Q709</f>
        <v>12</v>
      </c>
      <c r="R710" s="257"/>
      <c r="S710" s="257"/>
      <c r="T710" s="257"/>
      <c r="U710" s="257"/>
      <c r="V710" s="257"/>
      <c r="W710" s="257"/>
      <c r="X710" s="257"/>
      <c r="Y710" s="257"/>
      <c r="Z710" s="257"/>
      <c r="AA710" s="257"/>
      <c r="AB710" s="257"/>
      <c r="AC710" s="257"/>
      <c r="AD710" s="257"/>
      <c r="AE710" s="364">
        <f>AE709</f>
        <v>0</v>
      </c>
      <c r="AF710" s="364">
        <f t="shared" ref="AF710" si="2075">AF709</f>
        <v>0</v>
      </c>
      <c r="AG710" s="364">
        <f t="shared" ref="AG710" si="2076">AG709</f>
        <v>0</v>
      </c>
      <c r="AH710" s="364">
        <f t="shared" ref="AH710" si="2077">AH709</f>
        <v>0</v>
      </c>
      <c r="AI710" s="364">
        <f t="shared" ref="AI710" si="2078">AI709</f>
        <v>0</v>
      </c>
      <c r="AJ710" s="364">
        <f t="shared" ref="AJ710" si="2079">AJ709</f>
        <v>0</v>
      </c>
      <c r="AK710" s="364">
        <f t="shared" ref="AK710" si="2080">AK709</f>
        <v>0</v>
      </c>
      <c r="AL710" s="364">
        <f t="shared" ref="AL710" si="2081">AL709</f>
        <v>0</v>
      </c>
      <c r="AM710" s="364">
        <f t="shared" ref="AM710" si="2082">AM709</f>
        <v>0</v>
      </c>
      <c r="AN710" s="364">
        <f t="shared" ref="AN710" si="2083">AN709</f>
        <v>0</v>
      </c>
      <c r="AO710" s="364">
        <f t="shared" ref="AO710" si="2084">AO709</f>
        <v>0</v>
      </c>
      <c r="AP710" s="364">
        <f t="shared" ref="AP710" si="2085">AP709</f>
        <v>0</v>
      </c>
      <c r="AQ710" s="364">
        <f t="shared" ref="AQ710" si="2086">AQ709</f>
        <v>0</v>
      </c>
      <c r="AR710" s="364">
        <f t="shared" ref="AR710" si="2087">AR709</f>
        <v>0</v>
      </c>
      <c r="AS710" s="268"/>
    </row>
    <row r="711" spans="1:45" outlineLevel="1">
      <c r="A711" s="466"/>
      <c r="B711" s="381"/>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c r="AA711" s="253"/>
      <c r="AB711" s="253"/>
      <c r="AC711" s="253"/>
      <c r="AD711" s="253"/>
      <c r="AE711" s="365"/>
      <c r="AF711" s="378"/>
      <c r="AG711" s="378"/>
      <c r="AH711" s="378"/>
      <c r="AI711" s="378"/>
      <c r="AJ711" s="378"/>
      <c r="AK711" s="378"/>
      <c r="AL711" s="378"/>
      <c r="AM711" s="378"/>
      <c r="AN711" s="378"/>
      <c r="AO711" s="378"/>
      <c r="AP711" s="378"/>
      <c r="AQ711" s="378"/>
      <c r="AR711" s="378"/>
      <c r="AS711" s="268"/>
    </row>
    <row r="712" spans="1:45" ht="15.75" outlineLevel="1">
      <c r="A712" s="466"/>
      <c r="B712" s="250" t="s">
        <v>498</v>
      </c>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outlineLevel="1">
      <c r="A713" s="466">
        <v>33</v>
      </c>
      <c r="B713" s="381" t="s">
        <v>125</v>
      </c>
      <c r="C713" s="253" t="s">
        <v>25</v>
      </c>
      <c r="D713" s="257"/>
      <c r="E713" s="257"/>
      <c r="F713" s="257"/>
      <c r="G713" s="257"/>
      <c r="H713" s="257"/>
      <c r="I713" s="257"/>
      <c r="J713" s="257"/>
      <c r="K713" s="257"/>
      <c r="L713" s="257"/>
      <c r="M713" s="257"/>
      <c r="N713" s="257"/>
      <c r="O713" s="257"/>
      <c r="P713" s="257"/>
      <c r="Q713" s="257">
        <v>0</v>
      </c>
      <c r="R713" s="257"/>
      <c r="S713" s="257"/>
      <c r="T713" s="257"/>
      <c r="U713" s="257"/>
      <c r="V713" s="257"/>
      <c r="W713" s="257"/>
      <c r="X713" s="257"/>
      <c r="Y713" s="257"/>
      <c r="Z713" s="257"/>
      <c r="AA713" s="257"/>
      <c r="AB713" s="257"/>
      <c r="AC713" s="257"/>
      <c r="AD713" s="257"/>
      <c r="AE713" s="379"/>
      <c r="AF713" s="363"/>
      <c r="AG713" s="363"/>
      <c r="AH713" s="363"/>
      <c r="AI713" s="363"/>
      <c r="AJ713" s="363"/>
      <c r="AK713" s="363"/>
      <c r="AL713" s="368"/>
      <c r="AM713" s="368"/>
      <c r="AN713" s="368"/>
      <c r="AO713" s="368"/>
      <c r="AP713" s="368"/>
      <c r="AQ713" s="368"/>
      <c r="AR713" s="368"/>
      <c r="AS713" s="258">
        <f>SUM(AE713:AR713)</f>
        <v>0</v>
      </c>
    </row>
    <row r="714" spans="1:45" outlineLevel="1">
      <c r="A714" s="466"/>
      <c r="B714" s="256" t="s">
        <v>309</v>
      </c>
      <c r="C714" s="253" t="s">
        <v>163</v>
      </c>
      <c r="D714" s="257"/>
      <c r="E714" s="257"/>
      <c r="F714" s="257"/>
      <c r="G714" s="257"/>
      <c r="H714" s="257"/>
      <c r="I714" s="257"/>
      <c r="J714" s="257"/>
      <c r="K714" s="257"/>
      <c r="L714" s="257"/>
      <c r="M714" s="257"/>
      <c r="N714" s="257"/>
      <c r="O714" s="257"/>
      <c r="P714" s="257"/>
      <c r="Q714" s="257">
        <f>Q713</f>
        <v>0</v>
      </c>
      <c r="R714" s="257"/>
      <c r="S714" s="257"/>
      <c r="T714" s="257"/>
      <c r="U714" s="257"/>
      <c r="V714" s="257"/>
      <c r="W714" s="257"/>
      <c r="X714" s="257"/>
      <c r="Y714" s="257"/>
      <c r="Z714" s="257"/>
      <c r="AA714" s="257"/>
      <c r="AB714" s="257"/>
      <c r="AC714" s="257"/>
      <c r="AD714" s="257"/>
      <c r="AE714" s="364">
        <f>AE713</f>
        <v>0</v>
      </c>
      <c r="AF714" s="364">
        <f t="shared" ref="AF714" si="2088">AF713</f>
        <v>0</v>
      </c>
      <c r="AG714" s="364">
        <f t="shared" ref="AG714" si="2089">AG713</f>
        <v>0</v>
      </c>
      <c r="AH714" s="364">
        <f t="shared" ref="AH714" si="2090">AH713</f>
        <v>0</v>
      </c>
      <c r="AI714" s="364">
        <f t="shared" ref="AI714" si="2091">AI713</f>
        <v>0</v>
      </c>
      <c r="AJ714" s="364">
        <f t="shared" ref="AJ714" si="2092">AJ713</f>
        <v>0</v>
      </c>
      <c r="AK714" s="364">
        <f t="shared" ref="AK714" si="2093">AK713</f>
        <v>0</v>
      </c>
      <c r="AL714" s="364">
        <f t="shared" ref="AL714" si="2094">AL713</f>
        <v>0</v>
      </c>
      <c r="AM714" s="364">
        <f t="shared" ref="AM714" si="2095">AM713</f>
        <v>0</v>
      </c>
      <c r="AN714" s="364">
        <f t="shared" ref="AN714" si="2096">AN713</f>
        <v>0</v>
      </c>
      <c r="AO714" s="364">
        <f t="shared" ref="AO714" si="2097">AO713</f>
        <v>0</v>
      </c>
      <c r="AP714" s="364">
        <f t="shared" ref="AP714" si="2098">AP713</f>
        <v>0</v>
      </c>
      <c r="AQ714" s="364">
        <f t="shared" ref="AQ714" si="2099">AQ713</f>
        <v>0</v>
      </c>
      <c r="AR714" s="364">
        <f t="shared" ref="AR714" si="2100">AR713</f>
        <v>0</v>
      </c>
      <c r="AS714" s="268"/>
    </row>
    <row r="715" spans="1:45" outlineLevel="1">
      <c r="A715" s="466"/>
      <c r="B715" s="381"/>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c r="AA715" s="253"/>
      <c r="AB715" s="253"/>
      <c r="AC715" s="253"/>
      <c r="AD715" s="253"/>
      <c r="AE715" s="365"/>
      <c r="AF715" s="378"/>
      <c r="AG715" s="378"/>
      <c r="AH715" s="378"/>
      <c r="AI715" s="378"/>
      <c r="AJ715" s="378"/>
      <c r="AK715" s="378"/>
      <c r="AL715" s="378"/>
      <c r="AM715" s="378"/>
      <c r="AN715" s="378"/>
      <c r="AO715" s="378"/>
      <c r="AP715" s="378"/>
      <c r="AQ715" s="378"/>
      <c r="AR715" s="378"/>
      <c r="AS715" s="268"/>
    </row>
    <row r="716" spans="1:45" outlineLevel="1">
      <c r="A716" s="466">
        <v>34</v>
      </c>
      <c r="B716" s="381" t="s">
        <v>126</v>
      </c>
      <c r="C716" s="253" t="s">
        <v>25</v>
      </c>
      <c r="D716" s="257"/>
      <c r="E716" s="257"/>
      <c r="F716" s="257"/>
      <c r="G716" s="257"/>
      <c r="H716" s="257"/>
      <c r="I716" s="257"/>
      <c r="J716" s="257"/>
      <c r="K716" s="257"/>
      <c r="L716" s="257"/>
      <c r="M716" s="257"/>
      <c r="N716" s="257"/>
      <c r="O716" s="257"/>
      <c r="P716" s="257"/>
      <c r="Q716" s="257">
        <v>0</v>
      </c>
      <c r="R716" s="257"/>
      <c r="S716" s="257"/>
      <c r="T716" s="257"/>
      <c r="U716" s="257"/>
      <c r="V716" s="257"/>
      <c r="W716" s="257"/>
      <c r="X716" s="257"/>
      <c r="Y716" s="257"/>
      <c r="Z716" s="257"/>
      <c r="AA716" s="257"/>
      <c r="AB716" s="257"/>
      <c r="AC716" s="257"/>
      <c r="AD716" s="257"/>
      <c r="AE716" s="379"/>
      <c r="AF716" s="363"/>
      <c r="AG716" s="363"/>
      <c r="AH716" s="363"/>
      <c r="AI716" s="363"/>
      <c r="AJ716" s="363"/>
      <c r="AK716" s="363"/>
      <c r="AL716" s="368"/>
      <c r="AM716" s="368"/>
      <c r="AN716" s="368"/>
      <c r="AO716" s="368"/>
      <c r="AP716" s="368"/>
      <c r="AQ716" s="368"/>
      <c r="AR716" s="368"/>
      <c r="AS716" s="258">
        <f>SUM(AE716:AR716)</f>
        <v>0</v>
      </c>
    </row>
    <row r="717" spans="1:45" outlineLevel="1">
      <c r="A717" s="466"/>
      <c r="B717" s="256" t="s">
        <v>309</v>
      </c>
      <c r="C717" s="253" t="s">
        <v>163</v>
      </c>
      <c r="D717" s="257"/>
      <c r="E717" s="257"/>
      <c r="F717" s="257"/>
      <c r="G717" s="257"/>
      <c r="H717" s="257"/>
      <c r="I717" s="257"/>
      <c r="J717" s="257"/>
      <c r="K717" s="257"/>
      <c r="L717" s="257"/>
      <c r="M717" s="257"/>
      <c r="N717" s="257"/>
      <c r="O717" s="257"/>
      <c r="P717" s="257"/>
      <c r="Q717" s="257">
        <f>Q716</f>
        <v>0</v>
      </c>
      <c r="R717" s="257"/>
      <c r="S717" s="257"/>
      <c r="T717" s="257"/>
      <c r="U717" s="257"/>
      <c r="V717" s="257"/>
      <c r="W717" s="257"/>
      <c r="X717" s="257"/>
      <c r="Y717" s="257"/>
      <c r="Z717" s="257"/>
      <c r="AA717" s="257"/>
      <c r="AB717" s="257"/>
      <c r="AC717" s="257"/>
      <c r="AD717" s="257"/>
      <c r="AE717" s="364">
        <f>AE716</f>
        <v>0</v>
      </c>
      <c r="AF717" s="364">
        <f t="shared" ref="AF717" si="2101">AF716</f>
        <v>0</v>
      </c>
      <c r="AG717" s="364">
        <f t="shared" ref="AG717" si="2102">AG716</f>
        <v>0</v>
      </c>
      <c r="AH717" s="364">
        <f t="shared" ref="AH717" si="2103">AH716</f>
        <v>0</v>
      </c>
      <c r="AI717" s="364">
        <f t="shared" ref="AI717" si="2104">AI716</f>
        <v>0</v>
      </c>
      <c r="AJ717" s="364">
        <f t="shared" ref="AJ717" si="2105">AJ716</f>
        <v>0</v>
      </c>
      <c r="AK717" s="364">
        <f t="shared" ref="AK717" si="2106">AK716</f>
        <v>0</v>
      </c>
      <c r="AL717" s="364">
        <f t="shared" ref="AL717" si="2107">AL716</f>
        <v>0</v>
      </c>
      <c r="AM717" s="364">
        <f t="shared" ref="AM717" si="2108">AM716</f>
        <v>0</v>
      </c>
      <c r="AN717" s="364">
        <f t="shared" ref="AN717" si="2109">AN716</f>
        <v>0</v>
      </c>
      <c r="AO717" s="364">
        <f t="shared" ref="AO717" si="2110">AO716</f>
        <v>0</v>
      </c>
      <c r="AP717" s="364">
        <f t="shared" ref="AP717" si="2111">AP716</f>
        <v>0</v>
      </c>
      <c r="AQ717" s="364">
        <f t="shared" ref="AQ717" si="2112">AQ716</f>
        <v>0</v>
      </c>
      <c r="AR717" s="364">
        <f t="shared" ref="AR717" si="2113">AR716</f>
        <v>0</v>
      </c>
      <c r="AS717" s="268"/>
    </row>
    <row r="718" spans="1:45" outlineLevel="1">
      <c r="A718" s="466"/>
      <c r="B718" s="381"/>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3"/>
      <c r="AE718" s="365"/>
      <c r="AF718" s="378"/>
      <c r="AG718" s="378"/>
      <c r="AH718" s="378"/>
      <c r="AI718" s="378"/>
      <c r="AJ718" s="378"/>
      <c r="AK718" s="378"/>
      <c r="AL718" s="378"/>
      <c r="AM718" s="378"/>
      <c r="AN718" s="378"/>
      <c r="AO718" s="378"/>
      <c r="AP718" s="378"/>
      <c r="AQ718" s="378"/>
      <c r="AR718" s="378"/>
      <c r="AS718" s="268"/>
    </row>
    <row r="719" spans="1:45" outlineLevel="1">
      <c r="A719" s="466">
        <v>35</v>
      </c>
      <c r="B719" s="381" t="s">
        <v>127</v>
      </c>
      <c r="C719" s="253" t="s">
        <v>25</v>
      </c>
      <c r="D719" s="257"/>
      <c r="E719" s="257"/>
      <c r="F719" s="257"/>
      <c r="G719" s="257"/>
      <c r="H719" s="257"/>
      <c r="I719" s="257"/>
      <c r="J719" s="257"/>
      <c r="K719" s="257"/>
      <c r="L719" s="257"/>
      <c r="M719" s="257"/>
      <c r="N719" s="257"/>
      <c r="O719" s="257"/>
      <c r="P719" s="257"/>
      <c r="Q719" s="257">
        <v>0</v>
      </c>
      <c r="R719" s="257"/>
      <c r="S719" s="257"/>
      <c r="T719" s="257"/>
      <c r="U719" s="257"/>
      <c r="V719" s="257"/>
      <c r="W719" s="257"/>
      <c r="X719" s="257"/>
      <c r="Y719" s="257"/>
      <c r="Z719" s="257"/>
      <c r="AA719" s="257"/>
      <c r="AB719" s="257"/>
      <c r="AC719" s="257"/>
      <c r="AD719" s="257"/>
      <c r="AE719" s="379"/>
      <c r="AF719" s="363"/>
      <c r="AG719" s="363"/>
      <c r="AH719" s="363"/>
      <c r="AI719" s="363"/>
      <c r="AJ719" s="363"/>
      <c r="AK719" s="363"/>
      <c r="AL719" s="368"/>
      <c r="AM719" s="368"/>
      <c r="AN719" s="368"/>
      <c r="AO719" s="368"/>
      <c r="AP719" s="368"/>
      <c r="AQ719" s="368"/>
      <c r="AR719" s="368"/>
      <c r="AS719" s="258">
        <f>SUM(AE719:AR719)</f>
        <v>0</v>
      </c>
    </row>
    <row r="720" spans="1:45" outlineLevel="1">
      <c r="A720" s="466"/>
      <c r="B720" s="256" t="s">
        <v>309</v>
      </c>
      <c r="C720" s="253" t="s">
        <v>163</v>
      </c>
      <c r="D720" s="257"/>
      <c r="E720" s="257"/>
      <c r="F720" s="257"/>
      <c r="G720" s="257"/>
      <c r="H720" s="257"/>
      <c r="I720" s="257"/>
      <c r="J720" s="257"/>
      <c r="K720" s="257"/>
      <c r="L720" s="257"/>
      <c r="M720" s="257"/>
      <c r="N720" s="257"/>
      <c r="O720" s="257"/>
      <c r="P720" s="257"/>
      <c r="Q720" s="257">
        <f>Q719</f>
        <v>0</v>
      </c>
      <c r="R720" s="257"/>
      <c r="S720" s="257"/>
      <c r="T720" s="257"/>
      <c r="U720" s="257"/>
      <c r="V720" s="257"/>
      <c r="W720" s="257"/>
      <c r="X720" s="257"/>
      <c r="Y720" s="257"/>
      <c r="Z720" s="257"/>
      <c r="AA720" s="257"/>
      <c r="AB720" s="257"/>
      <c r="AC720" s="257"/>
      <c r="AD720" s="257"/>
      <c r="AE720" s="364">
        <f>AE719</f>
        <v>0</v>
      </c>
      <c r="AF720" s="364">
        <f t="shared" ref="AF720" si="2114">AF719</f>
        <v>0</v>
      </c>
      <c r="AG720" s="364">
        <f t="shared" ref="AG720" si="2115">AG719</f>
        <v>0</v>
      </c>
      <c r="AH720" s="364">
        <f t="shared" ref="AH720" si="2116">AH719</f>
        <v>0</v>
      </c>
      <c r="AI720" s="364">
        <f t="shared" ref="AI720" si="2117">AI719</f>
        <v>0</v>
      </c>
      <c r="AJ720" s="364">
        <f t="shared" ref="AJ720" si="2118">AJ719</f>
        <v>0</v>
      </c>
      <c r="AK720" s="364">
        <f t="shared" ref="AK720" si="2119">AK719</f>
        <v>0</v>
      </c>
      <c r="AL720" s="364">
        <f t="shared" ref="AL720" si="2120">AL719</f>
        <v>0</v>
      </c>
      <c r="AM720" s="364">
        <f t="shared" ref="AM720" si="2121">AM719</f>
        <v>0</v>
      </c>
      <c r="AN720" s="364">
        <f t="shared" ref="AN720" si="2122">AN719</f>
        <v>0</v>
      </c>
      <c r="AO720" s="364">
        <f t="shared" ref="AO720" si="2123">AO719</f>
        <v>0</v>
      </c>
      <c r="AP720" s="364">
        <f t="shared" ref="AP720" si="2124">AP719</f>
        <v>0</v>
      </c>
      <c r="AQ720" s="364">
        <f t="shared" ref="AQ720" si="2125">AQ719</f>
        <v>0</v>
      </c>
      <c r="AR720" s="364">
        <f t="shared" ref="AR720" si="2126">AR719</f>
        <v>0</v>
      </c>
      <c r="AS720" s="268"/>
    </row>
    <row r="721" spans="1:45" outlineLevel="1">
      <c r="A721" s="466"/>
      <c r="B721" s="384"/>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c r="AA721" s="253"/>
      <c r="AB721" s="253"/>
      <c r="AC721" s="253"/>
      <c r="AD721" s="253"/>
      <c r="AE721" s="365"/>
      <c r="AF721" s="378"/>
      <c r="AG721" s="378"/>
      <c r="AH721" s="378"/>
      <c r="AI721" s="378"/>
      <c r="AJ721" s="378"/>
      <c r="AK721" s="378"/>
      <c r="AL721" s="378"/>
      <c r="AM721" s="378"/>
      <c r="AN721" s="378"/>
      <c r="AO721" s="378"/>
      <c r="AP721" s="378"/>
      <c r="AQ721" s="378"/>
      <c r="AR721" s="378"/>
      <c r="AS721" s="268"/>
    </row>
    <row r="722" spans="1:45" ht="15.75" outlineLevel="1">
      <c r="A722" s="466"/>
      <c r="B722" s="250" t="s">
        <v>499</v>
      </c>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45" outlineLevel="1">
      <c r="A723" s="466">
        <v>36</v>
      </c>
      <c r="B723" s="381" t="s">
        <v>128</v>
      </c>
      <c r="C723" s="253" t="s">
        <v>25</v>
      </c>
      <c r="D723" s="257"/>
      <c r="E723" s="257"/>
      <c r="F723" s="257"/>
      <c r="G723" s="257"/>
      <c r="H723" s="257"/>
      <c r="I723" s="257"/>
      <c r="J723" s="257"/>
      <c r="K723" s="257"/>
      <c r="L723" s="257"/>
      <c r="M723" s="257"/>
      <c r="N723" s="257"/>
      <c r="O723" s="257"/>
      <c r="P723" s="257"/>
      <c r="Q723" s="257">
        <v>12</v>
      </c>
      <c r="R723" s="257"/>
      <c r="S723" s="257"/>
      <c r="T723" s="257"/>
      <c r="U723" s="257"/>
      <c r="V723" s="257"/>
      <c r="W723" s="257"/>
      <c r="X723" s="257"/>
      <c r="Y723" s="257"/>
      <c r="Z723" s="257"/>
      <c r="AA723" s="257"/>
      <c r="AB723" s="257"/>
      <c r="AC723" s="257"/>
      <c r="AD723" s="257"/>
      <c r="AE723" s="379"/>
      <c r="AF723" s="363"/>
      <c r="AG723" s="363"/>
      <c r="AH723" s="363"/>
      <c r="AI723" s="363"/>
      <c r="AJ723" s="363"/>
      <c r="AK723" s="363"/>
      <c r="AL723" s="368"/>
      <c r="AM723" s="368"/>
      <c r="AN723" s="368"/>
      <c r="AO723" s="368"/>
      <c r="AP723" s="368"/>
      <c r="AQ723" s="368"/>
      <c r="AR723" s="368"/>
      <c r="AS723" s="258">
        <f>SUM(AE723:AR723)</f>
        <v>0</v>
      </c>
    </row>
    <row r="724" spans="1:45" outlineLevel="1">
      <c r="A724" s="466"/>
      <c r="B724" s="256" t="s">
        <v>309</v>
      </c>
      <c r="C724" s="253" t="s">
        <v>163</v>
      </c>
      <c r="D724" s="257"/>
      <c r="E724" s="257"/>
      <c r="F724" s="257"/>
      <c r="G724" s="257"/>
      <c r="H724" s="257"/>
      <c r="I724" s="257"/>
      <c r="J724" s="257"/>
      <c r="K724" s="257"/>
      <c r="L724" s="257"/>
      <c r="M724" s="257"/>
      <c r="N724" s="257"/>
      <c r="O724" s="257"/>
      <c r="P724" s="257"/>
      <c r="Q724" s="257">
        <f>Q723</f>
        <v>12</v>
      </c>
      <c r="R724" s="257"/>
      <c r="S724" s="257"/>
      <c r="T724" s="257"/>
      <c r="U724" s="257"/>
      <c r="V724" s="257"/>
      <c r="W724" s="257"/>
      <c r="X724" s="257"/>
      <c r="Y724" s="257"/>
      <c r="Z724" s="257"/>
      <c r="AA724" s="257"/>
      <c r="AB724" s="257"/>
      <c r="AC724" s="257"/>
      <c r="AD724" s="257"/>
      <c r="AE724" s="364">
        <f>AE723</f>
        <v>0</v>
      </c>
      <c r="AF724" s="364">
        <f t="shared" ref="AF724" si="2127">AF723</f>
        <v>0</v>
      </c>
      <c r="AG724" s="364">
        <f t="shared" ref="AG724" si="2128">AG723</f>
        <v>0</v>
      </c>
      <c r="AH724" s="364">
        <f t="shared" ref="AH724" si="2129">AH723</f>
        <v>0</v>
      </c>
      <c r="AI724" s="364">
        <f t="shared" ref="AI724" si="2130">AI723</f>
        <v>0</v>
      </c>
      <c r="AJ724" s="364">
        <f t="shared" ref="AJ724" si="2131">AJ723</f>
        <v>0</v>
      </c>
      <c r="AK724" s="364">
        <f t="shared" ref="AK724" si="2132">AK723</f>
        <v>0</v>
      </c>
      <c r="AL724" s="364">
        <f t="shared" ref="AL724" si="2133">AL723</f>
        <v>0</v>
      </c>
      <c r="AM724" s="364">
        <f t="shared" ref="AM724" si="2134">AM723</f>
        <v>0</v>
      </c>
      <c r="AN724" s="364">
        <f t="shared" ref="AN724" si="2135">AN723</f>
        <v>0</v>
      </c>
      <c r="AO724" s="364">
        <f t="shared" ref="AO724" si="2136">AO723</f>
        <v>0</v>
      </c>
      <c r="AP724" s="364">
        <f t="shared" ref="AP724" si="2137">AP723</f>
        <v>0</v>
      </c>
      <c r="AQ724" s="364">
        <f t="shared" ref="AQ724" si="2138">AQ723</f>
        <v>0</v>
      </c>
      <c r="AR724" s="364">
        <f t="shared" ref="AR724" si="2139">AR723</f>
        <v>0</v>
      </c>
      <c r="AS724" s="268"/>
    </row>
    <row r="725" spans="1:45" outlineLevel="1">
      <c r="A725" s="466"/>
      <c r="B725" s="381"/>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3"/>
      <c r="AE725" s="365"/>
      <c r="AF725" s="378"/>
      <c r="AG725" s="378"/>
      <c r="AH725" s="378"/>
      <c r="AI725" s="378"/>
      <c r="AJ725" s="378"/>
      <c r="AK725" s="378"/>
      <c r="AL725" s="378"/>
      <c r="AM725" s="378"/>
      <c r="AN725" s="378"/>
      <c r="AO725" s="378"/>
      <c r="AP725" s="378"/>
      <c r="AQ725" s="378"/>
      <c r="AR725" s="378"/>
      <c r="AS725" s="268"/>
    </row>
    <row r="726" spans="1:45" outlineLevel="1">
      <c r="A726" s="466">
        <v>37</v>
      </c>
      <c r="B726" s="381" t="s">
        <v>129</v>
      </c>
      <c r="C726" s="253" t="s">
        <v>25</v>
      </c>
      <c r="D726" s="257"/>
      <c r="E726" s="257"/>
      <c r="F726" s="257"/>
      <c r="G726" s="257"/>
      <c r="H726" s="257"/>
      <c r="I726" s="257"/>
      <c r="J726" s="257"/>
      <c r="K726" s="257"/>
      <c r="L726" s="257"/>
      <c r="M726" s="257"/>
      <c r="N726" s="257"/>
      <c r="O726" s="257"/>
      <c r="P726" s="257"/>
      <c r="Q726" s="257">
        <v>12</v>
      </c>
      <c r="R726" s="257"/>
      <c r="S726" s="257"/>
      <c r="T726" s="257"/>
      <c r="U726" s="257"/>
      <c r="V726" s="257"/>
      <c r="W726" s="257"/>
      <c r="X726" s="257"/>
      <c r="Y726" s="257"/>
      <c r="Z726" s="257"/>
      <c r="AA726" s="257"/>
      <c r="AB726" s="257"/>
      <c r="AC726" s="257"/>
      <c r="AD726" s="257"/>
      <c r="AE726" s="379"/>
      <c r="AF726" s="363"/>
      <c r="AG726" s="363"/>
      <c r="AH726" s="363"/>
      <c r="AI726" s="363"/>
      <c r="AJ726" s="363"/>
      <c r="AK726" s="363"/>
      <c r="AL726" s="368"/>
      <c r="AM726" s="368"/>
      <c r="AN726" s="368"/>
      <c r="AO726" s="368"/>
      <c r="AP726" s="368"/>
      <c r="AQ726" s="368"/>
      <c r="AR726" s="368"/>
      <c r="AS726" s="258">
        <f>SUM(AE726:AR726)</f>
        <v>0</v>
      </c>
    </row>
    <row r="727" spans="1:45" outlineLevel="1">
      <c r="A727" s="466"/>
      <c r="B727" s="256" t="s">
        <v>309</v>
      </c>
      <c r="C727" s="253" t="s">
        <v>163</v>
      </c>
      <c r="D727" s="257"/>
      <c r="E727" s="257"/>
      <c r="F727" s="257"/>
      <c r="G727" s="257"/>
      <c r="H727" s="257"/>
      <c r="I727" s="257"/>
      <c r="J727" s="257"/>
      <c r="K727" s="257"/>
      <c r="L727" s="257"/>
      <c r="M727" s="257"/>
      <c r="N727" s="257"/>
      <c r="O727" s="257"/>
      <c r="P727" s="257"/>
      <c r="Q727" s="257">
        <f>Q726</f>
        <v>12</v>
      </c>
      <c r="R727" s="257"/>
      <c r="S727" s="257"/>
      <c r="T727" s="257"/>
      <c r="U727" s="257"/>
      <c r="V727" s="257"/>
      <c r="W727" s="257"/>
      <c r="X727" s="257"/>
      <c r="Y727" s="257"/>
      <c r="Z727" s="257"/>
      <c r="AA727" s="257"/>
      <c r="AB727" s="257"/>
      <c r="AC727" s="257"/>
      <c r="AD727" s="257"/>
      <c r="AE727" s="364">
        <f>AE726</f>
        <v>0</v>
      </c>
      <c r="AF727" s="364">
        <f t="shared" ref="AF727" si="2140">AF726</f>
        <v>0</v>
      </c>
      <c r="AG727" s="364">
        <f t="shared" ref="AG727" si="2141">AG726</f>
        <v>0</v>
      </c>
      <c r="AH727" s="364">
        <f t="shared" ref="AH727" si="2142">AH726</f>
        <v>0</v>
      </c>
      <c r="AI727" s="364">
        <f t="shared" ref="AI727" si="2143">AI726</f>
        <v>0</v>
      </c>
      <c r="AJ727" s="364">
        <f t="shared" ref="AJ727" si="2144">AJ726</f>
        <v>0</v>
      </c>
      <c r="AK727" s="364">
        <f t="shared" ref="AK727" si="2145">AK726</f>
        <v>0</v>
      </c>
      <c r="AL727" s="364">
        <f t="shared" ref="AL727" si="2146">AL726</f>
        <v>0</v>
      </c>
      <c r="AM727" s="364">
        <f t="shared" ref="AM727" si="2147">AM726</f>
        <v>0</v>
      </c>
      <c r="AN727" s="364">
        <f t="shared" ref="AN727" si="2148">AN726</f>
        <v>0</v>
      </c>
      <c r="AO727" s="364">
        <f t="shared" ref="AO727" si="2149">AO726</f>
        <v>0</v>
      </c>
      <c r="AP727" s="364">
        <f t="shared" ref="AP727" si="2150">AP726</f>
        <v>0</v>
      </c>
      <c r="AQ727" s="364">
        <f t="shared" ref="AQ727" si="2151">AQ726</f>
        <v>0</v>
      </c>
      <c r="AR727" s="364">
        <f t="shared" ref="AR727" si="2152">AR726</f>
        <v>0</v>
      </c>
      <c r="AS727" s="268"/>
    </row>
    <row r="728" spans="1:45" outlineLevel="1">
      <c r="A728" s="466"/>
      <c r="B728" s="381"/>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365"/>
      <c r="AF728" s="378"/>
      <c r="AG728" s="378"/>
      <c r="AH728" s="378"/>
      <c r="AI728" s="378"/>
      <c r="AJ728" s="378"/>
      <c r="AK728" s="378"/>
      <c r="AL728" s="378"/>
      <c r="AM728" s="378"/>
      <c r="AN728" s="378"/>
      <c r="AO728" s="378"/>
      <c r="AP728" s="378"/>
      <c r="AQ728" s="378"/>
      <c r="AR728" s="378"/>
      <c r="AS728" s="268"/>
    </row>
    <row r="729" spans="1:45" outlineLevel="1">
      <c r="A729" s="466">
        <v>38</v>
      </c>
      <c r="B729" s="381" t="s">
        <v>130</v>
      </c>
      <c r="C729" s="253" t="s">
        <v>25</v>
      </c>
      <c r="D729" s="257"/>
      <c r="E729" s="257"/>
      <c r="F729" s="257"/>
      <c r="G729" s="257"/>
      <c r="H729" s="257"/>
      <c r="I729" s="257"/>
      <c r="J729" s="257"/>
      <c r="K729" s="257"/>
      <c r="L729" s="257"/>
      <c r="M729" s="257"/>
      <c r="N729" s="257"/>
      <c r="O729" s="257"/>
      <c r="P729" s="257"/>
      <c r="Q729" s="257">
        <v>12</v>
      </c>
      <c r="R729" s="257"/>
      <c r="S729" s="257"/>
      <c r="T729" s="257"/>
      <c r="U729" s="257"/>
      <c r="V729" s="257"/>
      <c r="W729" s="257"/>
      <c r="X729" s="257"/>
      <c r="Y729" s="257"/>
      <c r="Z729" s="257"/>
      <c r="AA729" s="257"/>
      <c r="AB729" s="257"/>
      <c r="AC729" s="257"/>
      <c r="AD729" s="257"/>
      <c r="AE729" s="379"/>
      <c r="AF729" s="363"/>
      <c r="AG729" s="363"/>
      <c r="AH729" s="363"/>
      <c r="AI729" s="363"/>
      <c r="AJ729" s="363"/>
      <c r="AK729" s="363"/>
      <c r="AL729" s="368"/>
      <c r="AM729" s="368"/>
      <c r="AN729" s="368"/>
      <c r="AO729" s="368"/>
      <c r="AP729" s="368"/>
      <c r="AQ729" s="368"/>
      <c r="AR729" s="368"/>
      <c r="AS729" s="258">
        <f>SUM(AE729:AR729)</f>
        <v>0</v>
      </c>
    </row>
    <row r="730" spans="1:45" outlineLevel="1">
      <c r="A730" s="466"/>
      <c r="B730" s="256" t="s">
        <v>309</v>
      </c>
      <c r="C730" s="253" t="s">
        <v>163</v>
      </c>
      <c r="D730" s="257"/>
      <c r="E730" s="257"/>
      <c r="F730" s="257"/>
      <c r="G730" s="257"/>
      <c r="H730" s="257"/>
      <c r="I730" s="257"/>
      <c r="J730" s="257"/>
      <c r="K730" s="257"/>
      <c r="L730" s="257"/>
      <c r="M730" s="257"/>
      <c r="N730" s="257"/>
      <c r="O730" s="257"/>
      <c r="P730" s="257"/>
      <c r="Q730" s="257">
        <f>Q729</f>
        <v>12</v>
      </c>
      <c r="R730" s="257"/>
      <c r="S730" s="257"/>
      <c r="T730" s="257"/>
      <c r="U730" s="257"/>
      <c r="V730" s="257"/>
      <c r="W730" s="257"/>
      <c r="X730" s="257"/>
      <c r="Y730" s="257"/>
      <c r="Z730" s="257"/>
      <c r="AA730" s="257"/>
      <c r="AB730" s="257"/>
      <c r="AC730" s="257"/>
      <c r="AD730" s="257"/>
      <c r="AE730" s="364">
        <f>AE729</f>
        <v>0</v>
      </c>
      <c r="AF730" s="364">
        <f t="shared" ref="AF730" si="2153">AF729</f>
        <v>0</v>
      </c>
      <c r="AG730" s="364">
        <f t="shared" ref="AG730" si="2154">AG729</f>
        <v>0</v>
      </c>
      <c r="AH730" s="364">
        <f t="shared" ref="AH730" si="2155">AH729</f>
        <v>0</v>
      </c>
      <c r="AI730" s="364">
        <f t="shared" ref="AI730" si="2156">AI729</f>
        <v>0</v>
      </c>
      <c r="AJ730" s="364">
        <f t="shared" ref="AJ730" si="2157">AJ729</f>
        <v>0</v>
      </c>
      <c r="AK730" s="364">
        <f t="shared" ref="AK730" si="2158">AK729</f>
        <v>0</v>
      </c>
      <c r="AL730" s="364">
        <f t="shared" ref="AL730" si="2159">AL729</f>
        <v>0</v>
      </c>
      <c r="AM730" s="364">
        <f t="shared" ref="AM730" si="2160">AM729</f>
        <v>0</v>
      </c>
      <c r="AN730" s="364">
        <f t="shared" ref="AN730" si="2161">AN729</f>
        <v>0</v>
      </c>
      <c r="AO730" s="364">
        <f t="shared" ref="AO730" si="2162">AO729</f>
        <v>0</v>
      </c>
      <c r="AP730" s="364">
        <f t="shared" ref="AP730" si="2163">AP729</f>
        <v>0</v>
      </c>
      <c r="AQ730" s="364">
        <f t="shared" ref="AQ730" si="2164">AQ729</f>
        <v>0</v>
      </c>
      <c r="AR730" s="364">
        <f t="shared" ref="AR730" si="2165">AR729</f>
        <v>0</v>
      </c>
      <c r="AS730" s="268"/>
    </row>
    <row r="731" spans="1:45" outlineLevel="1">
      <c r="A731" s="466"/>
      <c r="B731" s="381"/>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c r="AA731" s="253"/>
      <c r="AB731" s="253"/>
      <c r="AC731" s="253"/>
      <c r="AD731" s="253"/>
      <c r="AE731" s="365"/>
      <c r="AF731" s="378"/>
      <c r="AG731" s="378"/>
      <c r="AH731" s="378"/>
      <c r="AI731" s="378"/>
      <c r="AJ731" s="378"/>
      <c r="AK731" s="378"/>
      <c r="AL731" s="378"/>
      <c r="AM731" s="378"/>
      <c r="AN731" s="378"/>
      <c r="AO731" s="378"/>
      <c r="AP731" s="378"/>
      <c r="AQ731" s="378"/>
      <c r="AR731" s="378"/>
      <c r="AS731" s="268"/>
    </row>
    <row r="732" spans="1:45" ht="30" outlineLevel="1">
      <c r="A732" s="466">
        <v>39</v>
      </c>
      <c r="B732" s="381" t="s">
        <v>131</v>
      </c>
      <c r="C732" s="253" t="s">
        <v>25</v>
      </c>
      <c r="D732" s="257"/>
      <c r="E732" s="257"/>
      <c r="F732" s="257"/>
      <c r="G732" s="257"/>
      <c r="H732" s="257"/>
      <c r="I732" s="257"/>
      <c r="J732" s="257"/>
      <c r="K732" s="257"/>
      <c r="L732" s="257"/>
      <c r="M732" s="257"/>
      <c r="N732" s="257"/>
      <c r="O732" s="257"/>
      <c r="P732" s="257"/>
      <c r="Q732" s="257">
        <v>12</v>
      </c>
      <c r="R732" s="257"/>
      <c r="S732" s="257"/>
      <c r="T732" s="257"/>
      <c r="U732" s="257"/>
      <c r="V732" s="257"/>
      <c r="W732" s="257"/>
      <c r="X732" s="257"/>
      <c r="Y732" s="257"/>
      <c r="Z732" s="257"/>
      <c r="AA732" s="257"/>
      <c r="AB732" s="257"/>
      <c r="AC732" s="257"/>
      <c r="AD732" s="257"/>
      <c r="AE732" s="379"/>
      <c r="AF732" s="363"/>
      <c r="AG732" s="363"/>
      <c r="AH732" s="363"/>
      <c r="AI732" s="363"/>
      <c r="AJ732" s="363"/>
      <c r="AK732" s="363"/>
      <c r="AL732" s="368"/>
      <c r="AM732" s="368"/>
      <c r="AN732" s="368"/>
      <c r="AO732" s="368"/>
      <c r="AP732" s="368"/>
      <c r="AQ732" s="368"/>
      <c r="AR732" s="368"/>
      <c r="AS732" s="258">
        <f>SUM(AE732:AR732)</f>
        <v>0</v>
      </c>
    </row>
    <row r="733" spans="1:45" outlineLevel="1">
      <c r="A733" s="466"/>
      <c r="B733" s="256" t="s">
        <v>309</v>
      </c>
      <c r="C733" s="253" t="s">
        <v>163</v>
      </c>
      <c r="D733" s="257"/>
      <c r="E733" s="257"/>
      <c r="F733" s="257"/>
      <c r="G733" s="257"/>
      <c r="H733" s="257"/>
      <c r="I733" s="257"/>
      <c r="J733" s="257"/>
      <c r="K733" s="257"/>
      <c r="L733" s="257"/>
      <c r="M733" s="257"/>
      <c r="N733" s="257"/>
      <c r="O733" s="257"/>
      <c r="P733" s="257"/>
      <c r="Q733" s="257">
        <f>Q732</f>
        <v>12</v>
      </c>
      <c r="R733" s="257"/>
      <c r="S733" s="257"/>
      <c r="T733" s="257"/>
      <c r="U733" s="257"/>
      <c r="V733" s="257"/>
      <c r="W733" s="257"/>
      <c r="X733" s="257"/>
      <c r="Y733" s="257"/>
      <c r="Z733" s="257"/>
      <c r="AA733" s="257"/>
      <c r="AB733" s="257"/>
      <c r="AC733" s="257"/>
      <c r="AD733" s="257"/>
      <c r="AE733" s="364">
        <f>AE732</f>
        <v>0</v>
      </c>
      <c r="AF733" s="364">
        <f t="shared" ref="AF733" si="2166">AF732</f>
        <v>0</v>
      </c>
      <c r="AG733" s="364">
        <f t="shared" ref="AG733" si="2167">AG732</f>
        <v>0</v>
      </c>
      <c r="AH733" s="364">
        <f t="shared" ref="AH733" si="2168">AH732</f>
        <v>0</v>
      </c>
      <c r="AI733" s="364">
        <f t="shared" ref="AI733" si="2169">AI732</f>
        <v>0</v>
      </c>
      <c r="AJ733" s="364">
        <f t="shared" ref="AJ733" si="2170">AJ732</f>
        <v>0</v>
      </c>
      <c r="AK733" s="364">
        <f t="shared" ref="AK733" si="2171">AK732</f>
        <v>0</v>
      </c>
      <c r="AL733" s="364">
        <f t="shared" ref="AL733" si="2172">AL732</f>
        <v>0</v>
      </c>
      <c r="AM733" s="364">
        <f t="shared" ref="AM733" si="2173">AM732</f>
        <v>0</v>
      </c>
      <c r="AN733" s="364">
        <f t="shared" ref="AN733" si="2174">AN732</f>
        <v>0</v>
      </c>
      <c r="AO733" s="364">
        <f t="shared" ref="AO733" si="2175">AO732</f>
        <v>0</v>
      </c>
      <c r="AP733" s="364">
        <f t="shared" ref="AP733" si="2176">AP732</f>
        <v>0</v>
      </c>
      <c r="AQ733" s="364">
        <f t="shared" ref="AQ733" si="2177">AQ732</f>
        <v>0</v>
      </c>
      <c r="AR733" s="364">
        <f t="shared" ref="AR733" si="2178">AR732</f>
        <v>0</v>
      </c>
      <c r="AS733" s="268"/>
    </row>
    <row r="734" spans="1:45" outlineLevel="1">
      <c r="A734" s="466"/>
      <c r="B734" s="381"/>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c r="AA734" s="253"/>
      <c r="AB734" s="253"/>
      <c r="AC734" s="253"/>
      <c r="AD734" s="253"/>
      <c r="AE734" s="365"/>
      <c r="AF734" s="378"/>
      <c r="AG734" s="378"/>
      <c r="AH734" s="378"/>
      <c r="AI734" s="378"/>
      <c r="AJ734" s="378"/>
      <c r="AK734" s="378"/>
      <c r="AL734" s="378"/>
      <c r="AM734" s="378"/>
      <c r="AN734" s="378"/>
      <c r="AO734" s="378"/>
      <c r="AP734" s="378"/>
      <c r="AQ734" s="378"/>
      <c r="AR734" s="378"/>
      <c r="AS734" s="268"/>
    </row>
    <row r="735" spans="1:45" ht="30" outlineLevel="1">
      <c r="A735" s="466">
        <v>40</v>
      </c>
      <c r="B735" s="381" t="s">
        <v>132</v>
      </c>
      <c r="C735" s="253" t="s">
        <v>25</v>
      </c>
      <c r="D735" s="257"/>
      <c r="E735" s="257"/>
      <c r="F735" s="257"/>
      <c r="G735" s="257"/>
      <c r="H735" s="257"/>
      <c r="I735" s="257"/>
      <c r="J735" s="257"/>
      <c r="K735" s="257"/>
      <c r="L735" s="257"/>
      <c r="M735" s="257"/>
      <c r="N735" s="257"/>
      <c r="O735" s="257"/>
      <c r="P735" s="257"/>
      <c r="Q735" s="257">
        <v>12</v>
      </c>
      <c r="R735" s="257"/>
      <c r="S735" s="257"/>
      <c r="T735" s="257"/>
      <c r="U735" s="257"/>
      <c r="V735" s="257"/>
      <c r="W735" s="257"/>
      <c r="X735" s="257"/>
      <c r="Y735" s="257"/>
      <c r="Z735" s="257"/>
      <c r="AA735" s="257"/>
      <c r="AB735" s="257"/>
      <c r="AC735" s="257"/>
      <c r="AD735" s="257"/>
      <c r="AE735" s="379"/>
      <c r="AF735" s="363"/>
      <c r="AG735" s="363"/>
      <c r="AH735" s="363"/>
      <c r="AI735" s="363"/>
      <c r="AJ735" s="363"/>
      <c r="AK735" s="363"/>
      <c r="AL735" s="368"/>
      <c r="AM735" s="368"/>
      <c r="AN735" s="368"/>
      <c r="AO735" s="368"/>
      <c r="AP735" s="368"/>
      <c r="AQ735" s="368"/>
      <c r="AR735" s="368"/>
      <c r="AS735" s="258">
        <f>SUM(AE735:AR735)</f>
        <v>0</v>
      </c>
    </row>
    <row r="736" spans="1:45" outlineLevel="1">
      <c r="A736" s="466"/>
      <c r="B736" s="256" t="s">
        <v>309</v>
      </c>
      <c r="C736" s="253" t="s">
        <v>163</v>
      </c>
      <c r="D736" s="257"/>
      <c r="E736" s="257"/>
      <c r="F736" s="257"/>
      <c r="G736" s="257"/>
      <c r="H736" s="257"/>
      <c r="I736" s="257"/>
      <c r="J736" s="257"/>
      <c r="K736" s="257"/>
      <c r="L736" s="257"/>
      <c r="M736" s="257"/>
      <c r="N736" s="257"/>
      <c r="O736" s="257"/>
      <c r="P736" s="257"/>
      <c r="Q736" s="257">
        <f>Q735</f>
        <v>12</v>
      </c>
      <c r="R736" s="257"/>
      <c r="S736" s="257"/>
      <c r="T736" s="257"/>
      <c r="U736" s="257"/>
      <c r="V736" s="257"/>
      <c r="W736" s="257"/>
      <c r="X736" s="257"/>
      <c r="Y736" s="257"/>
      <c r="Z736" s="257"/>
      <c r="AA736" s="257"/>
      <c r="AB736" s="257"/>
      <c r="AC736" s="257"/>
      <c r="AD736" s="257"/>
      <c r="AE736" s="364">
        <f>AE735</f>
        <v>0</v>
      </c>
      <c r="AF736" s="364">
        <f t="shared" ref="AF736" si="2179">AF735</f>
        <v>0</v>
      </c>
      <c r="AG736" s="364">
        <f t="shared" ref="AG736" si="2180">AG735</f>
        <v>0</v>
      </c>
      <c r="AH736" s="364">
        <f t="shared" ref="AH736" si="2181">AH735</f>
        <v>0</v>
      </c>
      <c r="AI736" s="364">
        <f t="shared" ref="AI736" si="2182">AI735</f>
        <v>0</v>
      </c>
      <c r="AJ736" s="364">
        <f t="shared" ref="AJ736" si="2183">AJ735</f>
        <v>0</v>
      </c>
      <c r="AK736" s="364">
        <f t="shared" ref="AK736" si="2184">AK735</f>
        <v>0</v>
      </c>
      <c r="AL736" s="364">
        <f t="shared" ref="AL736" si="2185">AL735</f>
        <v>0</v>
      </c>
      <c r="AM736" s="364">
        <f t="shared" ref="AM736" si="2186">AM735</f>
        <v>0</v>
      </c>
      <c r="AN736" s="364">
        <f t="shared" ref="AN736" si="2187">AN735</f>
        <v>0</v>
      </c>
      <c r="AO736" s="364">
        <f t="shared" ref="AO736" si="2188">AO735</f>
        <v>0</v>
      </c>
      <c r="AP736" s="364">
        <f t="shared" ref="AP736" si="2189">AP735</f>
        <v>0</v>
      </c>
      <c r="AQ736" s="364">
        <f t="shared" ref="AQ736" si="2190">AQ735</f>
        <v>0</v>
      </c>
      <c r="AR736" s="364">
        <f t="shared" ref="AR736" si="2191">AR735</f>
        <v>0</v>
      </c>
      <c r="AS736" s="268"/>
    </row>
    <row r="737" spans="1:45" outlineLevel="1">
      <c r="A737" s="466"/>
      <c r="B737" s="381"/>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365"/>
      <c r="AF737" s="378"/>
      <c r="AG737" s="378"/>
      <c r="AH737" s="378"/>
      <c r="AI737" s="378"/>
      <c r="AJ737" s="378"/>
      <c r="AK737" s="378"/>
      <c r="AL737" s="378"/>
      <c r="AM737" s="378"/>
      <c r="AN737" s="378"/>
      <c r="AO737" s="378"/>
      <c r="AP737" s="378"/>
      <c r="AQ737" s="378"/>
      <c r="AR737" s="378"/>
      <c r="AS737" s="268"/>
    </row>
    <row r="738" spans="1:45" ht="30" outlineLevel="1">
      <c r="A738" s="466">
        <v>41</v>
      </c>
      <c r="B738" s="381" t="s">
        <v>133</v>
      </c>
      <c r="C738" s="253" t="s">
        <v>25</v>
      </c>
      <c r="D738" s="257"/>
      <c r="E738" s="257"/>
      <c r="F738" s="257"/>
      <c r="G738" s="257"/>
      <c r="H738" s="257"/>
      <c r="I738" s="257"/>
      <c r="J738" s="257"/>
      <c r="K738" s="257"/>
      <c r="L738" s="257"/>
      <c r="M738" s="257"/>
      <c r="N738" s="257"/>
      <c r="O738" s="257"/>
      <c r="P738" s="257"/>
      <c r="Q738" s="257">
        <v>12</v>
      </c>
      <c r="R738" s="257"/>
      <c r="S738" s="257"/>
      <c r="T738" s="257"/>
      <c r="U738" s="257"/>
      <c r="V738" s="257"/>
      <c r="W738" s="257"/>
      <c r="X738" s="257"/>
      <c r="Y738" s="257"/>
      <c r="Z738" s="257"/>
      <c r="AA738" s="257"/>
      <c r="AB738" s="257"/>
      <c r="AC738" s="257"/>
      <c r="AD738" s="257"/>
      <c r="AE738" s="379"/>
      <c r="AF738" s="363"/>
      <c r="AG738" s="363"/>
      <c r="AH738" s="363"/>
      <c r="AI738" s="363"/>
      <c r="AJ738" s="363"/>
      <c r="AK738" s="363"/>
      <c r="AL738" s="368"/>
      <c r="AM738" s="368"/>
      <c r="AN738" s="368"/>
      <c r="AO738" s="368"/>
      <c r="AP738" s="368"/>
      <c r="AQ738" s="368"/>
      <c r="AR738" s="368"/>
      <c r="AS738" s="258">
        <f>SUM(AE738:AR738)</f>
        <v>0</v>
      </c>
    </row>
    <row r="739" spans="1:45" outlineLevel="1">
      <c r="A739" s="466"/>
      <c r="B739" s="256" t="s">
        <v>309</v>
      </c>
      <c r="C739" s="253" t="s">
        <v>163</v>
      </c>
      <c r="D739" s="257"/>
      <c r="E739" s="257"/>
      <c r="F739" s="257"/>
      <c r="G739" s="257"/>
      <c r="H739" s="257"/>
      <c r="I739" s="257"/>
      <c r="J739" s="257"/>
      <c r="K739" s="257"/>
      <c r="L739" s="257"/>
      <c r="M739" s="257"/>
      <c r="N739" s="257"/>
      <c r="O739" s="257"/>
      <c r="P739" s="257"/>
      <c r="Q739" s="257">
        <f>Q738</f>
        <v>12</v>
      </c>
      <c r="R739" s="257"/>
      <c r="S739" s="257"/>
      <c r="T739" s="257"/>
      <c r="U739" s="257"/>
      <c r="V739" s="257"/>
      <c r="W739" s="257"/>
      <c r="X739" s="257"/>
      <c r="Y739" s="257"/>
      <c r="Z739" s="257"/>
      <c r="AA739" s="257"/>
      <c r="AB739" s="257"/>
      <c r="AC739" s="257"/>
      <c r="AD739" s="257"/>
      <c r="AE739" s="364">
        <f>AE738</f>
        <v>0</v>
      </c>
      <c r="AF739" s="364">
        <f t="shared" ref="AF739" si="2192">AF738</f>
        <v>0</v>
      </c>
      <c r="AG739" s="364">
        <f t="shared" ref="AG739" si="2193">AG738</f>
        <v>0</v>
      </c>
      <c r="AH739" s="364">
        <f t="shared" ref="AH739" si="2194">AH738</f>
        <v>0</v>
      </c>
      <c r="AI739" s="364">
        <f t="shared" ref="AI739" si="2195">AI738</f>
        <v>0</v>
      </c>
      <c r="AJ739" s="364">
        <f t="shared" ref="AJ739" si="2196">AJ738</f>
        <v>0</v>
      </c>
      <c r="AK739" s="364">
        <f t="shared" ref="AK739" si="2197">AK738</f>
        <v>0</v>
      </c>
      <c r="AL739" s="364">
        <f t="shared" ref="AL739" si="2198">AL738</f>
        <v>0</v>
      </c>
      <c r="AM739" s="364">
        <f t="shared" ref="AM739" si="2199">AM738</f>
        <v>0</v>
      </c>
      <c r="AN739" s="364">
        <f t="shared" ref="AN739" si="2200">AN738</f>
        <v>0</v>
      </c>
      <c r="AO739" s="364">
        <f t="shared" ref="AO739" si="2201">AO738</f>
        <v>0</v>
      </c>
      <c r="AP739" s="364">
        <f t="shared" ref="AP739" si="2202">AP738</f>
        <v>0</v>
      </c>
      <c r="AQ739" s="364">
        <f t="shared" ref="AQ739" si="2203">AQ738</f>
        <v>0</v>
      </c>
      <c r="AR739" s="364">
        <f t="shared" ref="AR739" si="2204">AR738</f>
        <v>0</v>
      </c>
      <c r="AS739" s="268"/>
    </row>
    <row r="740" spans="1:45" outlineLevel="1">
      <c r="A740" s="466"/>
      <c r="B740" s="381"/>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c r="AA740" s="253"/>
      <c r="AB740" s="253"/>
      <c r="AC740" s="253"/>
      <c r="AD740" s="253"/>
      <c r="AE740" s="365"/>
      <c r="AF740" s="378"/>
      <c r="AG740" s="378"/>
      <c r="AH740" s="378"/>
      <c r="AI740" s="378"/>
      <c r="AJ740" s="378"/>
      <c r="AK740" s="378"/>
      <c r="AL740" s="378"/>
      <c r="AM740" s="378"/>
      <c r="AN740" s="378"/>
      <c r="AO740" s="378"/>
      <c r="AP740" s="378"/>
      <c r="AQ740" s="378"/>
      <c r="AR740" s="378"/>
      <c r="AS740" s="268"/>
    </row>
    <row r="741" spans="1:45" ht="30" outlineLevel="1">
      <c r="A741" s="466">
        <v>42</v>
      </c>
      <c r="B741" s="381" t="s">
        <v>134</v>
      </c>
      <c r="C741" s="253" t="s">
        <v>25</v>
      </c>
      <c r="D741" s="257"/>
      <c r="E741" s="257"/>
      <c r="F741" s="257"/>
      <c r="G741" s="257"/>
      <c r="H741" s="257"/>
      <c r="I741" s="257"/>
      <c r="J741" s="257"/>
      <c r="K741" s="257"/>
      <c r="L741" s="257"/>
      <c r="M741" s="257"/>
      <c r="N741" s="257"/>
      <c r="O741" s="257"/>
      <c r="P741" s="257"/>
      <c r="Q741" s="253"/>
      <c r="R741" s="257"/>
      <c r="S741" s="257"/>
      <c r="T741" s="257"/>
      <c r="U741" s="257"/>
      <c r="V741" s="257"/>
      <c r="W741" s="257"/>
      <c r="X741" s="257"/>
      <c r="Y741" s="257"/>
      <c r="Z741" s="257"/>
      <c r="AA741" s="257"/>
      <c r="AB741" s="257"/>
      <c r="AC741" s="257"/>
      <c r="AD741" s="257"/>
      <c r="AE741" s="379"/>
      <c r="AF741" s="363"/>
      <c r="AG741" s="363"/>
      <c r="AH741" s="363"/>
      <c r="AI741" s="363"/>
      <c r="AJ741" s="363"/>
      <c r="AK741" s="363"/>
      <c r="AL741" s="368"/>
      <c r="AM741" s="368"/>
      <c r="AN741" s="368"/>
      <c r="AO741" s="368"/>
      <c r="AP741" s="368"/>
      <c r="AQ741" s="368"/>
      <c r="AR741" s="368"/>
      <c r="AS741" s="258">
        <f>SUM(AE741:AR741)</f>
        <v>0</v>
      </c>
    </row>
    <row r="742" spans="1:45" outlineLevel="1">
      <c r="A742" s="466"/>
      <c r="B742" s="256" t="s">
        <v>309</v>
      </c>
      <c r="C742" s="253" t="s">
        <v>163</v>
      </c>
      <c r="D742" s="257"/>
      <c r="E742" s="257"/>
      <c r="F742" s="257"/>
      <c r="G742" s="257"/>
      <c r="H742" s="257"/>
      <c r="I742" s="257"/>
      <c r="J742" s="257"/>
      <c r="K742" s="257"/>
      <c r="L742" s="257"/>
      <c r="M742" s="257"/>
      <c r="N742" s="257"/>
      <c r="O742" s="257"/>
      <c r="P742" s="257"/>
      <c r="Q742" s="416"/>
      <c r="R742" s="257"/>
      <c r="S742" s="257"/>
      <c r="T742" s="257"/>
      <c r="U742" s="257"/>
      <c r="V742" s="257"/>
      <c r="W742" s="257"/>
      <c r="X742" s="257"/>
      <c r="Y742" s="257"/>
      <c r="Z742" s="257"/>
      <c r="AA742" s="257"/>
      <c r="AB742" s="257"/>
      <c r="AC742" s="257"/>
      <c r="AD742" s="257"/>
      <c r="AE742" s="364">
        <f>AE741</f>
        <v>0</v>
      </c>
      <c r="AF742" s="364">
        <f t="shared" ref="AF742" si="2205">AF741</f>
        <v>0</v>
      </c>
      <c r="AG742" s="364">
        <f t="shared" ref="AG742" si="2206">AG741</f>
        <v>0</v>
      </c>
      <c r="AH742" s="364">
        <f t="shared" ref="AH742" si="2207">AH741</f>
        <v>0</v>
      </c>
      <c r="AI742" s="364">
        <f t="shared" ref="AI742" si="2208">AI741</f>
        <v>0</v>
      </c>
      <c r="AJ742" s="364">
        <f t="shared" ref="AJ742" si="2209">AJ741</f>
        <v>0</v>
      </c>
      <c r="AK742" s="364">
        <f t="shared" ref="AK742" si="2210">AK741</f>
        <v>0</v>
      </c>
      <c r="AL742" s="364">
        <f t="shared" ref="AL742" si="2211">AL741</f>
        <v>0</v>
      </c>
      <c r="AM742" s="364">
        <f t="shared" ref="AM742" si="2212">AM741</f>
        <v>0</v>
      </c>
      <c r="AN742" s="364">
        <f t="shared" ref="AN742" si="2213">AN741</f>
        <v>0</v>
      </c>
      <c r="AO742" s="364">
        <f t="shared" ref="AO742" si="2214">AO741</f>
        <v>0</v>
      </c>
      <c r="AP742" s="364">
        <f t="shared" ref="AP742" si="2215">AP741</f>
        <v>0</v>
      </c>
      <c r="AQ742" s="364">
        <f t="shared" ref="AQ742" si="2216">AQ741</f>
        <v>0</v>
      </c>
      <c r="AR742" s="364">
        <f t="shared" ref="AR742" si="2217">AR741</f>
        <v>0</v>
      </c>
      <c r="AS742" s="268"/>
    </row>
    <row r="743" spans="1:45" outlineLevel="1">
      <c r="A743" s="466"/>
      <c r="B743" s="381"/>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365"/>
      <c r="AF743" s="378"/>
      <c r="AG743" s="378"/>
      <c r="AH743" s="378"/>
      <c r="AI743" s="378"/>
      <c r="AJ743" s="378"/>
      <c r="AK743" s="378"/>
      <c r="AL743" s="378"/>
      <c r="AM743" s="378"/>
      <c r="AN743" s="378"/>
      <c r="AO743" s="378"/>
      <c r="AP743" s="378"/>
      <c r="AQ743" s="378"/>
      <c r="AR743" s="378"/>
      <c r="AS743" s="268"/>
    </row>
    <row r="744" spans="1:45" outlineLevel="1">
      <c r="A744" s="466">
        <v>43</v>
      </c>
      <c r="B744" s="381" t="s">
        <v>135</v>
      </c>
      <c r="C744" s="253" t="s">
        <v>25</v>
      </c>
      <c r="D744" s="257"/>
      <c r="E744" s="257"/>
      <c r="F744" s="257"/>
      <c r="G744" s="257"/>
      <c r="H744" s="257"/>
      <c r="I744" s="257"/>
      <c r="J744" s="257"/>
      <c r="K744" s="257"/>
      <c r="L744" s="257"/>
      <c r="M744" s="257"/>
      <c r="N744" s="257"/>
      <c r="O744" s="257"/>
      <c r="P744" s="257"/>
      <c r="Q744" s="257">
        <v>12</v>
      </c>
      <c r="R744" s="257"/>
      <c r="S744" s="257"/>
      <c r="T744" s="257"/>
      <c r="U744" s="257"/>
      <c r="V744" s="257"/>
      <c r="W744" s="257"/>
      <c r="X744" s="257"/>
      <c r="Y744" s="257"/>
      <c r="Z744" s="257"/>
      <c r="AA744" s="257"/>
      <c r="AB744" s="257"/>
      <c r="AC744" s="257"/>
      <c r="AD744" s="257"/>
      <c r="AE744" s="379"/>
      <c r="AF744" s="363"/>
      <c r="AG744" s="363"/>
      <c r="AH744" s="363"/>
      <c r="AI744" s="363"/>
      <c r="AJ744" s="363"/>
      <c r="AK744" s="363"/>
      <c r="AL744" s="368"/>
      <c r="AM744" s="368"/>
      <c r="AN744" s="368"/>
      <c r="AO744" s="368"/>
      <c r="AP744" s="368"/>
      <c r="AQ744" s="368"/>
      <c r="AR744" s="368"/>
      <c r="AS744" s="258">
        <f>SUM(AE744:AR744)</f>
        <v>0</v>
      </c>
    </row>
    <row r="745" spans="1:45" outlineLevel="1">
      <c r="A745" s="466"/>
      <c r="B745" s="256" t="s">
        <v>309</v>
      </c>
      <c r="C745" s="253" t="s">
        <v>163</v>
      </c>
      <c r="D745" s="257"/>
      <c r="E745" s="257"/>
      <c r="F745" s="257"/>
      <c r="G745" s="257"/>
      <c r="H745" s="257"/>
      <c r="I745" s="257"/>
      <c r="J745" s="257"/>
      <c r="K745" s="257"/>
      <c r="L745" s="257"/>
      <c r="M745" s="257"/>
      <c r="N745" s="257"/>
      <c r="O745" s="257"/>
      <c r="P745" s="257"/>
      <c r="Q745" s="257">
        <f>Q744</f>
        <v>12</v>
      </c>
      <c r="R745" s="257"/>
      <c r="S745" s="257"/>
      <c r="T745" s="257"/>
      <c r="U745" s="257"/>
      <c r="V745" s="257"/>
      <c r="W745" s="257"/>
      <c r="X745" s="257"/>
      <c r="Y745" s="257"/>
      <c r="Z745" s="257"/>
      <c r="AA745" s="257"/>
      <c r="AB745" s="257"/>
      <c r="AC745" s="257"/>
      <c r="AD745" s="257"/>
      <c r="AE745" s="364">
        <f>AE744</f>
        <v>0</v>
      </c>
      <c r="AF745" s="364">
        <f t="shared" ref="AF745" si="2218">AF744</f>
        <v>0</v>
      </c>
      <c r="AG745" s="364">
        <f t="shared" ref="AG745" si="2219">AG744</f>
        <v>0</v>
      </c>
      <c r="AH745" s="364">
        <f t="shared" ref="AH745" si="2220">AH744</f>
        <v>0</v>
      </c>
      <c r="AI745" s="364">
        <f t="shared" ref="AI745" si="2221">AI744</f>
        <v>0</v>
      </c>
      <c r="AJ745" s="364">
        <f t="shared" ref="AJ745" si="2222">AJ744</f>
        <v>0</v>
      </c>
      <c r="AK745" s="364">
        <f t="shared" ref="AK745" si="2223">AK744</f>
        <v>0</v>
      </c>
      <c r="AL745" s="364">
        <f t="shared" ref="AL745" si="2224">AL744</f>
        <v>0</v>
      </c>
      <c r="AM745" s="364">
        <f t="shared" ref="AM745" si="2225">AM744</f>
        <v>0</v>
      </c>
      <c r="AN745" s="364">
        <f t="shared" ref="AN745" si="2226">AN744</f>
        <v>0</v>
      </c>
      <c r="AO745" s="364">
        <f t="shared" ref="AO745" si="2227">AO744</f>
        <v>0</v>
      </c>
      <c r="AP745" s="364">
        <f t="shared" ref="AP745" si="2228">AP744</f>
        <v>0</v>
      </c>
      <c r="AQ745" s="364">
        <f t="shared" ref="AQ745" si="2229">AQ744</f>
        <v>0</v>
      </c>
      <c r="AR745" s="364">
        <f t="shared" ref="AR745" si="2230">AR744</f>
        <v>0</v>
      </c>
      <c r="AS745" s="268"/>
    </row>
    <row r="746" spans="1:45" outlineLevel="1">
      <c r="A746" s="466"/>
      <c r="B746" s="381"/>
      <c r="C746" s="253"/>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3"/>
      <c r="AE746" s="365"/>
      <c r="AF746" s="378"/>
      <c r="AG746" s="378"/>
      <c r="AH746" s="378"/>
      <c r="AI746" s="378"/>
      <c r="AJ746" s="378"/>
      <c r="AK746" s="378"/>
      <c r="AL746" s="378"/>
      <c r="AM746" s="378"/>
      <c r="AN746" s="378"/>
      <c r="AO746" s="378"/>
      <c r="AP746" s="378"/>
      <c r="AQ746" s="378"/>
      <c r="AR746" s="378"/>
      <c r="AS746" s="268"/>
    </row>
    <row r="747" spans="1:45" ht="30" outlineLevel="1">
      <c r="A747" s="466">
        <v>44</v>
      </c>
      <c r="B747" s="381" t="s">
        <v>136</v>
      </c>
      <c r="C747" s="253" t="s">
        <v>25</v>
      </c>
      <c r="D747" s="257"/>
      <c r="E747" s="257"/>
      <c r="F747" s="257"/>
      <c r="G747" s="257"/>
      <c r="H747" s="257"/>
      <c r="I747" s="257"/>
      <c r="J747" s="257"/>
      <c r="K747" s="257"/>
      <c r="L747" s="257"/>
      <c r="M747" s="257"/>
      <c r="N747" s="257"/>
      <c r="O747" s="257"/>
      <c r="P747" s="257"/>
      <c r="Q747" s="257">
        <v>12</v>
      </c>
      <c r="R747" s="257"/>
      <c r="S747" s="257"/>
      <c r="T747" s="257"/>
      <c r="U747" s="257"/>
      <c r="V747" s="257"/>
      <c r="W747" s="257"/>
      <c r="X747" s="257"/>
      <c r="Y747" s="257"/>
      <c r="Z747" s="257"/>
      <c r="AA747" s="257"/>
      <c r="AB747" s="257"/>
      <c r="AC747" s="257"/>
      <c r="AD747" s="257"/>
      <c r="AE747" s="379"/>
      <c r="AF747" s="363"/>
      <c r="AG747" s="363"/>
      <c r="AH747" s="363"/>
      <c r="AI747" s="363"/>
      <c r="AJ747" s="363"/>
      <c r="AK747" s="363"/>
      <c r="AL747" s="368"/>
      <c r="AM747" s="368"/>
      <c r="AN747" s="368"/>
      <c r="AO747" s="368"/>
      <c r="AP747" s="368"/>
      <c r="AQ747" s="368"/>
      <c r="AR747" s="368"/>
      <c r="AS747" s="258">
        <f>SUM(AE747:AR747)</f>
        <v>0</v>
      </c>
    </row>
    <row r="748" spans="1:45" outlineLevel="1">
      <c r="A748" s="466"/>
      <c r="B748" s="256" t="s">
        <v>309</v>
      </c>
      <c r="C748" s="253" t="s">
        <v>163</v>
      </c>
      <c r="D748" s="257"/>
      <c r="E748" s="257"/>
      <c r="F748" s="257"/>
      <c r="G748" s="257"/>
      <c r="H748" s="257"/>
      <c r="I748" s="257"/>
      <c r="J748" s="257"/>
      <c r="K748" s="257"/>
      <c r="L748" s="257"/>
      <c r="M748" s="257"/>
      <c r="N748" s="257"/>
      <c r="O748" s="257"/>
      <c r="P748" s="257"/>
      <c r="Q748" s="257">
        <f>Q747</f>
        <v>12</v>
      </c>
      <c r="R748" s="257"/>
      <c r="S748" s="257"/>
      <c r="T748" s="257"/>
      <c r="U748" s="257"/>
      <c r="V748" s="257"/>
      <c r="W748" s="257"/>
      <c r="X748" s="257"/>
      <c r="Y748" s="257"/>
      <c r="Z748" s="257"/>
      <c r="AA748" s="257"/>
      <c r="AB748" s="257"/>
      <c r="AC748" s="257"/>
      <c r="AD748" s="257"/>
      <c r="AE748" s="364">
        <f>AE747</f>
        <v>0</v>
      </c>
      <c r="AF748" s="364">
        <f t="shared" ref="AF748" si="2231">AF747</f>
        <v>0</v>
      </c>
      <c r="AG748" s="364">
        <f t="shared" ref="AG748" si="2232">AG747</f>
        <v>0</v>
      </c>
      <c r="AH748" s="364">
        <f t="shared" ref="AH748" si="2233">AH747</f>
        <v>0</v>
      </c>
      <c r="AI748" s="364">
        <f t="shared" ref="AI748" si="2234">AI747</f>
        <v>0</v>
      </c>
      <c r="AJ748" s="364">
        <f t="shared" ref="AJ748" si="2235">AJ747</f>
        <v>0</v>
      </c>
      <c r="AK748" s="364">
        <f t="shared" ref="AK748" si="2236">AK747</f>
        <v>0</v>
      </c>
      <c r="AL748" s="364">
        <f t="shared" ref="AL748" si="2237">AL747</f>
        <v>0</v>
      </c>
      <c r="AM748" s="364">
        <f t="shared" ref="AM748" si="2238">AM747</f>
        <v>0</v>
      </c>
      <c r="AN748" s="364">
        <f t="shared" ref="AN748" si="2239">AN747</f>
        <v>0</v>
      </c>
      <c r="AO748" s="364">
        <f t="shared" ref="AO748" si="2240">AO747</f>
        <v>0</v>
      </c>
      <c r="AP748" s="364">
        <f t="shared" ref="AP748" si="2241">AP747</f>
        <v>0</v>
      </c>
      <c r="AQ748" s="364">
        <f t="shared" ref="AQ748" si="2242">AQ747</f>
        <v>0</v>
      </c>
      <c r="AR748" s="364">
        <f t="shared" ref="AR748" si="2243">AR747</f>
        <v>0</v>
      </c>
      <c r="AS748" s="268"/>
    </row>
    <row r="749" spans="1:45" outlineLevel="1">
      <c r="A749" s="466"/>
      <c r="B749" s="381"/>
      <c r="C749" s="253"/>
      <c r="D749" s="253"/>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c r="AA749" s="253"/>
      <c r="AB749" s="253"/>
      <c r="AC749" s="253"/>
      <c r="AD749" s="253"/>
      <c r="AE749" s="365"/>
      <c r="AF749" s="378"/>
      <c r="AG749" s="378"/>
      <c r="AH749" s="378"/>
      <c r="AI749" s="378"/>
      <c r="AJ749" s="378"/>
      <c r="AK749" s="378"/>
      <c r="AL749" s="378"/>
      <c r="AM749" s="378"/>
      <c r="AN749" s="378"/>
      <c r="AO749" s="378"/>
      <c r="AP749" s="378"/>
      <c r="AQ749" s="378"/>
      <c r="AR749" s="378"/>
      <c r="AS749" s="268"/>
    </row>
    <row r="750" spans="1:45" ht="30" outlineLevel="1">
      <c r="A750" s="466">
        <v>45</v>
      </c>
      <c r="B750" s="381" t="s">
        <v>137</v>
      </c>
      <c r="C750" s="253" t="s">
        <v>25</v>
      </c>
      <c r="D750" s="257"/>
      <c r="E750" s="257"/>
      <c r="F750" s="257"/>
      <c r="G750" s="257"/>
      <c r="H750" s="257"/>
      <c r="I750" s="257"/>
      <c r="J750" s="257"/>
      <c r="K750" s="257"/>
      <c r="L750" s="257"/>
      <c r="M750" s="257"/>
      <c r="N750" s="257"/>
      <c r="O750" s="257"/>
      <c r="P750" s="257"/>
      <c r="Q750" s="257">
        <v>12</v>
      </c>
      <c r="R750" s="257"/>
      <c r="S750" s="257"/>
      <c r="T750" s="257"/>
      <c r="U750" s="257"/>
      <c r="V750" s="257"/>
      <c r="W750" s="257"/>
      <c r="X750" s="257"/>
      <c r="Y750" s="257"/>
      <c r="Z750" s="257"/>
      <c r="AA750" s="257"/>
      <c r="AB750" s="257"/>
      <c r="AC750" s="257"/>
      <c r="AD750" s="257"/>
      <c r="AE750" s="379"/>
      <c r="AF750" s="363"/>
      <c r="AG750" s="363"/>
      <c r="AH750" s="363"/>
      <c r="AI750" s="363"/>
      <c r="AJ750" s="363"/>
      <c r="AK750" s="363"/>
      <c r="AL750" s="368"/>
      <c r="AM750" s="368"/>
      <c r="AN750" s="368"/>
      <c r="AO750" s="368"/>
      <c r="AP750" s="368"/>
      <c r="AQ750" s="368"/>
      <c r="AR750" s="368"/>
      <c r="AS750" s="258">
        <f>SUM(AE750:AR750)</f>
        <v>0</v>
      </c>
    </row>
    <row r="751" spans="1:45" outlineLevel="1">
      <c r="A751" s="466"/>
      <c r="B751" s="256" t="s">
        <v>309</v>
      </c>
      <c r="C751" s="253" t="s">
        <v>163</v>
      </c>
      <c r="D751" s="257"/>
      <c r="E751" s="257"/>
      <c r="F751" s="257"/>
      <c r="G751" s="257"/>
      <c r="H751" s="257"/>
      <c r="I751" s="257"/>
      <c r="J751" s="257"/>
      <c r="K751" s="257"/>
      <c r="L751" s="257"/>
      <c r="M751" s="257"/>
      <c r="N751" s="257"/>
      <c r="O751" s="257"/>
      <c r="P751" s="257"/>
      <c r="Q751" s="257">
        <f>Q750</f>
        <v>12</v>
      </c>
      <c r="R751" s="257"/>
      <c r="S751" s="257"/>
      <c r="T751" s="257"/>
      <c r="U751" s="257"/>
      <c r="V751" s="257"/>
      <c r="W751" s="257"/>
      <c r="X751" s="257"/>
      <c r="Y751" s="257"/>
      <c r="Z751" s="257"/>
      <c r="AA751" s="257"/>
      <c r="AB751" s="257"/>
      <c r="AC751" s="257"/>
      <c r="AD751" s="257"/>
      <c r="AE751" s="364">
        <f>AE750</f>
        <v>0</v>
      </c>
      <c r="AF751" s="364">
        <f t="shared" ref="AF751" si="2244">AF750</f>
        <v>0</v>
      </c>
      <c r="AG751" s="364">
        <f t="shared" ref="AG751" si="2245">AG750</f>
        <v>0</v>
      </c>
      <c r="AH751" s="364">
        <f t="shared" ref="AH751" si="2246">AH750</f>
        <v>0</v>
      </c>
      <c r="AI751" s="364">
        <f t="shared" ref="AI751" si="2247">AI750</f>
        <v>0</v>
      </c>
      <c r="AJ751" s="364">
        <f t="shared" ref="AJ751" si="2248">AJ750</f>
        <v>0</v>
      </c>
      <c r="AK751" s="364">
        <f t="shared" ref="AK751" si="2249">AK750</f>
        <v>0</v>
      </c>
      <c r="AL751" s="364">
        <f t="shared" ref="AL751" si="2250">AL750</f>
        <v>0</v>
      </c>
      <c r="AM751" s="364">
        <f t="shared" ref="AM751" si="2251">AM750</f>
        <v>0</v>
      </c>
      <c r="AN751" s="364">
        <f t="shared" ref="AN751" si="2252">AN750</f>
        <v>0</v>
      </c>
      <c r="AO751" s="364">
        <f t="shared" ref="AO751" si="2253">AO750</f>
        <v>0</v>
      </c>
      <c r="AP751" s="364">
        <f t="shared" ref="AP751" si="2254">AP750</f>
        <v>0</v>
      </c>
      <c r="AQ751" s="364">
        <f t="shared" ref="AQ751" si="2255">AQ750</f>
        <v>0</v>
      </c>
      <c r="AR751" s="364">
        <f t="shared" ref="AR751" si="2256">AR750</f>
        <v>0</v>
      </c>
      <c r="AS751" s="268"/>
    </row>
    <row r="752" spans="1:45" outlineLevel="1">
      <c r="A752" s="466"/>
      <c r="B752" s="381"/>
      <c r="C752" s="253"/>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365"/>
      <c r="AF752" s="378"/>
      <c r="AG752" s="378"/>
      <c r="AH752" s="378"/>
      <c r="AI752" s="378"/>
      <c r="AJ752" s="378"/>
      <c r="AK752" s="378"/>
      <c r="AL752" s="378"/>
      <c r="AM752" s="378"/>
      <c r="AN752" s="378"/>
      <c r="AO752" s="378"/>
      <c r="AP752" s="378"/>
      <c r="AQ752" s="378"/>
      <c r="AR752" s="378"/>
      <c r="AS752" s="268"/>
    </row>
    <row r="753" spans="1:46" ht="30" outlineLevel="1">
      <c r="A753" s="466">
        <v>46</v>
      </c>
      <c r="B753" s="381" t="s">
        <v>138</v>
      </c>
      <c r="C753" s="253" t="s">
        <v>25</v>
      </c>
      <c r="D753" s="257"/>
      <c r="E753" s="257"/>
      <c r="F753" s="257"/>
      <c r="G753" s="257"/>
      <c r="H753" s="257"/>
      <c r="I753" s="257"/>
      <c r="J753" s="257"/>
      <c r="K753" s="257"/>
      <c r="L753" s="257"/>
      <c r="M753" s="257"/>
      <c r="N753" s="257"/>
      <c r="O753" s="257"/>
      <c r="P753" s="257"/>
      <c r="Q753" s="257">
        <v>12</v>
      </c>
      <c r="R753" s="257"/>
      <c r="S753" s="257"/>
      <c r="T753" s="257"/>
      <c r="U753" s="257"/>
      <c r="V753" s="257"/>
      <c r="W753" s="257"/>
      <c r="X753" s="257"/>
      <c r="Y753" s="257"/>
      <c r="Z753" s="257"/>
      <c r="AA753" s="257"/>
      <c r="AB753" s="257"/>
      <c r="AC753" s="257"/>
      <c r="AD753" s="257"/>
      <c r="AE753" s="379"/>
      <c r="AF753" s="363"/>
      <c r="AG753" s="363"/>
      <c r="AH753" s="363"/>
      <c r="AI753" s="363"/>
      <c r="AJ753" s="363"/>
      <c r="AK753" s="363"/>
      <c r="AL753" s="368"/>
      <c r="AM753" s="368"/>
      <c r="AN753" s="368"/>
      <c r="AO753" s="368"/>
      <c r="AP753" s="368"/>
      <c r="AQ753" s="368"/>
      <c r="AR753" s="368"/>
      <c r="AS753" s="258">
        <f>SUM(AE753:AR753)</f>
        <v>0</v>
      </c>
    </row>
    <row r="754" spans="1:46" outlineLevel="1">
      <c r="A754" s="466"/>
      <c r="B754" s="256" t="s">
        <v>309</v>
      </c>
      <c r="C754" s="253" t="s">
        <v>163</v>
      </c>
      <c r="D754" s="257"/>
      <c r="E754" s="257"/>
      <c r="F754" s="257"/>
      <c r="G754" s="257"/>
      <c r="H754" s="257"/>
      <c r="I754" s="257"/>
      <c r="J754" s="257"/>
      <c r="K754" s="257"/>
      <c r="L754" s="257"/>
      <c r="M754" s="257"/>
      <c r="N754" s="257"/>
      <c r="O754" s="257"/>
      <c r="P754" s="257"/>
      <c r="Q754" s="257">
        <f>Q753</f>
        <v>12</v>
      </c>
      <c r="R754" s="257"/>
      <c r="S754" s="257"/>
      <c r="T754" s="257"/>
      <c r="U754" s="257"/>
      <c r="V754" s="257"/>
      <c r="W754" s="257"/>
      <c r="X754" s="257"/>
      <c r="Y754" s="257"/>
      <c r="Z754" s="257"/>
      <c r="AA754" s="257"/>
      <c r="AB754" s="257"/>
      <c r="AC754" s="257"/>
      <c r="AD754" s="257"/>
      <c r="AE754" s="364">
        <f>AE753</f>
        <v>0</v>
      </c>
      <c r="AF754" s="364">
        <f t="shared" ref="AF754" si="2257">AF753</f>
        <v>0</v>
      </c>
      <c r="AG754" s="364">
        <f t="shared" ref="AG754" si="2258">AG753</f>
        <v>0</v>
      </c>
      <c r="AH754" s="364">
        <f t="shared" ref="AH754" si="2259">AH753</f>
        <v>0</v>
      </c>
      <c r="AI754" s="364">
        <f t="shared" ref="AI754" si="2260">AI753</f>
        <v>0</v>
      </c>
      <c r="AJ754" s="364">
        <f t="shared" ref="AJ754" si="2261">AJ753</f>
        <v>0</v>
      </c>
      <c r="AK754" s="364">
        <f t="shared" ref="AK754" si="2262">AK753</f>
        <v>0</v>
      </c>
      <c r="AL754" s="364">
        <f t="shared" ref="AL754" si="2263">AL753</f>
        <v>0</v>
      </c>
      <c r="AM754" s="364">
        <f t="shared" ref="AM754" si="2264">AM753</f>
        <v>0</v>
      </c>
      <c r="AN754" s="364">
        <f t="shared" ref="AN754" si="2265">AN753</f>
        <v>0</v>
      </c>
      <c r="AO754" s="364">
        <f t="shared" ref="AO754" si="2266">AO753</f>
        <v>0</v>
      </c>
      <c r="AP754" s="364">
        <f t="shared" ref="AP754" si="2267">AP753</f>
        <v>0</v>
      </c>
      <c r="AQ754" s="364">
        <f t="shared" ref="AQ754" si="2268">AQ753</f>
        <v>0</v>
      </c>
      <c r="AR754" s="364">
        <f t="shared" ref="AR754" si="2269">AR753</f>
        <v>0</v>
      </c>
      <c r="AS754" s="268"/>
    </row>
    <row r="755" spans="1:46" outlineLevel="1">
      <c r="A755" s="466"/>
      <c r="B755" s="381"/>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365"/>
      <c r="AF755" s="378"/>
      <c r="AG755" s="378"/>
      <c r="AH755" s="378"/>
      <c r="AI755" s="378"/>
      <c r="AJ755" s="378"/>
      <c r="AK755" s="378"/>
      <c r="AL755" s="378"/>
      <c r="AM755" s="378"/>
      <c r="AN755" s="378"/>
      <c r="AO755" s="378"/>
      <c r="AP755" s="378"/>
      <c r="AQ755" s="378"/>
      <c r="AR755" s="378"/>
      <c r="AS755" s="268"/>
    </row>
    <row r="756" spans="1:46" ht="30" outlineLevel="1">
      <c r="A756" s="466">
        <v>47</v>
      </c>
      <c r="B756" s="381" t="s">
        <v>139</v>
      </c>
      <c r="C756" s="253" t="s">
        <v>25</v>
      </c>
      <c r="D756" s="257"/>
      <c r="E756" s="257"/>
      <c r="F756" s="257"/>
      <c r="G756" s="257"/>
      <c r="H756" s="257"/>
      <c r="I756" s="257"/>
      <c r="J756" s="257"/>
      <c r="K756" s="257"/>
      <c r="L756" s="257"/>
      <c r="M756" s="257"/>
      <c r="N756" s="257"/>
      <c r="O756" s="257"/>
      <c r="P756" s="257"/>
      <c r="Q756" s="257">
        <v>12</v>
      </c>
      <c r="R756" s="257"/>
      <c r="S756" s="257"/>
      <c r="T756" s="257"/>
      <c r="U756" s="257"/>
      <c r="V756" s="257"/>
      <c r="W756" s="257"/>
      <c r="X756" s="257"/>
      <c r="Y756" s="257"/>
      <c r="Z756" s="257"/>
      <c r="AA756" s="257"/>
      <c r="AB756" s="257"/>
      <c r="AC756" s="257"/>
      <c r="AD756" s="257"/>
      <c r="AE756" s="379"/>
      <c r="AF756" s="363"/>
      <c r="AG756" s="363"/>
      <c r="AH756" s="363"/>
      <c r="AI756" s="363"/>
      <c r="AJ756" s="363"/>
      <c r="AK756" s="363"/>
      <c r="AL756" s="368"/>
      <c r="AM756" s="368"/>
      <c r="AN756" s="368"/>
      <c r="AO756" s="368"/>
      <c r="AP756" s="368"/>
      <c r="AQ756" s="368"/>
      <c r="AR756" s="368"/>
      <c r="AS756" s="258">
        <f>SUM(AE756:AR756)</f>
        <v>0</v>
      </c>
    </row>
    <row r="757" spans="1:46" outlineLevel="1">
      <c r="A757" s="466"/>
      <c r="B757" s="256" t="s">
        <v>309</v>
      </c>
      <c r="C757" s="253" t="s">
        <v>163</v>
      </c>
      <c r="D757" s="257"/>
      <c r="E757" s="257"/>
      <c r="F757" s="257"/>
      <c r="G757" s="257"/>
      <c r="H757" s="257"/>
      <c r="I757" s="257"/>
      <c r="J757" s="257"/>
      <c r="K757" s="257"/>
      <c r="L757" s="257"/>
      <c r="M757" s="257"/>
      <c r="N757" s="257"/>
      <c r="O757" s="257"/>
      <c r="P757" s="257"/>
      <c r="Q757" s="257">
        <f>Q756</f>
        <v>12</v>
      </c>
      <c r="R757" s="257"/>
      <c r="S757" s="257"/>
      <c r="T757" s="257"/>
      <c r="U757" s="257"/>
      <c r="V757" s="257"/>
      <c r="W757" s="257"/>
      <c r="X757" s="257"/>
      <c r="Y757" s="257"/>
      <c r="Z757" s="257"/>
      <c r="AA757" s="257"/>
      <c r="AB757" s="257"/>
      <c r="AC757" s="257"/>
      <c r="AD757" s="257"/>
      <c r="AE757" s="364">
        <f>AE756</f>
        <v>0</v>
      </c>
      <c r="AF757" s="364">
        <f t="shared" ref="AF757" si="2270">AF756</f>
        <v>0</v>
      </c>
      <c r="AG757" s="364">
        <f t="shared" ref="AG757" si="2271">AG756</f>
        <v>0</v>
      </c>
      <c r="AH757" s="364">
        <f t="shared" ref="AH757" si="2272">AH756</f>
        <v>0</v>
      </c>
      <c r="AI757" s="364">
        <f t="shared" ref="AI757" si="2273">AI756</f>
        <v>0</v>
      </c>
      <c r="AJ757" s="364">
        <f t="shared" ref="AJ757" si="2274">AJ756</f>
        <v>0</v>
      </c>
      <c r="AK757" s="364">
        <f t="shared" ref="AK757" si="2275">AK756</f>
        <v>0</v>
      </c>
      <c r="AL757" s="364">
        <f t="shared" ref="AL757" si="2276">AL756</f>
        <v>0</v>
      </c>
      <c r="AM757" s="364">
        <f t="shared" ref="AM757" si="2277">AM756</f>
        <v>0</v>
      </c>
      <c r="AN757" s="364">
        <f t="shared" ref="AN757" si="2278">AN756</f>
        <v>0</v>
      </c>
      <c r="AO757" s="364">
        <f t="shared" ref="AO757" si="2279">AO756</f>
        <v>0</v>
      </c>
      <c r="AP757" s="364">
        <f t="shared" ref="AP757" si="2280">AP756</f>
        <v>0</v>
      </c>
      <c r="AQ757" s="364">
        <f t="shared" ref="AQ757" si="2281">AQ756</f>
        <v>0</v>
      </c>
      <c r="AR757" s="364">
        <f t="shared" ref="AR757" si="2282">AR756</f>
        <v>0</v>
      </c>
      <c r="AS757" s="268"/>
    </row>
    <row r="758" spans="1:46" outlineLevel="1">
      <c r="A758" s="466"/>
      <c r="B758" s="381"/>
      <c r="C758" s="253"/>
      <c r="D758" s="253"/>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c r="AA758" s="253"/>
      <c r="AB758" s="253"/>
      <c r="AC758" s="253"/>
      <c r="AD758" s="253"/>
      <c r="AE758" s="365"/>
      <c r="AF758" s="378"/>
      <c r="AG758" s="378"/>
      <c r="AH758" s="378"/>
      <c r="AI758" s="378"/>
      <c r="AJ758" s="378"/>
      <c r="AK758" s="378"/>
      <c r="AL758" s="378"/>
      <c r="AM758" s="378"/>
      <c r="AN758" s="378"/>
      <c r="AO758" s="378"/>
      <c r="AP758" s="378"/>
      <c r="AQ758" s="378"/>
      <c r="AR758" s="378"/>
      <c r="AS758" s="268"/>
    </row>
    <row r="759" spans="1:46" ht="30" outlineLevel="1">
      <c r="A759" s="466">
        <v>48</v>
      </c>
      <c r="B759" s="381" t="s">
        <v>140</v>
      </c>
      <c r="C759" s="253" t="s">
        <v>25</v>
      </c>
      <c r="D759" s="257"/>
      <c r="E759" s="257"/>
      <c r="F759" s="257"/>
      <c r="G759" s="257"/>
      <c r="H759" s="257"/>
      <c r="I759" s="257"/>
      <c r="J759" s="257"/>
      <c r="K759" s="257"/>
      <c r="L759" s="257"/>
      <c r="M759" s="257"/>
      <c r="N759" s="257"/>
      <c r="O759" s="257"/>
      <c r="P759" s="257"/>
      <c r="Q759" s="257">
        <v>12</v>
      </c>
      <c r="R759" s="257"/>
      <c r="S759" s="257"/>
      <c r="T759" s="257"/>
      <c r="U759" s="257"/>
      <c r="V759" s="257"/>
      <c r="W759" s="257"/>
      <c r="X759" s="257"/>
      <c r="Y759" s="257"/>
      <c r="Z759" s="257"/>
      <c r="AA759" s="257"/>
      <c r="AB759" s="257"/>
      <c r="AC759" s="257"/>
      <c r="AD759" s="257"/>
      <c r="AE759" s="379"/>
      <c r="AF759" s="363"/>
      <c r="AG759" s="363"/>
      <c r="AH759" s="363"/>
      <c r="AI759" s="363"/>
      <c r="AJ759" s="363"/>
      <c r="AK759" s="363"/>
      <c r="AL759" s="368"/>
      <c r="AM759" s="368"/>
      <c r="AN759" s="368"/>
      <c r="AO759" s="368"/>
      <c r="AP759" s="368"/>
      <c r="AQ759" s="368"/>
      <c r="AR759" s="368"/>
      <c r="AS759" s="258">
        <f>SUM(AE759:AR759)</f>
        <v>0</v>
      </c>
    </row>
    <row r="760" spans="1:46" outlineLevel="1">
      <c r="A760" s="466"/>
      <c r="B760" s="256" t="s">
        <v>309</v>
      </c>
      <c r="C760" s="253" t="s">
        <v>163</v>
      </c>
      <c r="D760" s="257"/>
      <c r="E760" s="257"/>
      <c r="F760" s="257"/>
      <c r="G760" s="257"/>
      <c r="H760" s="257"/>
      <c r="I760" s="257"/>
      <c r="J760" s="257"/>
      <c r="K760" s="257"/>
      <c r="L760" s="257"/>
      <c r="M760" s="257"/>
      <c r="N760" s="257"/>
      <c r="O760" s="257"/>
      <c r="P760" s="257"/>
      <c r="Q760" s="257">
        <f>Q759</f>
        <v>12</v>
      </c>
      <c r="R760" s="257"/>
      <c r="S760" s="257"/>
      <c r="T760" s="257"/>
      <c r="U760" s="257"/>
      <c r="V760" s="257"/>
      <c r="W760" s="257"/>
      <c r="X760" s="257"/>
      <c r="Y760" s="257"/>
      <c r="Z760" s="257"/>
      <c r="AA760" s="257"/>
      <c r="AB760" s="257"/>
      <c r="AC760" s="257"/>
      <c r="AD760" s="257"/>
      <c r="AE760" s="364">
        <f>AE759</f>
        <v>0</v>
      </c>
      <c r="AF760" s="364">
        <f t="shared" ref="AF760" si="2283">AF759</f>
        <v>0</v>
      </c>
      <c r="AG760" s="364">
        <f t="shared" ref="AG760" si="2284">AG759</f>
        <v>0</v>
      </c>
      <c r="AH760" s="364">
        <f t="shared" ref="AH760" si="2285">AH759</f>
        <v>0</v>
      </c>
      <c r="AI760" s="364">
        <f t="shared" ref="AI760" si="2286">AI759</f>
        <v>0</v>
      </c>
      <c r="AJ760" s="364">
        <f t="shared" ref="AJ760" si="2287">AJ759</f>
        <v>0</v>
      </c>
      <c r="AK760" s="364">
        <f t="shared" ref="AK760" si="2288">AK759</f>
        <v>0</v>
      </c>
      <c r="AL760" s="364">
        <f t="shared" ref="AL760" si="2289">AL759</f>
        <v>0</v>
      </c>
      <c r="AM760" s="364">
        <f t="shared" ref="AM760" si="2290">AM759</f>
        <v>0</v>
      </c>
      <c r="AN760" s="364">
        <f t="shared" ref="AN760" si="2291">AN759</f>
        <v>0</v>
      </c>
      <c r="AO760" s="364">
        <f t="shared" ref="AO760" si="2292">AO759</f>
        <v>0</v>
      </c>
      <c r="AP760" s="364">
        <f t="shared" ref="AP760" si="2293">AP759</f>
        <v>0</v>
      </c>
      <c r="AQ760" s="364">
        <f t="shared" ref="AQ760" si="2294">AQ759</f>
        <v>0</v>
      </c>
      <c r="AR760" s="364">
        <f t="shared" ref="AR760" si="2295">AR759</f>
        <v>0</v>
      </c>
      <c r="AS760" s="268"/>
    </row>
    <row r="761" spans="1:46" outlineLevel="1">
      <c r="A761" s="466"/>
      <c r="B761" s="381"/>
      <c r="C761" s="253"/>
      <c r="D761" s="253"/>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c r="AA761" s="253"/>
      <c r="AB761" s="253"/>
      <c r="AC761" s="253"/>
      <c r="AD761" s="253"/>
      <c r="AE761" s="365"/>
      <c r="AF761" s="378"/>
      <c r="AG761" s="378"/>
      <c r="AH761" s="378"/>
      <c r="AI761" s="378"/>
      <c r="AJ761" s="378"/>
      <c r="AK761" s="378"/>
      <c r="AL761" s="378"/>
      <c r="AM761" s="378"/>
      <c r="AN761" s="378"/>
      <c r="AO761" s="378"/>
      <c r="AP761" s="378"/>
      <c r="AQ761" s="378"/>
      <c r="AR761" s="378"/>
      <c r="AS761" s="268"/>
    </row>
    <row r="762" spans="1:46" ht="30" outlineLevel="1">
      <c r="A762" s="466">
        <v>49</v>
      </c>
      <c r="B762" s="381" t="s">
        <v>141</v>
      </c>
      <c r="C762" s="253" t="s">
        <v>25</v>
      </c>
      <c r="D762" s="257"/>
      <c r="E762" s="257"/>
      <c r="F762" s="257"/>
      <c r="G762" s="257"/>
      <c r="H762" s="257"/>
      <c r="I762" s="257"/>
      <c r="J762" s="257"/>
      <c r="K762" s="257"/>
      <c r="L762" s="257"/>
      <c r="M762" s="257"/>
      <c r="N762" s="257"/>
      <c r="O762" s="257"/>
      <c r="P762" s="257"/>
      <c r="Q762" s="257">
        <v>12</v>
      </c>
      <c r="R762" s="257"/>
      <c r="S762" s="257"/>
      <c r="T762" s="257"/>
      <c r="U762" s="257"/>
      <c r="V762" s="257"/>
      <c r="W762" s="257"/>
      <c r="X762" s="257"/>
      <c r="Y762" s="257"/>
      <c r="Z762" s="257"/>
      <c r="AA762" s="257"/>
      <c r="AB762" s="257"/>
      <c r="AC762" s="257"/>
      <c r="AD762" s="257"/>
      <c r="AE762" s="379"/>
      <c r="AF762" s="363"/>
      <c r="AG762" s="363"/>
      <c r="AH762" s="363"/>
      <c r="AI762" s="363"/>
      <c r="AJ762" s="363"/>
      <c r="AK762" s="363"/>
      <c r="AL762" s="368"/>
      <c r="AM762" s="368"/>
      <c r="AN762" s="368"/>
      <c r="AO762" s="368"/>
      <c r="AP762" s="368"/>
      <c r="AQ762" s="368"/>
      <c r="AR762" s="368"/>
      <c r="AS762" s="258">
        <f>SUM(AE762:AR762)</f>
        <v>0</v>
      </c>
    </row>
    <row r="763" spans="1:46" outlineLevel="1">
      <c r="A763" s="466"/>
      <c r="B763" s="256" t="s">
        <v>309</v>
      </c>
      <c r="C763" s="253" t="s">
        <v>163</v>
      </c>
      <c r="D763" s="257"/>
      <c r="E763" s="257"/>
      <c r="F763" s="257"/>
      <c r="G763" s="257"/>
      <c r="H763" s="257"/>
      <c r="I763" s="257"/>
      <c r="J763" s="257"/>
      <c r="K763" s="257"/>
      <c r="L763" s="257"/>
      <c r="M763" s="257"/>
      <c r="N763" s="257"/>
      <c r="O763" s="257"/>
      <c r="P763" s="257"/>
      <c r="Q763" s="257">
        <f>Q762</f>
        <v>12</v>
      </c>
      <c r="R763" s="257"/>
      <c r="S763" s="257"/>
      <c r="T763" s="257"/>
      <c r="U763" s="257"/>
      <c r="V763" s="257"/>
      <c r="W763" s="257"/>
      <c r="X763" s="257"/>
      <c r="Y763" s="257"/>
      <c r="Z763" s="257"/>
      <c r="AA763" s="257"/>
      <c r="AB763" s="257"/>
      <c r="AC763" s="257"/>
      <c r="AD763" s="257"/>
      <c r="AE763" s="364">
        <f>AE762</f>
        <v>0</v>
      </c>
      <c r="AF763" s="364">
        <f t="shared" ref="AF763" si="2296">AF762</f>
        <v>0</v>
      </c>
      <c r="AG763" s="364">
        <f t="shared" ref="AG763" si="2297">AG762</f>
        <v>0</v>
      </c>
      <c r="AH763" s="364">
        <f t="shared" ref="AH763" si="2298">AH762</f>
        <v>0</v>
      </c>
      <c r="AI763" s="364">
        <f t="shared" ref="AI763" si="2299">AI762</f>
        <v>0</v>
      </c>
      <c r="AJ763" s="364">
        <f t="shared" ref="AJ763" si="2300">AJ762</f>
        <v>0</v>
      </c>
      <c r="AK763" s="364">
        <f t="shared" ref="AK763" si="2301">AK762</f>
        <v>0</v>
      </c>
      <c r="AL763" s="364">
        <f t="shared" ref="AL763" si="2302">AL762</f>
        <v>0</v>
      </c>
      <c r="AM763" s="364">
        <f t="shared" ref="AM763" si="2303">AM762</f>
        <v>0</v>
      </c>
      <c r="AN763" s="364">
        <f t="shared" ref="AN763" si="2304">AN762</f>
        <v>0</v>
      </c>
      <c r="AO763" s="364">
        <f t="shared" ref="AO763" si="2305">AO762</f>
        <v>0</v>
      </c>
      <c r="AP763" s="364">
        <f t="shared" ref="AP763" si="2306">AP762</f>
        <v>0</v>
      </c>
      <c r="AQ763" s="364">
        <f t="shared" ref="AQ763" si="2307">AQ762</f>
        <v>0</v>
      </c>
      <c r="AR763" s="364">
        <f t="shared" ref="AR763" si="2308">AR762</f>
        <v>0</v>
      </c>
      <c r="AS763" s="268"/>
    </row>
    <row r="764" spans="1:46" outlineLevel="1">
      <c r="A764" s="466"/>
      <c r="B764" s="256"/>
      <c r="C764" s="267"/>
      <c r="D764" s="253"/>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c r="AA764" s="253"/>
      <c r="AB764" s="253"/>
      <c r="AC764" s="253"/>
      <c r="AD764" s="253"/>
      <c r="AE764" s="365"/>
      <c r="AF764" s="365"/>
      <c r="AG764" s="365"/>
      <c r="AH764" s="365"/>
      <c r="AI764" s="365"/>
      <c r="AJ764" s="365"/>
      <c r="AK764" s="365"/>
      <c r="AL764" s="365"/>
      <c r="AM764" s="365"/>
      <c r="AN764" s="365"/>
      <c r="AO764" s="365"/>
      <c r="AP764" s="365"/>
      <c r="AQ764" s="365"/>
      <c r="AR764" s="365"/>
      <c r="AS764" s="268"/>
    </row>
    <row r="765" spans="1:46" ht="15.75">
      <c r="B765" s="288" t="s">
        <v>310</v>
      </c>
      <c r="C765" s="290"/>
      <c r="D765" s="290">
        <f>SUM(D608:D763)</f>
        <v>0</v>
      </c>
      <c r="E765" s="290"/>
      <c r="F765" s="290"/>
      <c r="G765" s="290">
        <f>SUM(G608:G681)</f>
        <v>284816.78043164313</v>
      </c>
      <c r="H765" s="290">
        <f t="shared" ref="H765:P765" si="2309">SUM(H608:H681)</f>
        <v>284816.78043164313</v>
      </c>
      <c r="I765" s="290">
        <f t="shared" si="2309"/>
        <v>284816.78043164313</v>
      </c>
      <c r="J765" s="290">
        <f t="shared" si="2309"/>
        <v>284816.78043164313</v>
      </c>
      <c r="K765" s="290">
        <f t="shared" si="2309"/>
        <v>0</v>
      </c>
      <c r="L765" s="290">
        <f t="shared" si="2309"/>
        <v>0</v>
      </c>
      <c r="M765" s="290">
        <f t="shared" si="2309"/>
        <v>0</v>
      </c>
      <c r="N765" s="290">
        <f t="shared" si="2309"/>
        <v>0</v>
      </c>
      <c r="O765" s="290">
        <f t="shared" si="2309"/>
        <v>0</v>
      </c>
      <c r="P765" s="290">
        <f t="shared" si="2309"/>
        <v>0</v>
      </c>
      <c r="Q765" s="290"/>
      <c r="R765" s="290">
        <f>SUM(R608:R763)</f>
        <v>0</v>
      </c>
      <c r="S765" s="290"/>
      <c r="T765" s="290"/>
      <c r="U765" s="290">
        <f>SUM(U608:U681)</f>
        <v>0</v>
      </c>
      <c r="V765" s="290">
        <f t="shared" ref="V765:AD765" si="2310">SUM(V608:V681)</f>
        <v>0</v>
      </c>
      <c r="W765" s="290">
        <f t="shared" si="2310"/>
        <v>0</v>
      </c>
      <c r="X765" s="290">
        <f t="shared" si="2310"/>
        <v>0</v>
      </c>
      <c r="Y765" s="290">
        <f t="shared" si="2310"/>
        <v>0</v>
      </c>
      <c r="Z765" s="290">
        <f t="shared" si="2310"/>
        <v>0</v>
      </c>
      <c r="AA765" s="290">
        <f t="shared" si="2310"/>
        <v>0</v>
      </c>
      <c r="AB765" s="290">
        <f t="shared" si="2310"/>
        <v>0</v>
      </c>
      <c r="AC765" s="290">
        <f t="shared" si="2310"/>
        <v>0</v>
      </c>
      <c r="AD765" s="290">
        <f t="shared" si="2310"/>
        <v>0</v>
      </c>
      <c r="AE765" s="290">
        <f>IF(AE606="kWh",SUMPRODUCT(D608:D763,AE608:AE763))</f>
        <v>0</v>
      </c>
      <c r="AF765" s="290">
        <f>IF(AF606="kWh",SUMPRODUCT(D608:D763,AF608:AF763))</f>
        <v>0</v>
      </c>
      <c r="AG765" s="290">
        <f>IF(AG606="kw",SUMPRODUCT(Q608:Q763,R608:R763,AG608:AG763),SUMPRODUCT(D608:D763,AG608:AG763))</f>
        <v>0</v>
      </c>
      <c r="AH765" s="290">
        <f>IF(AH606="kw",SUMPRODUCT(Q608:Q763,R608:R763,AH608:AH763),SUMPRODUCT(D608:D763,AH608:AH763))</f>
        <v>0</v>
      </c>
      <c r="AI765" s="290">
        <f>IF(AI606="kw",SUMPRODUCT(Q608:Q763,R608:R763,AI608:AI763),SUMPRODUCT(D608:D763,AI608:AI763))</f>
        <v>0</v>
      </c>
      <c r="AJ765" s="290">
        <f>IF(AJ606="kw",SUMPRODUCT(Q608:Q763,R608:R763,AJ608:AJ763),SUMPRODUCT(D608:D763,AJ608:AJ763))</f>
        <v>0</v>
      </c>
      <c r="AK765" s="290">
        <f>IF(AK606="kw",SUMPRODUCT(Q608:Q763,R608:R763,AK608:AK763),SUMPRODUCT(D608:D763,AK608:AK763))</f>
        <v>0</v>
      </c>
      <c r="AL765" s="290">
        <f>IF(AL606="kw",SUMPRODUCT(Q608:Q763,R608:R763,AL608:AL763),SUMPRODUCT(D608:D763,AL608:AL763))</f>
        <v>0</v>
      </c>
      <c r="AM765" s="290">
        <f>IF(AM606="kw",SUMPRODUCT(Q608:Q763,R608:R763,AM608:AM763),SUMPRODUCT(D608:D763,AM608:AM763))</f>
        <v>0</v>
      </c>
      <c r="AN765" s="290">
        <f>IF(AN606="kw",SUMPRODUCT(Q608:Q763,R608:R763,AN608:AN763),SUMPRODUCT(D608:D763,AN608:AN763))</f>
        <v>0</v>
      </c>
      <c r="AO765" s="290">
        <f>IF(AO606="kw",SUMPRODUCT(Q608:Q763,R608:R763,AO608:AO763),SUMPRODUCT(D608:D763,AO608:AO763))</f>
        <v>0</v>
      </c>
      <c r="AP765" s="290">
        <f>IF(AP606="kw",SUMPRODUCT(Q608:Q763,R608:R763,AP608:AP763),SUMPRODUCT(D608:D763,AP608:AP763))</f>
        <v>0</v>
      </c>
      <c r="AQ765" s="290">
        <f>IF(AQ606="kw",SUMPRODUCT(Q608:Q763,R608:R763,AQ608:AQ763),SUMPRODUCT(D608:D763,AQ608:AQ763))</f>
        <v>0</v>
      </c>
      <c r="AR765" s="290">
        <f>IF(AR606="kw",SUMPRODUCT(Q608:Q763,R608:R763,AR608:AR763),SUMPRODUCT(D608:D763,AR608:AR763))</f>
        <v>0</v>
      </c>
      <c r="AS765" s="291"/>
    </row>
    <row r="766" spans="1:46" ht="15.75">
      <c r="B766" s="345" t="s">
        <v>311</v>
      </c>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c r="AE766" s="346">
        <f>HLOOKUP(AE605,'2. LRAMVA Threshold'!$B$42:$Q$60,10,FALSE)</f>
        <v>0</v>
      </c>
      <c r="AF766" s="346">
        <f>HLOOKUP(AF605,'2. LRAMVA Threshold'!$B$42:$Q$53,10,FALSE)</f>
        <v>0</v>
      </c>
      <c r="AG766" s="346">
        <f>HLOOKUP(AG415,'2. LRAMVA Threshold'!$B$42:$Q$53,10,FALSE)</f>
        <v>0</v>
      </c>
      <c r="AH766" s="346">
        <f>HLOOKUP(AH415,'2. LRAMVA Threshold'!$B$42:$Q$53,10,FALSE)</f>
        <v>0</v>
      </c>
      <c r="AI766" s="346">
        <f>HLOOKUP(AI415,'2. LRAMVA Threshold'!$B$42:$Q$53,10,FALSE)</f>
        <v>0</v>
      </c>
      <c r="AJ766" s="346">
        <f>HLOOKUP(AJ415,'2. LRAMVA Threshold'!$B$42:$Q$53,10,FALSE)</f>
        <v>0</v>
      </c>
      <c r="AK766" s="346">
        <f>HLOOKUP(AK415,'2. LRAMVA Threshold'!$B$42:$Q$53,10,FALSE)</f>
        <v>0</v>
      </c>
      <c r="AL766" s="346">
        <f>HLOOKUP(AL415,'2. LRAMVA Threshold'!$B$42:$Q$53,10,FALSE)</f>
        <v>0</v>
      </c>
      <c r="AM766" s="346">
        <f>HLOOKUP(AM415,'2. LRAMVA Threshold'!$B$42:$Q$53,10,FALSE)</f>
        <v>0</v>
      </c>
      <c r="AN766" s="346">
        <f>HLOOKUP(AN415,'2. LRAMVA Threshold'!$B$42:$Q$53,10,FALSE)</f>
        <v>0</v>
      </c>
      <c r="AO766" s="346">
        <f>HLOOKUP(AO415,'2. LRAMVA Threshold'!$B$42:$Q$53,10,FALSE)</f>
        <v>0</v>
      </c>
      <c r="AP766" s="346">
        <f>HLOOKUP(AP415,'2. LRAMVA Threshold'!$B$42:$Q$53,10,FALSE)</f>
        <v>0</v>
      </c>
      <c r="AQ766" s="346">
        <f>HLOOKUP(AQ415,'2. LRAMVA Threshold'!$B$42:$Q$53,10,FALSE)</f>
        <v>0</v>
      </c>
      <c r="AR766" s="346">
        <f>HLOOKUP(AR415,'2. LRAMVA Threshold'!$B$42:$Q$53,10,FALSE)</f>
        <v>0</v>
      </c>
      <c r="AS766" s="395"/>
    </row>
    <row r="767" spans="1:46">
      <c r="B767" s="348"/>
      <c r="C767" s="385"/>
      <c r="D767" s="386"/>
      <c r="E767" s="386"/>
      <c r="F767" s="386"/>
      <c r="G767" s="386"/>
      <c r="H767" s="386"/>
      <c r="I767" s="386"/>
      <c r="J767" s="386"/>
      <c r="K767" s="386"/>
      <c r="L767" s="386"/>
      <c r="M767" s="386"/>
      <c r="N767" s="350"/>
      <c r="O767" s="350"/>
      <c r="P767" s="350"/>
      <c r="Q767" s="386"/>
      <c r="R767" s="387"/>
      <c r="S767" s="386"/>
      <c r="T767" s="386"/>
      <c r="U767" s="386"/>
      <c r="V767" s="388"/>
      <c r="W767" s="388"/>
      <c r="X767" s="388"/>
      <c r="Y767" s="388"/>
      <c r="Z767" s="386"/>
      <c r="AA767" s="386"/>
      <c r="AB767" s="350"/>
      <c r="AC767" s="350"/>
      <c r="AD767" s="350"/>
      <c r="AE767" s="389"/>
      <c r="AF767" s="389"/>
      <c r="AG767" s="389"/>
      <c r="AH767" s="389"/>
      <c r="AI767" s="389"/>
      <c r="AJ767" s="389"/>
      <c r="AK767" s="389"/>
      <c r="AL767" s="353"/>
      <c r="AM767" s="353"/>
      <c r="AN767" s="353"/>
      <c r="AO767" s="353"/>
      <c r="AP767" s="353"/>
      <c r="AQ767" s="353"/>
      <c r="AR767" s="353"/>
      <c r="AS767" s="354"/>
    </row>
    <row r="768" spans="1:46">
      <c r="B768" s="285" t="s">
        <v>312</v>
      </c>
      <c r="C768" s="298"/>
      <c r="D768" s="298"/>
      <c r="E768" s="331"/>
      <c r="F768" s="331"/>
      <c r="G768" s="331"/>
      <c r="H768" s="331"/>
      <c r="I768" s="331"/>
      <c r="J768" s="331"/>
      <c r="K768" s="331"/>
      <c r="L768" s="331"/>
      <c r="M768" s="331"/>
      <c r="N768" s="331"/>
      <c r="O768" s="331"/>
      <c r="P768" s="331"/>
      <c r="Q768" s="331"/>
      <c r="R768" s="253"/>
      <c r="S768" s="300"/>
      <c r="T768" s="300"/>
      <c r="U768" s="300"/>
      <c r="V768" s="299"/>
      <c r="W768" s="299"/>
      <c r="X768" s="299"/>
      <c r="Y768" s="299"/>
      <c r="Z768" s="300"/>
      <c r="AA768" s="300"/>
      <c r="AB768" s="300"/>
      <c r="AC768" s="300"/>
      <c r="AD768" s="300"/>
      <c r="AE768" s="737">
        <f>HLOOKUP(AE$35,'3.  Distribution Rates'!$C$122:$P$135,10,FALSE)</f>
        <v>7.1999999999999998E-3</v>
      </c>
      <c r="AF768" s="737">
        <f>HLOOKUP(AF$35,'3.  Distribution Rates'!$C$122:$P$135,10,FALSE)</f>
        <v>1.6799999999999999E-2</v>
      </c>
      <c r="AG768" s="301">
        <f>HLOOKUP(AG$35,'3.  Distribution Rates'!$C$122:$P$135,10,FALSE)</f>
        <v>3.2744</v>
      </c>
      <c r="AH768" s="301">
        <f>HLOOKUP(AH$35,'3.  Distribution Rates'!$C$122:$P$135,10,FALSE)</f>
        <v>8.9766999999999992</v>
      </c>
      <c r="AI768" s="301">
        <f>HLOOKUP(AI$35,'3.  Distribution Rates'!$C$122:$P$135,10,FALSE)</f>
        <v>0</v>
      </c>
      <c r="AJ768" s="301">
        <f>HLOOKUP(AJ$35,'3.  Distribution Rates'!$C$122:$P$135,10,FALSE)</f>
        <v>0</v>
      </c>
      <c r="AK768" s="301">
        <f>HLOOKUP(AK$35,'3.  Distribution Rates'!$C$122:$P$135,10,FALSE)</f>
        <v>0</v>
      </c>
      <c r="AL768" s="301">
        <f>HLOOKUP(AL$35,'3.  Distribution Rates'!$C$122:$P$135,10,FALSE)</f>
        <v>0</v>
      </c>
      <c r="AM768" s="301">
        <f>HLOOKUP(AM$35,'3.  Distribution Rates'!$C$122:$P$135,10,FALSE)</f>
        <v>0</v>
      </c>
      <c r="AN768" s="301">
        <f>HLOOKUP(AN$35,'3.  Distribution Rates'!$C$122:$P$135,10,FALSE)</f>
        <v>0</v>
      </c>
      <c r="AO768" s="301">
        <f>HLOOKUP(AO$35,'3.  Distribution Rates'!$C$122:$P$135,10,FALSE)</f>
        <v>0</v>
      </c>
      <c r="AP768" s="301">
        <f>HLOOKUP(AP$35,'3.  Distribution Rates'!$C$122:$P$135,10,FALSE)</f>
        <v>0</v>
      </c>
      <c r="AQ768" s="301">
        <f>HLOOKUP(AQ$35,'3.  Distribution Rates'!$C$122:$P$135,10,FALSE)</f>
        <v>0</v>
      </c>
      <c r="AR768" s="301">
        <f>HLOOKUP(AR$35,'3.  Distribution Rates'!$C$122:$P$135,10,FALSE)</f>
        <v>0</v>
      </c>
      <c r="AS768" s="306"/>
      <c r="AT768" s="396"/>
    </row>
    <row r="769" spans="2:46">
      <c r="B769" s="285" t="s">
        <v>313</v>
      </c>
      <c r="C769" s="303"/>
      <c r="D769" s="245"/>
      <c r="E769" s="242"/>
      <c r="F769" s="242"/>
      <c r="G769" s="242"/>
      <c r="H769" s="242"/>
      <c r="I769" s="242"/>
      <c r="J769" s="242"/>
      <c r="K769" s="242"/>
      <c r="L769" s="242"/>
      <c r="M769" s="242"/>
      <c r="N769" s="242"/>
      <c r="O769" s="242"/>
      <c r="P769" s="242"/>
      <c r="Q769" s="242"/>
      <c r="R769" s="253"/>
      <c r="S769" s="242"/>
      <c r="T769" s="242"/>
      <c r="U769" s="242"/>
      <c r="V769" s="245"/>
      <c r="W769" s="245"/>
      <c r="X769" s="245"/>
      <c r="Y769" s="245"/>
      <c r="Z769" s="242"/>
      <c r="AA769" s="242"/>
      <c r="AB769" s="242"/>
      <c r="AC769" s="242"/>
      <c r="AD769" s="242"/>
      <c r="AE769" s="333">
        <f>'4.  2011-2014 LRAM'!AM141*AE768</f>
        <v>0</v>
      </c>
      <c r="AF769" s="333">
        <f>'4.  2011-2014 LRAM'!AN141*AF768</f>
        <v>0</v>
      </c>
      <c r="AG769" s="333">
        <f>'4.  2011-2014 LRAM'!AO141*AG768</f>
        <v>0</v>
      </c>
      <c r="AH769" s="333">
        <f>'4.  2011-2014 LRAM'!AP141*AH768</f>
        <v>0</v>
      </c>
      <c r="AI769" s="333">
        <f>'4.  2011-2014 LRAM'!AQ141*AI768</f>
        <v>0</v>
      </c>
      <c r="AJ769" s="333">
        <f>'4.  2011-2014 LRAM'!AR141*AJ768</f>
        <v>0</v>
      </c>
      <c r="AK769" s="333">
        <f>'4.  2011-2014 LRAM'!AS141*AK768</f>
        <v>0</v>
      </c>
      <c r="AL769" s="333">
        <f>'4.  2011-2014 LRAM'!AT141*AL768</f>
        <v>0</v>
      </c>
      <c r="AM769" s="333">
        <f>'4.  2011-2014 LRAM'!AU141*AM768</f>
        <v>0</v>
      </c>
      <c r="AN769" s="333">
        <f>'4.  2011-2014 LRAM'!AV141*AN768</f>
        <v>0</v>
      </c>
      <c r="AO769" s="333">
        <f>'4.  2011-2014 LRAM'!AW141*AO768</f>
        <v>0</v>
      </c>
      <c r="AP769" s="333">
        <f>'4.  2011-2014 LRAM'!AX141*AP768</f>
        <v>0</v>
      </c>
      <c r="AQ769" s="333">
        <f>'4.  2011-2014 LRAM'!AY141*AQ768</f>
        <v>0</v>
      </c>
      <c r="AR769" s="333">
        <f>'4.  2011-2014 LRAM'!AZ141*AR768</f>
        <v>0</v>
      </c>
      <c r="AS769" s="545">
        <f t="shared" ref="AS769:AS775" si="2311">SUM(AE769:AR769)</f>
        <v>0</v>
      </c>
      <c r="AT769" s="396"/>
    </row>
    <row r="770" spans="2:46">
      <c r="B770" s="285" t="s">
        <v>314</v>
      </c>
      <c r="C770" s="303"/>
      <c r="D770" s="245"/>
      <c r="E770" s="242"/>
      <c r="F770" s="242"/>
      <c r="G770" s="242"/>
      <c r="H770" s="242"/>
      <c r="I770" s="242"/>
      <c r="J770" s="242"/>
      <c r="K770" s="242"/>
      <c r="L770" s="242"/>
      <c r="M770" s="242"/>
      <c r="N770" s="242"/>
      <c r="O770" s="242"/>
      <c r="P770" s="242"/>
      <c r="Q770" s="242"/>
      <c r="R770" s="253"/>
      <c r="S770" s="242"/>
      <c r="T770" s="242"/>
      <c r="U770" s="242"/>
      <c r="V770" s="245"/>
      <c r="W770" s="245"/>
      <c r="X770" s="245"/>
      <c r="Y770" s="245"/>
      <c r="Z770" s="242"/>
      <c r="AA770" s="242"/>
      <c r="AB770" s="242"/>
      <c r="AC770" s="242"/>
      <c r="AD770" s="242"/>
      <c r="AE770" s="333">
        <f>'4.  2011-2014 LRAM'!AM280*AE768</f>
        <v>0</v>
      </c>
      <c r="AF770" s="333">
        <f>'4.  2011-2014 LRAM'!AN280*AF768</f>
        <v>0</v>
      </c>
      <c r="AG770" s="333">
        <f>'4.  2011-2014 LRAM'!AO280*AG768</f>
        <v>0</v>
      </c>
      <c r="AH770" s="333">
        <f>'4.  2011-2014 LRAM'!AP280*AH768</f>
        <v>0</v>
      </c>
      <c r="AI770" s="333">
        <f>'4.  2011-2014 LRAM'!AQ280*AI768</f>
        <v>0</v>
      </c>
      <c r="AJ770" s="333">
        <f>'4.  2011-2014 LRAM'!AR280*AJ768</f>
        <v>0</v>
      </c>
      <c r="AK770" s="333">
        <f>'4.  2011-2014 LRAM'!AS280*AK768</f>
        <v>0</v>
      </c>
      <c r="AL770" s="333">
        <f>'4.  2011-2014 LRAM'!AT280*AL768</f>
        <v>0</v>
      </c>
      <c r="AM770" s="333">
        <f>'4.  2011-2014 LRAM'!AU280*AM768</f>
        <v>0</v>
      </c>
      <c r="AN770" s="333">
        <f>'4.  2011-2014 LRAM'!AV280*AN768</f>
        <v>0</v>
      </c>
      <c r="AO770" s="333">
        <f>'4.  2011-2014 LRAM'!AW280*AO768</f>
        <v>0</v>
      </c>
      <c r="AP770" s="333">
        <f>'4.  2011-2014 LRAM'!AX280*AP768</f>
        <v>0</v>
      </c>
      <c r="AQ770" s="333">
        <f>'4.  2011-2014 LRAM'!AY280*AQ768</f>
        <v>0</v>
      </c>
      <c r="AR770" s="333">
        <f>'4.  2011-2014 LRAM'!AZ280*AR768</f>
        <v>0</v>
      </c>
      <c r="AS770" s="545">
        <f t="shared" si="2311"/>
        <v>0</v>
      </c>
      <c r="AT770" s="396"/>
    </row>
    <row r="771" spans="2:46">
      <c r="B771" s="285" t="s">
        <v>315</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LRAM'!AM416*AE768</f>
        <v>0</v>
      </c>
      <c r="AF771" s="333">
        <f>'4.  2011-2014 LRAM'!AN416*AF768</f>
        <v>0</v>
      </c>
      <c r="AG771" s="333">
        <f>'4.  2011-2014 LRAM'!AO416*AG768</f>
        <v>0</v>
      </c>
      <c r="AH771" s="333">
        <f>'4.  2011-2014 LRAM'!AP416*AH768</f>
        <v>0</v>
      </c>
      <c r="AI771" s="333">
        <f>'4.  2011-2014 LRAM'!AQ416*AI768</f>
        <v>0</v>
      </c>
      <c r="AJ771" s="333">
        <f>'4.  2011-2014 LRAM'!AR416*AJ768</f>
        <v>0</v>
      </c>
      <c r="AK771" s="333">
        <f>'4.  2011-2014 LRAM'!AS416*AK768</f>
        <v>0</v>
      </c>
      <c r="AL771" s="333">
        <f>'4.  2011-2014 LRAM'!AT416*AL768</f>
        <v>0</v>
      </c>
      <c r="AM771" s="333">
        <f>'4.  2011-2014 LRAM'!AU416*AM768</f>
        <v>0</v>
      </c>
      <c r="AN771" s="333">
        <f>'4.  2011-2014 LRAM'!AV416*AN768</f>
        <v>0</v>
      </c>
      <c r="AO771" s="333">
        <f>'4.  2011-2014 LRAM'!AW416*AO768</f>
        <v>0</v>
      </c>
      <c r="AP771" s="333">
        <f>'4.  2011-2014 LRAM'!AX416*AP768</f>
        <v>0</v>
      </c>
      <c r="AQ771" s="333">
        <f>'4.  2011-2014 LRAM'!AY416*AQ768</f>
        <v>0</v>
      </c>
      <c r="AR771" s="333">
        <f>'4.  2011-2014 LRAM'!AZ416*AR768</f>
        <v>0</v>
      </c>
      <c r="AS771" s="545">
        <f t="shared" si="2311"/>
        <v>0</v>
      </c>
      <c r="AT771" s="396"/>
    </row>
    <row r="772" spans="2:46">
      <c r="B772" s="285" t="s">
        <v>316</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LRAM'!AM553*AE768</f>
        <v>0</v>
      </c>
      <c r="AF772" s="333">
        <f>'4.  2011-2014 LRAM'!AN553*AF768</f>
        <v>0</v>
      </c>
      <c r="AG772" s="333">
        <f>'4.  2011-2014 LRAM'!AO553*AG768</f>
        <v>0</v>
      </c>
      <c r="AH772" s="333">
        <f>'4.  2011-2014 LRAM'!AP553*AH768</f>
        <v>0</v>
      </c>
      <c r="AI772" s="333">
        <f>'4.  2011-2014 LRAM'!AQ553*AI768</f>
        <v>0</v>
      </c>
      <c r="AJ772" s="333">
        <f>'4.  2011-2014 LRAM'!AR553*AJ768</f>
        <v>0</v>
      </c>
      <c r="AK772" s="333">
        <f>'4.  2011-2014 LRAM'!AS553*AK768</f>
        <v>0</v>
      </c>
      <c r="AL772" s="333">
        <f>'4.  2011-2014 LRAM'!AT553*AL768</f>
        <v>0</v>
      </c>
      <c r="AM772" s="333">
        <f>'4.  2011-2014 LRAM'!AU553*AM768</f>
        <v>0</v>
      </c>
      <c r="AN772" s="333">
        <f>'4.  2011-2014 LRAM'!AV553*AN768</f>
        <v>0</v>
      </c>
      <c r="AO772" s="333">
        <f>'4.  2011-2014 LRAM'!AW553*AO768</f>
        <v>0</v>
      </c>
      <c r="AP772" s="333">
        <f>'4.  2011-2014 LRAM'!AX553*AP768</f>
        <v>0</v>
      </c>
      <c r="AQ772" s="333">
        <f>'4.  2011-2014 LRAM'!AY553*AQ768</f>
        <v>0</v>
      </c>
      <c r="AR772" s="333">
        <f>'4.  2011-2014 LRAM'!AZ553*AR768</f>
        <v>0</v>
      </c>
      <c r="AS772" s="545">
        <f t="shared" si="2311"/>
        <v>0</v>
      </c>
      <c r="AT772" s="396"/>
    </row>
    <row r="773" spans="2:46">
      <c r="B773" s="285" t="s">
        <v>317</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AE210*AE768</f>
        <v>0</v>
      </c>
      <c r="AF773" s="333">
        <f t="shared" ref="AF773:AR773" si="2312">AF210*AF768</f>
        <v>0</v>
      </c>
      <c r="AG773" s="333">
        <f t="shared" si="2312"/>
        <v>0</v>
      </c>
      <c r="AH773" s="333">
        <f t="shared" si="2312"/>
        <v>0</v>
      </c>
      <c r="AI773" s="333">
        <f t="shared" si="2312"/>
        <v>0</v>
      </c>
      <c r="AJ773" s="333">
        <f t="shared" si="2312"/>
        <v>0</v>
      </c>
      <c r="AK773" s="333">
        <f t="shared" si="2312"/>
        <v>0</v>
      </c>
      <c r="AL773" s="333">
        <f t="shared" si="2312"/>
        <v>0</v>
      </c>
      <c r="AM773" s="333">
        <f t="shared" si="2312"/>
        <v>0</v>
      </c>
      <c r="AN773" s="333">
        <f t="shared" si="2312"/>
        <v>0</v>
      </c>
      <c r="AO773" s="333">
        <f t="shared" si="2312"/>
        <v>0</v>
      </c>
      <c r="AP773" s="333">
        <f t="shared" si="2312"/>
        <v>0</v>
      </c>
      <c r="AQ773" s="333">
        <f t="shared" si="2312"/>
        <v>0</v>
      </c>
      <c r="AR773" s="333">
        <f t="shared" si="2312"/>
        <v>0</v>
      </c>
      <c r="AS773" s="545">
        <f t="shared" si="2311"/>
        <v>0</v>
      </c>
      <c r="AT773" s="396"/>
    </row>
    <row r="774" spans="2:46">
      <c r="B774" s="285" t="s">
        <v>318</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AE400*AE768</f>
        <v>0</v>
      </c>
      <c r="AF774" s="333">
        <f t="shared" ref="AF774:AR774" si="2313">AF400*AF768</f>
        <v>0</v>
      </c>
      <c r="AG774" s="333">
        <f t="shared" si="2313"/>
        <v>0</v>
      </c>
      <c r="AH774" s="333">
        <f t="shared" si="2313"/>
        <v>0</v>
      </c>
      <c r="AI774" s="333">
        <f t="shared" si="2313"/>
        <v>0</v>
      </c>
      <c r="AJ774" s="333">
        <f t="shared" si="2313"/>
        <v>0</v>
      </c>
      <c r="AK774" s="333">
        <f t="shared" si="2313"/>
        <v>0</v>
      </c>
      <c r="AL774" s="333">
        <f t="shared" si="2313"/>
        <v>0</v>
      </c>
      <c r="AM774" s="333">
        <f t="shared" si="2313"/>
        <v>0</v>
      </c>
      <c r="AN774" s="333">
        <f t="shared" si="2313"/>
        <v>0</v>
      </c>
      <c r="AO774" s="333">
        <f t="shared" si="2313"/>
        <v>0</v>
      </c>
      <c r="AP774" s="333">
        <f t="shared" si="2313"/>
        <v>0</v>
      </c>
      <c r="AQ774" s="333">
        <f t="shared" si="2313"/>
        <v>0</v>
      </c>
      <c r="AR774" s="333">
        <f t="shared" si="2313"/>
        <v>0</v>
      </c>
      <c r="AS774" s="545">
        <f t="shared" si="2311"/>
        <v>0</v>
      </c>
      <c r="AT774" s="396"/>
    </row>
    <row r="775" spans="2:46">
      <c r="B775" s="285" t="s">
        <v>319</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AE590*AE768</f>
        <v>0</v>
      </c>
      <c r="AF775" s="333">
        <f t="shared" ref="AF775:AR775" si="2314">AF590*AF768</f>
        <v>0</v>
      </c>
      <c r="AG775" s="333">
        <f t="shared" si="2314"/>
        <v>0</v>
      </c>
      <c r="AH775" s="333">
        <f t="shared" si="2314"/>
        <v>0</v>
      </c>
      <c r="AI775" s="333">
        <f t="shared" si="2314"/>
        <v>0</v>
      </c>
      <c r="AJ775" s="333">
        <f t="shared" si="2314"/>
        <v>0</v>
      </c>
      <c r="AK775" s="333">
        <f t="shared" si="2314"/>
        <v>0</v>
      </c>
      <c r="AL775" s="333">
        <f t="shared" si="2314"/>
        <v>0</v>
      </c>
      <c r="AM775" s="333">
        <f t="shared" si="2314"/>
        <v>0</v>
      </c>
      <c r="AN775" s="333">
        <f t="shared" si="2314"/>
        <v>0</v>
      </c>
      <c r="AO775" s="333">
        <f t="shared" si="2314"/>
        <v>0</v>
      </c>
      <c r="AP775" s="333">
        <f t="shared" si="2314"/>
        <v>0</v>
      </c>
      <c r="AQ775" s="333">
        <f t="shared" si="2314"/>
        <v>0</v>
      </c>
      <c r="AR775" s="333">
        <f t="shared" si="2314"/>
        <v>0</v>
      </c>
      <c r="AS775" s="545">
        <f t="shared" si="2311"/>
        <v>0</v>
      </c>
      <c r="AT775" s="396"/>
    </row>
    <row r="776" spans="2:46">
      <c r="B776" s="285" t="s">
        <v>320</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AE765*AE768</f>
        <v>0</v>
      </c>
      <c r="AF776" s="333">
        <f t="shared" ref="AF776:AR776" si="2315">AF765*AF768</f>
        <v>0</v>
      </c>
      <c r="AG776" s="333">
        <f t="shared" si="2315"/>
        <v>0</v>
      </c>
      <c r="AH776" s="333">
        <f t="shared" si="2315"/>
        <v>0</v>
      </c>
      <c r="AI776" s="333">
        <f t="shared" si="2315"/>
        <v>0</v>
      </c>
      <c r="AJ776" s="333">
        <f t="shared" si="2315"/>
        <v>0</v>
      </c>
      <c r="AK776" s="333">
        <f t="shared" si="2315"/>
        <v>0</v>
      </c>
      <c r="AL776" s="333">
        <f t="shared" si="2315"/>
        <v>0</v>
      </c>
      <c r="AM776" s="333">
        <f t="shared" si="2315"/>
        <v>0</v>
      </c>
      <c r="AN776" s="333">
        <f t="shared" si="2315"/>
        <v>0</v>
      </c>
      <c r="AO776" s="333">
        <f t="shared" si="2315"/>
        <v>0</v>
      </c>
      <c r="AP776" s="333">
        <f t="shared" si="2315"/>
        <v>0</v>
      </c>
      <c r="AQ776" s="333">
        <f t="shared" si="2315"/>
        <v>0</v>
      </c>
      <c r="AR776" s="333">
        <f t="shared" si="2315"/>
        <v>0</v>
      </c>
      <c r="AS776" s="545">
        <f>SUM(AE776:AR776)</f>
        <v>0</v>
      </c>
      <c r="AT776" s="396"/>
    </row>
    <row r="777" spans="2:46" ht="15.75">
      <c r="B777" s="307" t="s">
        <v>321</v>
      </c>
      <c r="C777" s="303"/>
      <c r="D777" s="265"/>
      <c r="E777" s="295"/>
      <c r="F777" s="295"/>
      <c r="G777" s="295"/>
      <c r="H777" s="295"/>
      <c r="I777" s="295"/>
      <c r="J777" s="295"/>
      <c r="K777" s="295"/>
      <c r="L777" s="295"/>
      <c r="M777" s="295"/>
      <c r="N777" s="295"/>
      <c r="O777" s="295"/>
      <c r="P777" s="295"/>
      <c r="Q777" s="295"/>
      <c r="R777" s="262"/>
      <c r="S777" s="295"/>
      <c r="T777" s="295"/>
      <c r="U777" s="295"/>
      <c r="V777" s="265"/>
      <c r="W777" s="265"/>
      <c r="X777" s="265"/>
      <c r="Y777" s="265"/>
      <c r="Z777" s="295"/>
      <c r="AA777" s="295"/>
      <c r="AB777" s="295"/>
      <c r="AC777" s="295"/>
      <c r="AD777" s="295"/>
      <c r="AE777" s="304">
        <f>SUM(AE769:AE776)</f>
        <v>0</v>
      </c>
      <c r="AF777" s="304">
        <f>SUM(AF769:AF776)</f>
        <v>0</v>
      </c>
      <c r="AG777" s="304">
        <f t="shared" ref="AG777:AK777" si="2316">SUM(AG769:AG776)</f>
        <v>0</v>
      </c>
      <c r="AH777" s="304">
        <f t="shared" si="2316"/>
        <v>0</v>
      </c>
      <c r="AI777" s="304">
        <f t="shared" si="2316"/>
        <v>0</v>
      </c>
      <c r="AJ777" s="304">
        <f t="shared" si="2316"/>
        <v>0</v>
      </c>
      <c r="AK777" s="304">
        <f t="shared" si="2316"/>
        <v>0</v>
      </c>
      <c r="AL777" s="304">
        <f t="shared" ref="AL777:AR777" si="2317">SUM(AL769:AL776)</f>
        <v>0</v>
      </c>
      <c r="AM777" s="304">
        <f t="shared" si="2317"/>
        <v>0</v>
      </c>
      <c r="AN777" s="304">
        <f t="shared" si="2317"/>
        <v>0</v>
      </c>
      <c r="AO777" s="304">
        <f t="shared" si="2317"/>
        <v>0</v>
      </c>
      <c r="AP777" s="304">
        <f t="shared" si="2317"/>
        <v>0</v>
      </c>
      <c r="AQ777" s="304">
        <f t="shared" si="2317"/>
        <v>0</v>
      </c>
      <c r="AR777" s="304">
        <f t="shared" si="2317"/>
        <v>0</v>
      </c>
      <c r="AS777" s="361">
        <f>SUM(AS769:AS776)</f>
        <v>0</v>
      </c>
      <c r="AT777" s="396"/>
    </row>
    <row r="778" spans="2:46" ht="15.75">
      <c r="B778" s="307" t="s">
        <v>322</v>
      </c>
      <c r="C778" s="303"/>
      <c r="D778" s="308"/>
      <c r="E778" s="295"/>
      <c r="F778" s="295"/>
      <c r="G778" s="295"/>
      <c r="H778" s="295"/>
      <c r="I778" s="295"/>
      <c r="J778" s="295"/>
      <c r="K778" s="295"/>
      <c r="L778" s="295"/>
      <c r="M778" s="295"/>
      <c r="N778" s="295"/>
      <c r="O778" s="295"/>
      <c r="P778" s="295"/>
      <c r="Q778" s="295"/>
      <c r="R778" s="262"/>
      <c r="S778" s="295"/>
      <c r="T778" s="295"/>
      <c r="U778" s="295"/>
      <c r="V778" s="265"/>
      <c r="W778" s="265"/>
      <c r="X778" s="265"/>
      <c r="Y778" s="265"/>
      <c r="Z778" s="295"/>
      <c r="AA778" s="295"/>
      <c r="AB778" s="295"/>
      <c r="AC778" s="295"/>
      <c r="AD778" s="295"/>
      <c r="AE778" s="305">
        <f>AE766*AE768</f>
        <v>0</v>
      </c>
      <c r="AF778" s="305">
        <f t="shared" ref="AF778:AK778" si="2318">AF766*AF768</f>
        <v>0</v>
      </c>
      <c r="AG778" s="305">
        <f t="shared" si="2318"/>
        <v>0</v>
      </c>
      <c r="AH778" s="305">
        <f t="shared" si="2318"/>
        <v>0</v>
      </c>
      <c r="AI778" s="305">
        <f t="shared" si="2318"/>
        <v>0</v>
      </c>
      <c r="AJ778" s="305">
        <f t="shared" si="2318"/>
        <v>0</v>
      </c>
      <c r="AK778" s="305">
        <f t="shared" si="2318"/>
        <v>0</v>
      </c>
      <c r="AL778" s="305">
        <f t="shared" ref="AL778:AR778" si="2319">AL766*AL768</f>
        <v>0</v>
      </c>
      <c r="AM778" s="305">
        <f t="shared" si="2319"/>
        <v>0</v>
      </c>
      <c r="AN778" s="305">
        <f t="shared" si="2319"/>
        <v>0</v>
      </c>
      <c r="AO778" s="305">
        <f t="shared" si="2319"/>
        <v>0</v>
      </c>
      <c r="AP778" s="305">
        <f t="shared" si="2319"/>
        <v>0</v>
      </c>
      <c r="AQ778" s="305">
        <f t="shared" si="2319"/>
        <v>0</v>
      </c>
      <c r="AR778" s="305">
        <f t="shared" si="2319"/>
        <v>0</v>
      </c>
      <c r="AS778" s="361">
        <f>SUM(AE778:AR778)</f>
        <v>0</v>
      </c>
      <c r="AT778" s="396"/>
    </row>
    <row r="779" spans="2:46" ht="15.75">
      <c r="B779" s="307" t="s">
        <v>323</v>
      </c>
      <c r="C779" s="303"/>
      <c r="D779" s="308"/>
      <c r="E779" s="295"/>
      <c r="F779" s="295"/>
      <c r="G779" s="295"/>
      <c r="H779" s="295"/>
      <c r="I779" s="295"/>
      <c r="J779" s="295"/>
      <c r="K779" s="295"/>
      <c r="L779" s="295"/>
      <c r="M779" s="295"/>
      <c r="N779" s="295"/>
      <c r="O779" s="295"/>
      <c r="P779" s="295"/>
      <c r="Q779" s="295"/>
      <c r="R779" s="262"/>
      <c r="S779" s="295"/>
      <c r="T779" s="295"/>
      <c r="U779" s="295"/>
      <c r="V779" s="308"/>
      <c r="W779" s="308"/>
      <c r="X779" s="308"/>
      <c r="Y779" s="308"/>
      <c r="Z779" s="295"/>
      <c r="AA779" s="295"/>
      <c r="AB779" s="295"/>
      <c r="AC779" s="295"/>
      <c r="AD779" s="295"/>
      <c r="AE779" s="309"/>
      <c r="AF779" s="309"/>
      <c r="AG779" s="309"/>
      <c r="AH779" s="309"/>
      <c r="AI779" s="309"/>
      <c r="AJ779" s="309"/>
      <c r="AK779" s="309"/>
      <c r="AL779" s="309"/>
      <c r="AM779" s="309"/>
      <c r="AN779" s="309"/>
      <c r="AO779" s="309"/>
      <c r="AP779" s="309"/>
      <c r="AQ779" s="309"/>
      <c r="AR779" s="309"/>
      <c r="AS779" s="361">
        <f>AS777-AS778</f>
        <v>0</v>
      </c>
      <c r="AT779" s="396"/>
    </row>
    <row r="780" spans="2:46">
      <c r="B780" s="285"/>
      <c r="C780" s="308"/>
      <c r="D780" s="308"/>
      <c r="E780" s="295"/>
      <c r="F780" s="295"/>
      <c r="G780" s="295"/>
      <c r="H780" s="295"/>
      <c r="I780" s="295"/>
      <c r="J780" s="295"/>
      <c r="K780" s="295"/>
      <c r="L780" s="295"/>
      <c r="M780" s="295"/>
      <c r="N780" s="295"/>
      <c r="O780" s="295"/>
      <c r="P780" s="295"/>
      <c r="Q780" s="295"/>
      <c r="R780" s="262"/>
      <c r="S780" s="295"/>
      <c r="T780" s="295"/>
      <c r="U780" s="295"/>
      <c r="V780" s="308"/>
      <c r="W780" s="303"/>
      <c r="X780" s="308"/>
      <c r="Y780" s="308"/>
      <c r="Z780" s="295"/>
      <c r="AA780" s="295"/>
      <c r="AB780" s="295"/>
      <c r="AC780" s="295"/>
      <c r="AD780" s="295"/>
      <c r="AE780" s="310"/>
      <c r="AF780" s="310"/>
      <c r="AG780" s="310"/>
      <c r="AH780" s="310"/>
      <c r="AI780" s="310"/>
      <c r="AJ780" s="310"/>
      <c r="AK780" s="310"/>
      <c r="AL780" s="310"/>
      <c r="AM780" s="310"/>
      <c r="AN780" s="310"/>
      <c r="AO780" s="310"/>
      <c r="AP780" s="310"/>
      <c r="AQ780" s="310"/>
      <c r="AR780" s="310"/>
      <c r="AS780" s="306"/>
      <c r="AT780" s="396"/>
    </row>
    <row r="781" spans="2:46">
      <c r="B781" s="392" t="s">
        <v>324</v>
      </c>
      <c r="C781" s="266"/>
      <c r="D781" s="242"/>
      <c r="E781" s="242"/>
      <c r="F781" s="242"/>
      <c r="G781" s="242"/>
      <c r="H781" s="242"/>
      <c r="I781" s="242"/>
      <c r="J781" s="242"/>
      <c r="K781" s="242"/>
      <c r="L781" s="242"/>
      <c r="M781" s="242"/>
      <c r="N781" s="242"/>
      <c r="O781" s="242"/>
      <c r="P781" s="242"/>
      <c r="Q781" s="242"/>
      <c r="R781" s="314"/>
      <c r="S781" s="242"/>
      <c r="T781" s="242"/>
      <c r="U781" s="242"/>
      <c r="V781" s="266"/>
      <c r="W781" s="245"/>
      <c r="X781" s="245"/>
      <c r="Y781" s="242"/>
      <c r="Z781" s="242"/>
      <c r="AA781" s="245"/>
      <c r="AB781" s="245"/>
      <c r="AC781" s="245"/>
      <c r="AD781" s="245"/>
      <c r="AE781" s="253">
        <f>SUMPRODUCT($E$608:$E$763,AE608:AE763)</f>
        <v>0</v>
      </c>
      <c r="AF781" s="253">
        <f>SUMPRODUCT($E$608:$E$763,AF608:AF763)</f>
        <v>0</v>
      </c>
      <c r="AG781" s="253">
        <f>IF(AG606="kw",SUMPRODUCT($Q$608:$Q$763,$S$608:$S$763,AG608:AG763),SUMPRODUCT($E$608:$E$763,AG608:AG763))</f>
        <v>0</v>
      </c>
      <c r="AH781" s="253">
        <f t="shared" ref="AH781:AR781" si="2320">IF(AH606="kw",SUMPRODUCT($Q$608:$Q$763,$S$608:$S$763,AH608:AH763),SUMPRODUCT($E$608:$E$763,AH608:AH763))</f>
        <v>0</v>
      </c>
      <c r="AI781" s="253">
        <f t="shared" si="2320"/>
        <v>0</v>
      </c>
      <c r="AJ781" s="253">
        <f t="shared" si="2320"/>
        <v>0</v>
      </c>
      <c r="AK781" s="253">
        <f t="shared" si="2320"/>
        <v>0</v>
      </c>
      <c r="AL781" s="253">
        <f t="shared" si="2320"/>
        <v>0</v>
      </c>
      <c r="AM781" s="253">
        <f t="shared" si="2320"/>
        <v>0</v>
      </c>
      <c r="AN781" s="253">
        <f t="shared" si="2320"/>
        <v>0</v>
      </c>
      <c r="AO781" s="253">
        <f t="shared" si="2320"/>
        <v>0</v>
      </c>
      <c r="AP781" s="253">
        <f t="shared" si="2320"/>
        <v>0</v>
      </c>
      <c r="AQ781" s="253">
        <f t="shared" si="2320"/>
        <v>0</v>
      </c>
      <c r="AR781" s="253">
        <f t="shared" si="2320"/>
        <v>0</v>
      </c>
      <c r="AS781" s="297"/>
    </row>
    <row r="782" spans="2:46">
      <c r="B782" s="392" t="s">
        <v>325</v>
      </c>
      <c r="C782" s="266"/>
      <c r="D782" s="242"/>
      <c r="E782" s="242"/>
      <c r="F782" s="242"/>
      <c r="G782" s="242"/>
      <c r="H782" s="242"/>
      <c r="I782" s="242"/>
      <c r="J782" s="242"/>
      <c r="K782" s="242"/>
      <c r="L782" s="242"/>
      <c r="M782" s="242"/>
      <c r="N782" s="242"/>
      <c r="O782" s="242"/>
      <c r="P782" s="242"/>
      <c r="Q782" s="242"/>
      <c r="R782" s="314"/>
      <c r="S782" s="242"/>
      <c r="T782" s="242"/>
      <c r="U782" s="242"/>
      <c r="V782" s="266"/>
      <c r="W782" s="245"/>
      <c r="X782" s="245"/>
      <c r="Y782" s="242"/>
      <c r="Z782" s="242"/>
      <c r="AA782" s="245"/>
      <c r="AB782" s="245"/>
      <c r="AC782" s="245"/>
      <c r="AD782" s="245"/>
      <c r="AE782" s="253">
        <f>SUMPRODUCT($F$608:$F$763,AE608:AE763)</f>
        <v>0</v>
      </c>
      <c r="AF782" s="253">
        <f>SUMPRODUCT($F$608:$F$763,AF608:AF763)</f>
        <v>0</v>
      </c>
      <c r="AG782" s="253">
        <f>IF(AG606="kw",SUMPRODUCT($Q$608:$Q$763,$T$608:$T$763,AG608:AG763),SUMPRODUCT($F$608:$F$763,AG608:AG763))</f>
        <v>0</v>
      </c>
      <c r="AH782" s="253">
        <f t="shared" ref="AH782:AR782" si="2321">IF(AH606="kw",SUMPRODUCT($Q$608:$Q$763,$T$608:$T$763,AH608:AH763),SUMPRODUCT($F$608:$F$763,AH608:AH763))</f>
        <v>0</v>
      </c>
      <c r="AI782" s="253">
        <f t="shared" si="2321"/>
        <v>0</v>
      </c>
      <c r="AJ782" s="253">
        <f t="shared" si="2321"/>
        <v>0</v>
      </c>
      <c r="AK782" s="253">
        <f t="shared" si="2321"/>
        <v>0</v>
      </c>
      <c r="AL782" s="253">
        <f t="shared" si="2321"/>
        <v>0</v>
      </c>
      <c r="AM782" s="253">
        <f t="shared" si="2321"/>
        <v>0</v>
      </c>
      <c r="AN782" s="253">
        <f t="shared" si="2321"/>
        <v>0</v>
      </c>
      <c r="AO782" s="253">
        <f t="shared" si="2321"/>
        <v>0</v>
      </c>
      <c r="AP782" s="253">
        <f t="shared" si="2321"/>
        <v>0</v>
      </c>
      <c r="AQ782" s="253">
        <f t="shared" si="2321"/>
        <v>0</v>
      </c>
      <c r="AR782" s="253">
        <f t="shared" si="2321"/>
        <v>0</v>
      </c>
      <c r="AS782" s="297"/>
    </row>
    <row r="783" spans="2:46">
      <c r="B783" s="392" t="s">
        <v>844</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SUMPRODUCT($G$608:$G$763,AE608:AE763)</f>
        <v>0</v>
      </c>
      <c r="AF783" s="253">
        <f>SUMPRODUCT($G$608:$G$763,AF608:AF763)</f>
        <v>53538.521459284035</v>
      </c>
      <c r="AG783" s="253">
        <f>IF(AG606="kw",SUMPRODUCT($Q$608:$Q$763,$U$608:$U$763,AG608:AG763),SUMPRODUCT($G$608:$G$763,AG608:AG763))</f>
        <v>873.68627448450877</v>
      </c>
      <c r="AH783" s="253">
        <f t="shared" ref="AH783:AR783" si="2322">IF(AH606="kw",SUMPRODUCT($Q$608:$Q$763,$U$608:$U$763,AH608:AH763),SUMPRODUCT($G$608:$G$763,AH608:AH763))</f>
        <v>0</v>
      </c>
      <c r="AI783" s="253">
        <f t="shared" si="2322"/>
        <v>0</v>
      </c>
      <c r="AJ783" s="253">
        <f t="shared" si="2322"/>
        <v>0</v>
      </c>
      <c r="AK783" s="253">
        <f t="shared" si="2322"/>
        <v>0</v>
      </c>
      <c r="AL783" s="253">
        <f t="shared" si="2322"/>
        <v>0</v>
      </c>
      <c r="AM783" s="253">
        <f t="shared" si="2322"/>
        <v>0</v>
      </c>
      <c r="AN783" s="253">
        <f t="shared" si="2322"/>
        <v>0</v>
      </c>
      <c r="AO783" s="253">
        <f t="shared" si="2322"/>
        <v>0</v>
      </c>
      <c r="AP783" s="253">
        <f t="shared" si="2322"/>
        <v>0</v>
      </c>
      <c r="AQ783" s="253">
        <f t="shared" si="2322"/>
        <v>0</v>
      </c>
      <c r="AR783" s="253">
        <f t="shared" si="2322"/>
        <v>0</v>
      </c>
      <c r="AS783" s="297"/>
    </row>
    <row r="784" spans="2:46">
      <c r="B784" s="392" t="s">
        <v>864</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SUMPRODUCT($H$608:$H$763,AE608:AE763)</f>
        <v>0</v>
      </c>
      <c r="AF784" s="253">
        <f>SUMPRODUCT($H$608:$H$763,AF608:AF763)</f>
        <v>53538.521459284035</v>
      </c>
      <c r="AG784" s="253">
        <f>IF(AG606="kw",SUMPRODUCT($Q$608:$Q$763,$V$608:$V$763,AG608:AG763),SUMPRODUCT($H$608:$H$763,AG608:AG763))</f>
        <v>873.68627448450877</v>
      </c>
      <c r="AH784" s="253">
        <f t="shared" ref="AH784:AR784" si="2323">IF(AH606="kw",SUMPRODUCT($Q$608:$Q$763,$V$608:$V$763,AH608:AH763),SUMPRODUCT($H$608:$H$763,AH608:AH763))</f>
        <v>0</v>
      </c>
      <c r="AI784" s="253">
        <f t="shared" si="2323"/>
        <v>0</v>
      </c>
      <c r="AJ784" s="253">
        <f t="shared" si="2323"/>
        <v>0</v>
      </c>
      <c r="AK784" s="253">
        <f t="shared" si="2323"/>
        <v>0</v>
      </c>
      <c r="AL784" s="253">
        <f t="shared" si="2323"/>
        <v>0</v>
      </c>
      <c r="AM784" s="253">
        <f t="shared" si="2323"/>
        <v>0</v>
      </c>
      <c r="AN784" s="253">
        <f t="shared" si="2323"/>
        <v>0</v>
      </c>
      <c r="AO784" s="253">
        <f t="shared" si="2323"/>
        <v>0</v>
      </c>
      <c r="AP784" s="253">
        <f t="shared" si="2323"/>
        <v>0</v>
      </c>
      <c r="AQ784" s="253">
        <f t="shared" si="2323"/>
        <v>0</v>
      </c>
      <c r="AR784" s="253">
        <f t="shared" si="2323"/>
        <v>0</v>
      </c>
      <c r="AS784" s="297"/>
    </row>
    <row r="785" spans="1:45">
      <c r="B785" s="392" t="s">
        <v>865</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SUMPRODUCT($I$608:$I$763,AE608:AE763)</f>
        <v>0</v>
      </c>
      <c r="AF785" s="253">
        <f>SUMPRODUCT($I$608:$I$763,AF608:AF763)</f>
        <v>53538.521459284035</v>
      </c>
      <c r="AG785" s="253">
        <f>IF(AG606="kw",SUMPRODUCT($Q$608:$Q$763,$W$608:$W$763,AG608:AG763),SUMPRODUCT($I$608:$I$763,AG608:AG763))</f>
        <v>873.68627448450877</v>
      </c>
      <c r="AH785" s="253">
        <f t="shared" ref="AH785:AR785" si="2324">IF(AH606="kw",SUMPRODUCT($Q$608:$Q$763,$W$608:$W$763,AH608:AH763),SUMPRODUCT($I$608:$I$763,AH608:AH763))</f>
        <v>0</v>
      </c>
      <c r="AI785" s="253">
        <f t="shared" si="2324"/>
        <v>0</v>
      </c>
      <c r="AJ785" s="253">
        <f t="shared" si="2324"/>
        <v>0</v>
      </c>
      <c r="AK785" s="253">
        <f t="shared" si="2324"/>
        <v>0</v>
      </c>
      <c r="AL785" s="253">
        <f t="shared" si="2324"/>
        <v>0</v>
      </c>
      <c r="AM785" s="253">
        <f t="shared" si="2324"/>
        <v>0</v>
      </c>
      <c r="AN785" s="253">
        <f t="shared" si="2324"/>
        <v>0</v>
      </c>
      <c r="AO785" s="253">
        <f t="shared" si="2324"/>
        <v>0</v>
      </c>
      <c r="AP785" s="253">
        <f t="shared" si="2324"/>
        <v>0</v>
      </c>
      <c r="AQ785" s="253">
        <f t="shared" si="2324"/>
        <v>0</v>
      </c>
      <c r="AR785" s="253">
        <f t="shared" si="2324"/>
        <v>0</v>
      </c>
      <c r="AS785" s="297"/>
    </row>
    <row r="786" spans="1:45">
      <c r="B786" s="392" t="s">
        <v>866</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SUMPRODUCT($J$608:$J$763,AE608:AE763)</f>
        <v>0</v>
      </c>
      <c r="AF786" s="253">
        <f>SUMPRODUCT($J$608:$J$763,AF608:AF763)</f>
        <v>53538.521459284035</v>
      </c>
      <c r="AG786" s="253">
        <f>IF(AG606="kw",SUMPRODUCT($Q$608:$Q$763,$X$608:$X$763,AG608:AG763),SUMPRODUCT($J$608:$J$763,AG608:AG763))</f>
        <v>873.68627448450877</v>
      </c>
      <c r="AH786" s="253">
        <f t="shared" ref="AH786:AR786" si="2325">IF(AH606="kw",SUMPRODUCT($Q$608:$Q$763,$X$608:$X$763,AH608:AH763),SUMPRODUCT($J$608:$J$763,AH608:AH763))</f>
        <v>0</v>
      </c>
      <c r="AI786" s="253">
        <f t="shared" si="2325"/>
        <v>0</v>
      </c>
      <c r="AJ786" s="253">
        <f t="shared" si="2325"/>
        <v>0</v>
      </c>
      <c r="AK786" s="253">
        <f t="shared" si="2325"/>
        <v>0</v>
      </c>
      <c r="AL786" s="253">
        <f t="shared" si="2325"/>
        <v>0</v>
      </c>
      <c r="AM786" s="253">
        <f t="shared" si="2325"/>
        <v>0</v>
      </c>
      <c r="AN786" s="253">
        <f t="shared" si="2325"/>
        <v>0</v>
      </c>
      <c r="AO786" s="253">
        <f t="shared" si="2325"/>
        <v>0</v>
      </c>
      <c r="AP786" s="253">
        <f t="shared" si="2325"/>
        <v>0</v>
      </c>
      <c r="AQ786" s="253">
        <f t="shared" si="2325"/>
        <v>0</v>
      </c>
      <c r="AR786" s="253">
        <f t="shared" si="2325"/>
        <v>0</v>
      </c>
      <c r="AS786" s="297"/>
    </row>
    <row r="787" spans="1:45">
      <c r="B787" s="392" t="s">
        <v>867</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SUMPRODUCT($K$608:$K$763,AE608:AE763)</f>
        <v>0</v>
      </c>
      <c r="AF787" s="253">
        <f>SUMPRODUCT($K$608:$K$763,AF608:AF763)</f>
        <v>0</v>
      </c>
      <c r="AG787" s="253">
        <f>IF(AG606="kw",SUMPRODUCT($Q$608:$Q$763,$Y$608:$Y$763,AG608:AG763),SUMPRODUCT($K$608:$K$763,AG608:AG763))</f>
        <v>0</v>
      </c>
      <c r="AH787" s="253">
        <f t="shared" ref="AH787:AR787" si="2326">IF(AH606="kw",SUMPRODUCT($Q$608:$Q$763,$Y$608:$Y$763,AH608:AH763),SUMPRODUCT($K$608:$K$763,AH608:AH763))</f>
        <v>0</v>
      </c>
      <c r="AI787" s="253">
        <f t="shared" si="2326"/>
        <v>0</v>
      </c>
      <c r="AJ787" s="253">
        <f t="shared" si="2326"/>
        <v>0</v>
      </c>
      <c r="AK787" s="253">
        <f t="shared" si="2326"/>
        <v>0</v>
      </c>
      <c r="AL787" s="253">
        <f t="shared" si="2326"/>
        <v>0</v>
      </c>
      <c r="AM787" s="253">
        <f t="shared" si="2326"/>
        <v>0</v>
      </c>
      <c r="AN787" s="253">
        <f t="shared" si="2326"/>
        <v>0</v>
      </c>
      <c r="AO787" s="253">
        <f t="shared" si="2326"/>
        <v>0</v>
      </c>
      <c r="AP787" s="253">
        <f t="shared" si="2326"/>
        <v>0</v>
      </c>
      <c r="AQ787" s="253">
        <f t="shared" si="2326"/>
        <v>0</v>
      </c>
      <c r="AR787" s="253">
        <f t="shared" si="2326"/>
        <v>0</v>
      </c>
      <c r="AS787" s="297"/>
    </row>
    <row r="788" spans="1:45">
      <c r="B788" s="392" t="s">
        <v>868</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SUMPRODUCT($L$608:$L$763,AE608:AE763)</f>
        <v>0</v>
      </c>
      <c r="AF788" s="253">
        <f>SUMPRODUCT($L$608:$L$763,AF608:AF763)</f>
        <v>0</v>
      </c>
      <c r="AG788" s="253">
        <f>IF(AG606="kw",SUMPRODUCT($Q$608:$Q$763,$Z$608:$Z$763,AG608:AG763),SUMPRODUCT($L$608:$L$763,AG608:AG763))</f>
        <v>0</v>
      </c>
      <c r="AH788" s="253">
        <f t="shared" ref="AH788:AR788" si="2327">IF(AH606="kw",SUMPRODUCT($Q$608:$Q$763,$Z$608:$Z$763,AH608:AH763),SUMPRODUCT($L$608:$L$763,AH608:AH763))</f>
        <v>0</v>
      </c>
      <c r="AI788" s="253">
        <f t="shared" si="2327"/>
        <v>0</v>
      </c>
      <c r="AJ788" s="253">
        <f t="shared" si="2327"/>
        <v>0</v>
      </c>
      <c r="AK788" s="253">
        <f t="shared" si="2327"/>
        <v>0</v>
      </c>
      <c r="AL788" s="253">
        <f t="shared" si="2327"/>
        <v>0</v>
      </c>
      <c r="AM788" s="253">
        <f t="shared" si="2327"/>
        <v>0</v>
      </c>
      <c r="AN788" s="253">
        <f t="shared" si="2327"/>
        <v>0</v>
      </c>
      <c r="AO788" s="253">
        <f t="shared" si="2327"/>
        <v>0</v>
      </c>
      <c r="AP788" s="253">
        <f t="shared" si="2327"/>
        <v>0</v>
      </c>
      <c r="AQ788" s="253">
        <f t="shared" si="2327"/>
        <v>0</v>
      </c>
      <c r="AR788" s="253">
        <f t="shared" si="2327"/>
        <v>0</v>
      </c>
      <c r="AS788" s="297"/>
    </row>
    <row r="789" spans="1:45">
      <c r="B789" s="393" t="s">
        <v>869</v>
      </c>
      <c r="C789" s="321"/>
      <c r="D789" s="339"/>
      <c r="E789" s="339"/>
      <c r="F789" s="339"/>
      <c r="G789" s="339"/>
      <c r="H789" s="339"/>
      <c r="I789" s="339"/>
      <c r="J789" s="339"/>
      <c r="K789" s="339"/>
      <c r="L789" s="339"/>
      <c r="M789" s="339"/>
      <c r="N789" s="339"/>
      <c r="O789" s="339"/>
      <c r="P789" s="339"/>
      <c r="Q789" s="339"/>
      <c r="R789" s="338"/>
      <c r="S789" s="339"/>
      <c r="T789" s="339"/>
      <c r="U789" s="339"/>
      <c r="V789" s="321"/>
      <c r="W789" s="340"/>
      <c r="X789" s="340"/>
      <c r="Y789" s="339"/>
      <c r="Z789" s="339"/>
      <c r="AA789" s="340"/>
      <c r="AB789" s="340"/>
      <c r="AC789" s="340"/>
      <c r="AD789" s="340"/>
      <c r="AE789" s="287">
        <f>SUMPRODUCT($M$608:$M$763,AE608:AE763)</f>
        <v>0</v>
      </c>
      <c r="AF789" s="287">
        <f>SUMPRODUCT($M$608:$M$763,AF608:AF763)</f>
        <v>0</v>
      </c>
      <c r="AG789" s="287">
        <f>IF(AG606="kw",SUMPRODUCT($Q$608:$Q$763,$AA$608:$AA$763,AG608:AG763),SUMPRODUCT($M$608:$M$763,AG608:AG763))</f>
        <v>0</v>
      </c>
      <c r="AH789" s="287">
        <f t="shared" ref="AH789:AR789" si="2328">IF(AH606="kw",SUMPRODUCT($Q$608:$Q$763,$AA$608:$AA$763,AH608:AH763),SUMPRODUCT($M$608:$M$763,AH608:AH763))</f>
        <v>0</v>
      </c>
      <c r="AI789" s="287">
        <f t="shared" si="2328"/>
        <v>0</v>
      </c>
      <c r="AJ789" s="287">
        <f t="shared" si="2328"/>
        <v>0</v>
      </c>
      <c r="AK789" s="287">
        <f t="shared" si="2328"/>
        <v>0</v>
      </c>
      <c r="AL789" s="287">
        <f t="shared" si="2328"/>
        <v>0</v>
      </c>
      <c r="AM789" s="287">
        <f t="shared" si="2328"/>
        <v>0</v>
      </c>
      <c r="AN789" s="287">
        <f t="shared" si="2328"/>
        <v>0</v>
      </c>
      <c r="AO789" s="287">
        <f t="shared" si="2328"/>
        <v>0</v>
      </c>
      <c r="AP789" s="287">
        <f t="shared" si="2328"/>
        <v>0</v>
      </c>
      <c r="AQ789" s="287">
        <f t="shared" si="2328"/>
        <v>0</v>
      </c>
      <c r="AR789" s="287">
        <f t="shared" si="2328"/>
        <v>0</v>
      </c>
      <c r="AS789" s="341"/>
    </row>
    <row r="790" spans="1:45" ht="20.25" customHeight="1">
      <c r="B790" s="324" t="s">
        <v>578</v>
      </c>
      <c r="C790" s="342"/>
      <c r="D790" s="343"/>
      <c r="E790" s="343"/>
      <c r="F790" s="343"/>
      <c r="G790" s="343"/>
      <c r="H790" s="343"/>
      <c r="I790" s="343"/>
      <c r="J790" s="343"/>
      <c r="K790" s="343"/>
      <c r="L790" s="343"/>
      <c r="M790" s="343"/>
      <c r="N790" s="343"/>
      <c r="O790" s="343"/>
      <c r="P790" s="343"/>
      <c r="Q790" s="343"/>
      <c r="R790" s="343"/>
      <c r="S790" s="343"/>
      <c r="T790" s="343"/>
      <c r="U790" s="343"/>
      <c r="V790" s="327"/>
      <c r="W790" s="328"/>
      <c r="X790" s="343"/>
      <c r="Y790" s="343"/>
      <c r="Z790" s="343"/>
      <c r="AA790" s="343"/>
      <c r="AB790" s="343"/>
      <c r="AC790" s="343"/>
      <c r="AD790" s="343"/>
      <c r="AE790" s="344"/>
      <c r="AF790" s="344"/>
      <c r="AG790" s="344"/>
      <c r="AH790" s="344"/>
      <c r="AI790" s="344"/>
      <c r="AJ790" s="344"/>
      <c r="AK790" s="344"/>
      <c r="AL790" s="344"/>
      <c r="AM790" s="344"/>
      <c r="AN790" s="344"/>
      <c r="AO790" s="344"/>
      <c r="AP790" s="344"/>
      <c r="AQ790" s="344"/>
      <c r="AR790" s="344"/>
      <c r="AS790" s="344"/>
    </row>
    <row r="793" spans="1:45" ht="15.75">
      <c r="B793" s="243" t="s">
        <v>326</v>
      </c>
      <c r="C793" s="244"/>
      <c r="D793" s="513" t="s">
        <v>523</v>
      </c>
      <c r="E793" s="219"/>
      <c r="F793" s="513"/>
      <c r="G793" s="219"/>
      <c r="H793" s="219"/>
      <c r="I793" s="219"/>
      <c r="J793" s="219"/>
      <c r="K793" s="219"/>
      <c r="L793" s="219"/>
      <c r="M793" s="219"/>
      <c r="N793" s="219"/>
      <c r="O793" s="219"/>
      <c r="P793" s="219"/>
      <c r="Q793" s="219"/>
      <c r="R793" s="244"/>
      <c r="S793" s="219"/>
      <c r="T793" s="219"/>
      <c r="U793" s="219"/>
      <c r="V793" s="219"/>
      <c r="W793" s="219"/>
      <c r="X793" s="219"/>
      <c r="Y793" s="219"/>
      <c r="Z793" s="219"/>
      <c r="AA793" s="219"/>
      <c r="AB793" s="219"/>
      <c r="AC793" s="219"/>
      <c r="AD793" s="219"/>
      <c r="AE793" s="233"/>
      <c r="AF793" s="231"/>
      <c r="AG793" s="231"/>
      <c r="AH793" s="231"/>
      <c r="AI793" s="231"/>
      <c r="AJ793" s="231"/>
      <c r="AK793" s="231"/>
      <c r="AL793" s="231"/>
      <c r="AM793" s="231"/>
      <c r="AN793" s="231"/>
      <c r="AO793" s="231"/>
      <c r="AP793" s="231"/>
      <c r="AQ793" s="231"/>
      <c r="AR793" s="231"/>
    </row>
    <row r="794" spans="1:45" ht="33" customHeight="1">
      <c r="B794" s="953" t="s">
        <v>211</v>
      </c>
      <c r="C794" s="955" t="s">
        <v>33</v>
      </c>
      <c r="D794" s="246" t="s">
        <v>421</v>
      </c>
      <c r="E794" s="959" t="s">
        <v>209</v>
      </c>
      <c r="F794" s="960"/>
      <c r="G794" s="960"/>
      <c r="H794" s="960"/>
      <c r="I794" s="960"/>
      <c r="J794" s="960"/>
      <c r="K794" s="960"/>
      <c r="L794" s="960"/>
      <c r="M794" s="960"/>
      <c r="N794" s="960"/>
      <c r="O794" s="960"/>
      <c r="P794" s="961"/>
      <c r="Q794" s="957" t="s">
        <v>213</v>
      </c>
      <c r="R794" s="246" t="s">
        <v>422</v>
      </c>
      <c r="S794" s="950" t="s">
        <v>212</v>
      </c>
      <c r="T794" s="951"/>
      <c r="U794" s="951"/>
      <c r="V794" s="951"/>
      <c r="W794" s="951"/>
      <c r="X794" s="951"/>
      <c r="Y794" s="951"/>
      <c r="Z794" s="951"/>
      <c r="AA794" s="951"/>
      <c r="AB794" s="951"/>
      <c r="AC794" s="951"/>
      <c r="AD794" s="962"/>
      <c r="AE794" s="950" t="s">
        <v>242</v>
      </c>
      <c r="AF794" s="951"/>
      <c r="AG794" s="951"/>
      <c r="AH794" s="951"/>
      <c r="AI794" s="951"/>
      <c r="AJ794" s="951"/>
      <c r="AK794" s="951"/>
      <c r="AL794" s="951"/>
      <c r="AM794" s="951"/>
      <c r="AN794" s="951"/>
      <c r="AO794" s="951"/>
      <c r="AP794" s="951"/>
      <c r="AQ794" s="951"/>
      <c r="AR794" s="951"/>
      <c r="AS794" s="952"/>
    </row>
    <row r="795" spans="1:45" ht="65.25" customHeight="1">
      <c r="B795" s="954"/>
      <c r="C795" s="956"/>
      <c r="D795" s="247">
        <v>2019</v>
      </c>
      <c r="E795" s="247">
        <v>2020</v>
      </c>
      <c r="F795" s="247">
        <v>2021</v>
      </c>
      <c r="G795" s="247">
        <v>2022</v>
      </c>
      <c r="H795" s="247">
        <v>2023</v>
      </c>
      <c r="I795" s="247">
        <v>2024</v>
      </c>
      <c r="J795" s="247">
        <v>2025</v>
      </c>
      <c r="K795" s="247">
        <v>2026</v>
      </c>
      <c r="L795" s="247">
        <v>2027</v>
      </c>
      <c r="M795" s="247">
        <v>2028</v>
      </c>
      <c r="N795" s="247">
        <v>2029</v>
      </c>
      <c r="O795" s="247">
        <v>2030</v>
      </c>
      <c r="P795" s="247">
        <v>2031</v>
      </c>
      <c r="Q795" s="958"/>
      <c r="R795" s="247">
        <v>2019</v>
      </c>
      <c r="S795" s="247">
        <v>2020</v>
      </c>
      <c r="T795" s="247">
        <v>2021</v>
      </c>
      <c r="U795" s="247">
        <v>2022</v>
      </c>
      <c r="V795" s="247">
        <v>2023</v>
      </c>
      <c r="W795" s="247">
        <v>2024</v>
      </c>
      <c r="X795" s="247">
        <v>2025</v>
      </c>
      <c r="Y795" s="247">
        <v>2026</v>
      </c>
      <c r="Z795" s="247">
        <v>2027</v>
      </c>
      <c r="AA795" s="247">
        <v>2028</v>
      </c>
      <c r="AB795" s="247">
        <v>2029</v>
      </c>
      <c r="AC795" s="247">
        <v>2030</v>
      </c>
      <c r="AD795" s="247">
        <v>2031</v>
      </c>
      <c r="AE795" s="247" t="str">
        <f>'1.  LRAMVA Summary'!$D$53</f>
        <v>Residential</v>
      </c>
      <c r="AF795" s="247" t="str">
        <f>'1.  LRAMVA Summary'!$E$53</f>
        <v>GS&lt;50 kW</v>
      </c>
      <c r="AG795" s="247" t="str">
        <f>'1.  LRAMVA Summary'!$F$53</f>
        <v>GS&gt;50 KW</v>
      </c>
      <c r="AH795" s="247" t="str">
        <f>'1.  LRAMVA Summary'!$G$53</f>
        <v>Street Lights</v>
      </c>
      <c r="AI795" s="247" t="str">
        <f>'1.  LRAMVA Summary'!$H$53</f>
        <v/>
      </c>
      <c r="AJ795" s="247" t="str">
        <f>'1.  LRAMVA Summary'!$I$53</f>
        <v/>
      </c>
      <c r="AK795" s="247" t="str">
        <f>'1.  LRAMVA Summary'!$J$53</f>
        <v/>
      </c>
      <c r="AL795" s="247" t="str">
        <f>'1.  LRAMVA Summary'!$K$53</f>
        <v/>
      </c>
      <c r="AM795" s="247" t="str">
        <f>'1.  LRAMVA Summary'!$L$53</f>
        <v/>
      </c>
      <c r="AN795" s="247" t="str">
        <f>'1.  LRAMVA Summary'!$M$53</f>
        <v/>
      </c>
      <c r="AO795" s="247" t="str">
        <f>'1.  LRAMVA Summary'!$N$53</f>
        <v/>
      </c>
      <c r="AP795" s="247" t="str">
        <f>'1.  LRAMVA Summary'!$O$53</f>
        <v/>
      </c>
      <c r="AQ795" s="247" t="str">
        <f>'1.  LRAMVA Summary'!$P$53</f>
        <v/>
      </c>
      <c r="AR795" s="247" t="str">
        <f>'1.  LRAMVA Summary'!$Q$53</f>
        <v/>
      </c>
      <c r="AS795" s="249" t="str">
        <f>'1.  LRAMVA Summary'!$R$53</f>
        <v>Total</v>
      </c>
    </row>
    <row r="796" spans="1:45" ht="15.75" customHeight="1">
      <c r="A796" s="466"/>
      <c r="B796" s="456" t="s">
        <v>501</v>
      </c>
      <c r="C796" s="251"/>
      <c r="D796" s="251"/>
      <c r="E796" s="251"/>
      <c r="F796" s="251"/>
      <c r="G796" s="251"/>
      <c r="H796" s="251"/>
      <c r="I796" s="251"/>
      <c r="J796" s="251"/>
      <c r="K796" s="251"/>
      <c r="L796" s="251"/>
      <c r="M796" s="251"/>
      <c r="N796" s="251"/>
      <c r="O796" s="251"/>
      <c r="P796" s="251"/>
      <c r="Q796" s="252"/>
      <c r="R796" s="251"/>
      <c r="S796" s="251"/>
      <c r="T796" s="251"/>
      <c r="U796" s="251"/>
      <c r="V796" s="251"/>
      <c r="W796" s="251"/>
      <c r="X796" s="251"/>
      <c r="Y796" s="251"/>
      <c r="Z796" s="251"/>
      <c r="AA796" s="251"/>
      <c r="AB796" s="251"/>
      <c r="AC796" s="251"/>
      <c r="AD796" s="251"/>
      <c r="AE796" s="253" t="str">
        <f>'1.  LRAMVA Summary'!$D$54</f>
        <v>kWh</v>
      </c>
      <c r="AF796" s="253" t="str">
        <f>'1.  LRAMVA Summary'!$E$54</f>
        <v>kWh</v>
      </c>
      <c r="AG796" s="253" t="str">
        <f>'1.  LRAMVA Summary'!$F$54</f>
        <v>kW</v>
      </c>
      <c r="AH796" s="253" t="str">
        <f>'1.  LRAMVA Summary'!$G$54</f>
        <v>kW</v>
      </c>
      <c r="AI796" s="253">
        <f>'1.  LRAMVA Summary'!$H$54</f>
        <v>0</v>
      </c>
      <c r="AJ796" s="253">
        <f>'1.  LRAMVA Summary'!$I$54</f>
        <v>0</v>
      </c>
      <c r="AK796" s="253">
        <f>'1.  LRAMVA Summary'!$J$54</f>
        <v>0</v>
      </c>
      <c r="AL796" s="253">
        <f>'1.  LRAMVA Summary'!$K$54</f>
        <v>0</v>
      </c>
      <c r="AM796" s="253">
        <f>'1.  LRAMVA Summary'!$L$54</f>
        <v>0</v>
      </c>
      <c r="AN796" s="253">
        <f>'1.  LRAMVA Summary'!$M$54</f>
        <v>0</v>
      </c>
      <c r="AO796" s="253">
        <f>'1.  LRAMVA Summary'!$N$54</f>
        <v>0</v>
      </c>
      <c r="AP796" s="253">
        <f>'1.  LRAMVA Summary'!$O$54</f>
        <v>0</v>
      </c>
      <c r="AQ796" s="253">
        <f>'1.  LRAMVA Summary'!$P$54</f>
        <v>0</v>
      </c>
      <c r="AR796" s="253">
        <f>'1.  LRAMVA Summary'!$Q$54</f>
        <v>0</v>
      </c>
      <c r="AS796" s="254"/>
    </row>
    <row r="797" spans="1:45" ht="15.75" outlineLevel="1">
      <c r="A797" s="466"/>
      <c r="B797" s="445" t="s">
        <v>494</v>
      </c>
      <c r="C797" s="251"/>
      <c r="D797" s="251"/>
      <c r="E797" s="251"/>
      <c r="F797" s="251"/>
      <c r="G797" s="251"/>
      <c r="H797" s="251"/>
      <c r="I797" s="251"/>
      <c r="J797" s="251"/>
      <c r="K797" s="251"/>
      <c r="L797" s="251"/>
      <c r="M797" s="251"/>
      <c r="N797" s="251"/>
      <c r="O797" s="251"/>
      <c r="P797" s="251"/>
      <c r="Q797" s="252"/>
      <c r="R797" s="251"/>
      <c r="S797" s="251"/>
      <c r="T797" s="251"/>
      <c r="U797" s="251"/>
      <c r="V797" s="251"/>
      <c r="W797" s="251"/>
      <c r="X797" s="251"/>
      <c r="Y797" s="251"/>
      <c r="Z797" s="251"/>
      <c r="AA797" s="251"/>
      <c r="AB797" s="251"/>
      <c r="AC797" s="251"/>
      <c r="AD797" s="251"/>
      <c r="AE797" s="683"/>
      <c r="AF797" s="683"/>
      <c r="AG797" s="683"/>
      <c r="AH797" s="683"/>
      <c r="AI797" s="683"/>
      <c r="AJ797" s="683"/>
      <c r="AK797" s="683"/>
      <c r="AL797" s="683"/>
      <c r="AM797" s="683"/>
      <c r="AN797" s="683"/>
      <c r="AO797" s="683"/>
      <c r="AP797" s="683"/>
      <c r="AQ797" s="683"/>
      <c r="AR797" s="683"/>
      <c r="AS797" s="684"/>
    </row>
    <row r="798" spans="1:45" outlineLevel="1">
      <c r="A798" s="466">
        <v>1</v>
      </c>
      <c r="B798" s="381" t="s">
        <v>95</v>
      </c>
      <c r="C798" s="253" t="s">
        <v>25</v>
      </c>
      <c r="D798" s="257"/>
      <c r="E798" s="257"/>
      <c r="F798" s="257"/>
      <c r="G798" s="257"/>
      <c r="H798" s="257"/>
      <c r="I798" s="257"/>
      <c r="J798" s="257"/>
      <c r="K798" s="257"/>
      <c r="L798" s="257"/>
      <c r="M798" s="257"/>
      <c r="N798" s="257"/>
      <c r="O798" s="257"/>
      <c r="P798" s="257"/>
      <c r="Q798" s="253"/>
      <c r="R798" s="257"/>
      <c r="S798" s="257"/>
      <c r="T798" s="257"/>
      <c r="U798" s="257"/>
      <c r="V798" s="257"/>
      <c r="W798" s="257"/>
      <c r="X798" s="257"/>
      <c r="Y798" s="257"/>
      <c r="Z798" s="257"/>
      <c r="AA798" s="257"/>
      <c r="AB798" s="257"/>
      <c r="AC798" s="257"/>
      <c r="AD798" s="257"/>
      <c r="AE798" s="363"/>
      <c r="AF798" s="363"/>
      <c r="AG798" s="363"/>
      <c r="AH798" s="363"/>
      <c r="AI798" s="363"/>
      <c r="AJ798" s="363"/>
      <c r="AK798" s="363"/>
      <c r="AL798" s="363"/>
      <c r="AM798" s="363"/>
      <c r="AN798" s="363"/>
      <c r="AO798" s="363"/>
      <c r="AP798" s="363"/>
      <c r="AQ798" s="363"/>
      <c r="AR798" s="363"/>
      <c r="AS798" s="258">
        <f>SUM(AE798:AR798)</f>
        <v>0</v>
      </c>
    </row>
    <row r="799" spans="1:45" outlineLevel="1">
      <c r="A799" s="466"/>
      <c r="B799" s="256" t="s">
        <v>341</v>
      </c>
      <c r="C799" s="253" t="s">
        <v>163</v>
      </c>
      <c r="D799" s="257"/>
      <c r="E799" s="257"/>
      <c r="F799" s="257"/>
      <c r="G799" s="257"/>
      <c r="H799" s="257"/>
      <c r="I799" s="257"/>
      <c r="J799" s="257"/>
      <c r="K799" s="257"/>
      <c r="L799" s="257"/>
      <c r="M799" s="257"/>
      <c r="N799" s="257"/>
      <c r="O799" s="257"/>
      <c r="P799" s="257"/>
      <c r="Q799" s="416"/>
      <c r="R799" s="257"/>
      <c r="S799" s="257"/>
      <c r="T799" s="257"/>
      <c r="U799" s="257"/>
      <c r="V799" s="257"/>
      <c r="W799" s="257"/>
      <c r="X799" s="257"/>
      <c r="Y799" s="257"/>
      <c r="Z799" s="257"/>
      <c r="AA799" s="257"/>
      <c r="AB799" s="257"/>
      <c r="AC799" s="257"/>
      <c r="AD799" s="257"/>
      <c r="AE799" s="364">
        <f>AE798</f>
        <v>0</v>
      </c>
      <c r="AF799" s="364">
        <f t="shared" ref="AF799" si="2329">AF798</f>
        <v>0</v>
      </c>
      <c r="AG799" s="364">
        <f t="shared" ref="AG799" si="2330">AG798</f>
        <v>0</v>
      </c>
      <c r="AH799" s="364">
        <f t="shared" ref="AH799" si="2331">AH798</f>
        <v>0</v>
      </c>
      <c r="AI799" s="364">
        <f t="shared" ref="AI799" si="2332">AI798</f>
        <v>0</v>
      </c>
      <c r="AJ799" s="364">
        <f t="shared" ref="AJ799" si="2333">AJ798</f>
        <v>0</v>
      </c>
      <c r="AK799" s="364">
        <f t="shared" ref="AK799" si="2334">AK798</f>
        <v>0</v>
      </c>
      <c r="AL799" s="364">
        <f t="shared" ref="AL799" si="2335">AL798</f>
        <v>0</v>
      </c>
      <c r="AM799" s="364">
        <f t="shared" ref="AM799" si="2336">AM798</f>
        <v>0</v>
      </c>
      <c r="AN799" s="364">
        <f t="shared" ref="AN799" si="2337">AN798</f>
        <v>0</v>
      </c>
      <c r="AO799" s="364">
        <f t="shared" ref="AO799" si="2338">AO798</f>
        <v>0</v>
      </c>
      <c r="AP799" s="364">
        <f t="shared" ref="AP799" si="2339">AP798</f>
        <v>0</v>
      </c>
      <c r="AQ799" s="364">
        <f t="shared" ref="AQ799" si="2340">AQ798</f>
        <v>0</v>
      </c>
      <c r="AR799" s="364">
        <f t="shared" ref="AR799" si="2341">AR798</f>
        <v>0</v>
      </c>
      <c r="AS799" s="259"/>
    </row>
    <row r="800" spans="1:45" ht="15.75" outlineLevel="1">
      <c r="A800" s="466"/>
      <c r="B800" s="260"/>
      <c r="C800" s="261"/>
      <c r="D800" s="261"/>
      <c r="E800" s="261"/>
      <c r="F800" s="261"/>
      <c r="G800" s="261"/>
      <c r="H800" s="261"/>
      <c r="I800" s="261"/>
      <c r="J800" s="662"/>
      <c r="K800" s="261"/>
      <c r="L800" s="261"/>
      <c r="M800" s="261"/>
      <c r="N800" s="261"/>
      <c r="O800" s="261"/>
      <c r="P800" s="261"/>
      <c r="Q800" s="262"/>
      <c r="R800" s="261"/>
      <c r="S800" s="261"/>
      <c r="T800" s="261"/>
      <c r="U800" s="261"/>
      <c r="V800" s="261"/>
      <c r="W800" s="261"/>
      <c r="X800" s="261"/>
      <c r="Y800" s="261"/>
      <c r="Z800" s="261"/>
      <c r="AA800" s="261"/>
      <c r="AB800" s="261"/>
      <c r="AC800" s="261"/>
      <c r="AD800" s="261"/>
      <c r="AE800" s="365"/>
      <c r="AF800" s="366"/>
      <c r="AG800" s="366"/>
      <c r="AH800" s="366"/>
      <c r="AI800" s="366"/>
      <c r="AJ800" s="366"/>
      <c r="AK800" s="366"/>
      <c r="AL800" s="366"/>
      <c r="AM800" s="366"/>
      <c r="AN800" s="366"/>
      <c r="AO800" s="366"/>
      <c r="AP800" s="366"/>
      <c r="AQ800" s="366"/>
      <c r="AR800" s="366"/>
      <c r="AS800" s="264"/>
    </row>
    <row r="801" spans="1:45" outlineLevel="1">
      <c r="A801" s="466">
        <v>2</v>
      </c>
      <c r="B801" s="381" t="s">
        <v>96</v>
      </c>
      <c r="C801" s="253" t="s">
        <v>25</v>
      </c>
      <c r="D801" s="257"/>
      <c r="E801" s="257"/>
      <c r="F801" s="257"/>
      <c r="G801" s="257"/>
      <c r="H801" s="257"/>
      <c r="I801" s="257"/>
      <c r="J801" s="257"/>
      <c r="K801" s="257"/>
      <c r="L801" s="257"/>
      <c r="M801" s="257"/>
      <c r="N801" s="257"/>
      <c r="O801" s="257"/>
      <c r="P801" s="257"/>
      <c r="Q801" s="253"/>
      <c r="R801" s="257"/>
      <c r="S801" s="257"/>
      <c r="T801" s="257"/>
      <c r="U801" s="257"/>
      <c r="V801" s="257"/>
      <c r="W801" s="257"/>
      <c r="X801" s="257"/>
      <c r="Y801" s="257"/>
      <c r="Z801" s="257"/>
      <c r="AA801" s="257"/>
      <c r="AB801" s="257"/>
      <c r="AC801" s="257"/>
      <c r="AD801" s="257"/>
      <c r="AE801" s="363"/>
      <c r="AF801" s="363"/>
      <c r="AG801" s="363"/>
      <c r="AH801" s="363"/>
      <c r="AI801" s="363"/>
      <c r="AJ801" s="363"/>
      <c r="AK801" s="363"/>
      <c r="AL801" s="363"/>
      <c r="AM801" s="363"/>
      <c r="AN801" s="363"/>
      <c r="AO801" s="363"/>
      <c r="AP801" s="363"/>
      <c r="AQ801" s="363"/>
      <c r="AR801" s="363"/>
      <c r="AS801" s="258">
        <f>SUM(AE801:AR801)</f>
        <v>0</v>
      </c>
    </row>
    <row r="802" spans="1:45" outlineLevel="1">
      <c r="A802" s="466"/>
      <c r="B802" s="256" t="s">
        <v>341</v>
      </c>
      <c r="C802" s="253" t="s">
        <v>163</v>
      </c>
      <c r="D802" s="257"/>
      <c r="E802" s="257"/>
      <c r="F802" s="257"/>
      <c r="G802" s="257"/>
      <c r="H802" s="257"/>
      <c r="I802" s="257"/>
      <c r="J802" s="257"/>
      <c r="K802" s="257"/>
      <c r="L802" s="257"/>
      <c r="M802" s="257"/>
      <c r="N802" s="257"/>
      <c r="O802" s="257"/>
      <c r="P802" s="257"/>
      <c r="Q802" s="416"/>
      <c r="R802" s="257"/>
      <c r="S802" s="257"/>
      <c r="T802" s="257"/>
      <c r="U802" s="257"/>
      <c r="V802" s="257"/>
      <c r="W802" s="257"/>
      <c r="X802" s="257"/>
      <c r="Y802" s="257"/>
      <c r="Z802" s="257"/>
      <c r="AA802" s="257"/>
      <c r="AB802" s="257"/>
      <c r="AC802" s="257"/>
      <c r="AD802" s="257"/>
      <c r="AE802" s="364">
        <f>AE801</f>
        <v>0</v>
      </c>
      <c r="AF802" s="364">
        <f t="shared" ref="AF802" si="2342">AF801</f>
        <v>0</v>
      </c>
      <c r="AG802" s="364">
        <f t="shared" ref="AG802" si="2343">AG801</f>
        <v>0</v>
      </c>
      <c r="AH802" s="364">
        <f t="shared" ref="AH802" si="2344">AH801</f>
        <v>0</v>
      </c>
      <c r="AI802" s="364">
        <f t="shared" ref="AI802" si="2345">AI801</f>
        <v>0</v>
      </c>
      <c r="AJ802" s="364">
        <f t="shared" ref="AJ802" si="2346">AJ801</f>
        <v>0</v>
      </c>
      <c r="AK802" s="364">
        <f t="shared" ref="AK802" si="2347">AK801</f>
        <v>0</v>
      </c>
      <c r="AL802" s="364">
        <f t="shared" ref="AL802" si="2348">AL801</f>
        <v>0</v>
      </c>
      <c r="AM802" s="364">
        <f t="shared" ref="AM802" si="2349">AM801</f>
        <v>0</v>
      </c>
      <c r="AN802" s="364">
        <f t="shared" ref="AN802" si="2350">AN801</f>
        <v>0</v>
      </c>
      <c r="AO802" s="364">
        <f t="shared" ref="AO802" si="2351">AO801</f>
        <v>0</v>
      </c>
      <c r="AP802" s="364">
        <f t="shared" ref="AP802" si="2352">AP801</f>
        <v>0</v>
      </c>
      <c r="AQ802" s="364">
        <f t="shared" ref="AQ802" si="2353">AQ801</f>
        <v>0</v>
      </c>
      <c r="AR802" s="364">
        <f t="shared" ref="AR802" si="2354">AR801</f>
        <v>0</v>
      </c>
      <c r="AS802" s="259"/>
    </row>
    <row r="803" spans="1:45" ht="15.75" outlineLevel="1">
      <c r="A803" s="466"/>
      <c r="B803" s="260"/>
      <c r="C803" s="261"/>
      <c r="D803" s="266"/>
      <c r="E803" s="266"/>
      <c r="F803" s="266"/>
      <c r="G803" s="266"/>
      <c r="H803" s="266"/>
      <c r="I803" s="266"/>
      <c r="J803" s="266"/>
      <c r="K803" s="266"/>
      <c r="L803" s="266"/>
      <c r="M803" s="266"/>
      <c r="N803" s="266"/>
      <c r="O803" s="266"/>
      <c r="P803" s="266"/>
      <c r="Q803" s="262"/>
      <c r="R803" s="266"/>
      <c r="S803" s="266"/>
      <c r="T803" s="266"/>
      <c r="U803" s="266"/>
      <c r="V803" s="266"/>
      <c r="W803" s="266"/>
      <c r="X803" s="266"/>
      <c r="Y803" s="266"/>
      <c r="Z803" s="266"/>
      <c r="AA803" s="266"/>
      <c r="AB803" s="266"/>
      <c r="AC803" s="266"/>
      <c r="AD803" s="266"/>
      <c r="AE803" s="365"/>
      <c r="AF803" s="366"/>
      <c r="AG803" s="366"/>
      <c r="AH803" s="366"/>
      <c r="AI803" s="366"/>
      <c r="AJ803" s="366"/>
      <c r="AK803" s="366"/>
      <c r="AL803" s="366"/>
      <c r="AM803" s="366"/>
      <c r="AN803" s="366"/>
      <c r="AO803" s="366"/>
      <c r="AP803" s="366"/>
      <c r="AQ803" s="366"/>
      <c r="AR803" s="366"/>
      <c r="AS803" s="264"/>
    </row>
    <row r="804" spans="1:45" outlineLevel="1">
      <c r="A804" s="466">
        <v>3</v>
      </c>
      <c r="B804" s="381" t="s">
        <v>97</v>
      </c>
      <c r="C804" s="253" t="s">
        <v>25</v>
      </c>
      <c r="D804" s="257"/>
      <c r="E804" s="257"/>
      <c r="F804" s="257"/>
      <c r="G804" s="257"/>
      <c r="H804" s="257"/>
      <c r="I804" s="257"/>
      <c r="J804" s="257"/>
      <c r="K804" s="257"/>
      <c r="L804" s="257"/>
      <c r="M804" s="257"/>
      <c r="N804" s="257"/>
      <c r="O804" s="257"/>
      <c r="P804" s="257"/>
      <c r="Q804" s="253"/>
      <c r="R804" s="257"/>
      <c r="S804" s="257"/>
      <c r="T804" s="257"/>
      <c r="U804" s="257"/>
      <c r="V804" s="257"/>
      <c r="W804" s="257"/>
      <c r="X804" s="257"/>
      <c r="Y804" s="257"/>
      <c r="Z804" s="257"/>
      <c r="AA804" s="257"/>
      <c r="AB804" s="257"/>
      <c r="AC804" s="257"/>
      <c r="AD804" s="257"/>
      <c r="AE804" s="363"/>
      <c r="AF804" s="363"/>
      <c r="AG804" s="363"/>
      <c r="AH804" s="363"/>
      <c r="AI804" s="363"/>
      <c r="AJ804" s="363"/>
      <c r="AK804" s="363"/>
      <c r="AL804" s="363"/>
      <c r="AM804" s="363"/>
      <c r="AN804" s="363"/>
      <c r="AO804" s="363"/>
      <c r="AP804" s="363"/>
      <c r="AQ804" s="363"/>
      <c r="AR804" s="363"/>
      <c r="AS804" s="258">
        <f>SUM(AE804:AR804)</f>
        <v>0</v>
      </c>
    </row>
    <row r="805" spans="1:45" outlineLevel="1">
      <c r="A805" s="466"/>
      <c r="B805" s="256" t="s">
        <v>341</v>
      </c>
      <c r="C805" s="253" t="s">
        <v>163</v>
      </c>
      <c r="D805" s="257"/>
      <c r="E805" s="257"/>
      <c r="F805" s="257"/>
      <c r="G805" s="257"/>
      <c r="H805" s="257"/>
      <c r="I805" s="257"/>
      <c r="J805" s="257"/>
      <c r="K805" s="257"/>
      <c r="L805" s="257"/>
      <c r="M805" s="257"/>
      <c r="N805" s="257"/>
      <c r="O805" s="257"/>
      <c r="P805" s="257"/>
      <c r="Q805" s="416"/>
      <c r="R805" s="257"/>
      <c r="S805" s="257"/>
      <c r="T805" s="257"/>
      <c r="U805" s="257"/>
      <c r="V805" s="257"/>
      <c r="W805" s="257"/>
      <c r="X805" s="257"/>
      <c r="Y805" s="257"/>
      <c r="Z805" s="257"/>
      <c r="AA805" s="257"/>
      <c r="AB805" s="257"/>
      <c r="AC805" s="257"/>
      <c r="AD805" s="257"/>
      <c r="AE805" s="364">
        <f>AE804</f>
        <v>0</v>
      </c>
      <c r="AF805" s="364">
        <f t="shared" ref="AF805" si="2355">AF804</f>
        <v>0</v>
      </c>
      <c r="AG805" s="364">
        <f t="shared" ref="AG805" si="2356">AG804</f>
        <v>0</v>
      </c>
      <c r="AH805" s="364">
        <f t="shared" ref="AH805" si="2357">AH804</f>
        <v>0</v>
      </c>
      <c r="AI805" s="364">
        <f t="shared" ref="AI805" si="2358">AI804</f>
        <v>0</v>
      </c>
      <c r="AJ805" s="364">
        <f t="shared" ref="AJ805" si="2359">AJ804</f>
        <v>0</v>
      </c>
      <c r="AK805" s="364">
        <f t="shared" ref="AK805" si="2360">AK804</f>
        <v>0</v>
      </c>
      <c r="AL805" s="364">
        <f t="shared" ref="AL805" si="2361">AL804</f>
        <v>0</v>
      </c>
      <c r="AM805" s="364">
        <f t="shared" ref="AM805" si="2362">AM804</f>
        <v>0</v>
      </c>
      <c r="AN805" s="364">
        <f t="shared" ref="AN805" si="2363">AN804</f>
        <v>0</v>
      </c>
      <c r="AO805" s="364">
        <f t="shared" ref="AO805" si="2364">AO804</f>
        <v>0</v>
      </c>
      <c r="AP805" s="364">
        <f t="shared" ref="AP805" si="2365">AP804</f>
        <v>0</v>
      </c>
      <c r="AQ805" s="364">
        <f t="shared" ref="AQ805" si="2366">AQ804</f>
        <v>0</v>
      </c>
      <c r="AR805" s="364">
        <f t="shared" ref="AR805" si="2367">AR804</f>
        <v>0</v>
      </c>
      <c r="AS805" s="259"/>
    </row>
    <row r="806" spans="1:45" outlineLevel="1">
      <c r="A806" s="466"/>
      <c r="B806" s="256"/>
      <c r="C806" s="267"/>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365"/>
      <c r="AF806" s="365"/>
      <c r="AG806" s="365"/>
      <c r="AH806" s="365"/>
      <c r="AI806" s="365"/>
      <c r="AJ806" s="365"/>
      <c r="AK806" s="365"/>
      <c r="AL806" s="365"/>
      <c r="AM806" s="365"/>
      <c r="AN806" s="365"/>
      <c r="AO806" s="365"/>
      <c r="AP806" s="365"/>
      <c r="AQ806" s="365"/>
      <c r="AR806" s="365"/>
      <c r="AS806" s="268"/>
    </row>
    <row r="807" spans="1:45" outlineLevel="1">
      <c r="A807" s="466">
        <v>4</v>
      </c>
      <c r="B807" s="275" t="s">
        <v>653</v>
      </c>
      <c r="C807" s="253" t="s">
        <v>25</v>
      </c>
      <c r="D807" s="257"/>
      <c r="E807" s="257"/>
      <c r="F807" s="257"/>
      <c r="G807" s="257"/>
      <c r="H807" s="257"/>
      <c r="I807" s="257"/>
      <c r="J807" s="257"/>
      <c r="K807" s="257"/>
      <c r="L807" s="257"/>
      <c r="M807" s="257"/>
      <c r="N807" s="257"/>
      <c r="O807" s="257"/>
      <c r="P807" s="257"/>
      <c r="Q807" s="253"/>
      <c r="R807" s="257"/>
      <c r="S807" s="257"/>
      <c r="T807" s="257"/>
      <c r="U807" s="257"/>
      <c r="V807" s="257"/>
      <c r="W807" s="257"/>
      <c r="X807" s="257"/>
      <c r="Y807" s="257"/>
      <c r="Z807" s="257"/>
      <c r="AA807" s="257"/>
      <c r="AB807" s="257"/>
      <c r="AC807" s="257"/>
      <c r="AD807" s="257"/>
      <c r="AE807" s="368"/>
      <c r="AF807" s="368"/>
      <c r="AG807" s="368"/>
      <c r="AH807" s="368"/>
      <c r="AI807" s="368"/>
      <c r="AJ807" s="368"/>
      <c r="AK807" s="368"/>
      <c r="AL807" s="363"/>
      <c r="AM807" s="363"/>
      <c r="AN807" s="363"/>
      <c r="AO807" s="363"/>
      <c r="AP807" s="363"/>
      <c r="AQ807" s="363"/>
      <c r="AR807" s="363"/>
      <c r="AS807" s="258">
        <f>SUM(AE807:AR807)</f>
        <v>0</v>
      </c>
    </row>
    <row r="808" spans="1:45" outlineLevel="1">
      <c r="A808" s="466"/>
      <c r="B808" s="256" t="s">
        <v>341</v>
      </c>
      <c r="C808" s="253" t="s">
        <v>163</v>
      </c>
      <c r="D808" s="257"/>
      <c r="E808" s="257"/>
      <c r="F808" s="257"/>
      <c r="G808" s="257"/>
      <c r="H808" s="257"/>
      <c r="I808" s="257"/>
      <c r="J808" s="257"/>
      <c r="K808" s="257"/>
      <c r="L808" s="257"/>
      <c r="M808" s="257"/>
      <c r="N808" s="257"/>
      <c r="O808" s="257"/>
      <c r="P808" s="257"/>
      <c r="Q808" s="416"/>
      <c r="R808" s="257"/>
      <c r="S808" s="257"/>
      <c r="T808" s="257"/>
      <c r="U808" s="257"/>
      <c r="V808" s="257"/>
      <c r="W808" s="257"/>
      <c r="X808" s="257"/>
      <c r="Y808" s="257"/>
      <c r="Z808" s="257"/>
      <c r="AA808" s="257"/>
      <c r="AB808" s="257"/>
      <c r="AC808" s="257"/>
      <c r="AD808" s="257"/>
      <c r="AE808" s="364">
        <f>AE807</f>
        <v>0</v>
      </c>
      <c r="AF808" s="364">
        <f t="shared" ref="AF808" si="2368">AF807</f>
        <v>0</v>
      </c>
      <c r="AG808" s="364">
        <f t="shared" ref="AG808" si="2369">AG807</f>
        <v>0</v>
      </c>
      <c r="AH808" s="364">
        <f t="shared" ref="AH808" si="2370">AH807</f>
        <v>0</v>
      </c>
      <c r="AI808" s="364">
        <f t="shared" ref="AI808" si="2371">AI807</f>
        <v>0</v>
      </c>
      <c r="AJ808" s="364">
        <f t="shared" ref="AJ808" si="2372">AJ807</f>
        <v>0</v>
      </c>
      <c r="AK808" s="364">
        <f t="shared" ref="AK808" si="2373">AK807</f>
        <v>0</v>
      </c>
      <c r="AL808" s="364">
        <f t="shared" ref="AL808" si="2374">AL807</f>
        <v>0</v>
      </c>
      <c r="AM808" s="364">
        <f t="shared" ref="AM808" si="2375">AM807</f>
        <v>0</v>
      </c>
      <c r="AN808" s="364">
        <f t="shared" ref="AN808" si="2376">AN807</f>
        <v>0</v>
      </c>
      <c r="AO808" s="364">
        <f t="shared" ref="AO808" si="2377">AO807</f>
        <v>0</v>
      </c>
      <c r="AP808" s="364">
        <f t="shared" ref="AP808" si="2378">AP807</f>
        <v>0</v>
      </c>
      <c r="AQ808" s="364">
        <f t="shared" ref="AQ808" si="2379">AQ807</f>
        <v>0</v>
      </c>
      <c r="AR808" s="364">
        <f t="shared" ref="AR808" si="2380">AR807</f>
        <v>0</v>
      </c>
      <c r="AS808" s="259"/>
    </row>
    <row r="809" spans="1:45" outlineLevel="1">
      <c r="A809" s="466"/>
      <c r="B809" s="256"/>
      <c r="C809" s="267"/>
      <c r="D809" s="266"/>
      <c r="E809" s="266"/>
      <c r="F809" s="266"/>
      <c r="G809" s="266"/>
      <c r="H809" s="266"/>
      <c r="I809" s="266"/>
      <c r="J809" s="266"/>
      <c r="K809" s="266"/>
      <c r="L809" s="266"/>
      <c r="M809" s="266"/>
      <c r="N809" s="266"/>
      <c r="O809" s="266"/>
      <c r="P809" s="266"/>
      <c r="Q809" s="253"/>
      <c r="R809" s="266"/>
      <c r="S809" s="266"/>
      <c r="T809" s="266"/>
      <c r="U809" s="266"/>
      <c r="V809" s="266"/>
      <c r="W809" s="266"/>
      <c r="X809" s="266"/>
      <c r="Y809" s="266"/>
      <c r="Z809" s="266"/>
      <c r="AA809" s="266"/>
      <c r="AB809" s="266"/>
      <c r="AC809" s="266"/>
      <c r="AD809" s="266"/>
      <c r="AE809" s="365"/>
      <c r="AF809" s="365"/>
      <c r="AG809" s="365"/>
      <c r="AH809" s="365"/>
      <c r="AI809" s="365"/>
      <c r="AJ809" s="365"/>
      <c r="AK809" s="365"/>
      <c r="AL809" s="365"/>
      <c r="AM809" s="365"/>
      <c r="AN809" s="365"/>
      <c r="AO809" s="365"/>
      <c r="AP809" s="365"/>
      <c r="AQ809" s="365"/>
      <c r="AR809" s="365"/>
      <c r="AS809" s="268"/>
    </row>
    <row r="810" spans="1:45" ht="15.75" customHeight="1" outlineLevel="1">
      <c r="A810" s="466">
        <v>5</v>
      </c>
      <c r="B810" s="381" t="s">
        <v>98</v>
      </c>
      <c r="C810" s="253" t="s">
        <v>25</v>
      </c>
      <c r="D810" s="257"/>
      <c r="E810" s="257"/>
      <c r="F810" s="257"/>
      <c r="G810" s="257"/>
      <c r="H810" s="257"/>
      <c r="I810" s="257"/>
      <c r="J810" s="257"/>
      <c r="K810" s="257"/>
      <c r="L810" s="257"/>
      <c r="M810" s="257"/>
      <c r="N810" s="257"/>
      <c r="O810" s="257"/>
      <c r="P810" s="257"/>
      <c r="Q810" s="253"/>
      <c r="R810" s="257"/>
      <c r="S810" s="257"/>
      <c r="T810" s="257"/>
      <c r="U810" s="257"/>
      <c r="V810" s="257"/>
      <c r="W810" s="257"/>
      <c r="X810" s="257"/>
      <c r="Y810" s="257"/>
      <c r="Z810" s="257"/>
      <c r="AA810" s="257"/>
      <c r="AB810" s="257"/>
      <c r="AC810" s="257"/>
      <c r="AD810" s="257"/>
      <c r="AE810" s="368"/>
      <c r="AF810" s="368"/>
      <c r="AG810" s="368"/>
      <c r="AH810" s="368"/>
      <c r="AI810" s="368"/>
      <c r="AJ810" s="368"/>
      <c r="AK810" s="368"/>
      <c r="AL810" s="363"/>
      <c r="AM810" s="363"/>
      <c r="AN810" s="363"/>
      <c r="AO810" s="363"/>
      <c r="AP810" s="363"/>
      <c r="AQ810" s="363"/>
      <c r="AR810" s="363"/>
      <c r="AS810" s="258">
        <f>SUM(AE810:AR810)</f>
        <v>0</v>
      </c>
    </row>
    <row r="811" spans="1:45" ht="20.25" customHeight="1" outlineLevel="1">
      <c r="A811" s="466"/>
      <c r="B811" s="256" t="s">
        <v>341</v>
      </c>
      <c r="C811" s="253" t="s">
        <v>163</v>
      </c>
      <c r="D811" s="257"/>
      <c r="E811" s="257"/>
      <c r="F811" s="257"/>
      <c r="G811" s="257"/>
      <c r="H811" s="257"/>
      <c r="I811" s="257"/>
      <c r="J811" s="257"/>
      <c r="K811" s="257"/>
      <c r="L811" s="257"/>
      <c r="M811" s="257"/>
      <c r="N811" s="257"/>
      <c r="O811" s="257"/>
      <c r="P811" s="257"/>
      <c r="Q811" s="416"/>
      <c r="R811" s="257"/>
      <c r="S811" s="257"/>
      <c r="T811" s="257"/>
      <c r="U811" s="257"/>
      <c r="V811" s="257"/>
      <c r="W811" s="257"/>
      <c r="X811" s="257"/>
      <c r="Y811" s="257"/>
      <c r="Z811" s="257"/>
      <c r="AA811" s="257"/>
      <c r="AB811" s="257"/>
      <c r="AC811" s="257"/>
      <c r="AD811" s="257"/>
      <c r="AE811" s="364">
        <f>AE810</f>
        <v>0</v>
      </c>
      <c r="AF811" s="364">
        <f t="shared" ref="AF811" si="2381">AF810</f>
        <v>0</v>
      </c>
      <c r="AG811" s="364">
        <f t="shared" ref="AG811" si="2382">AG810</f>
        <v>0</v>
      </c>
      <c r="AH811" s="364">
        <f t="shared" ref="AH811" si="2383">AH810</f>
        <v>0</v>
      </c>
      <c r="AI811" s="364">
        <f t="shared" ref="AI811" si="2384">AI810</f>
        <v>0</v>
      </c>
      <c r="AJ811" s="364">
        <f t="shared" ref="AJ811" si="2385">AJ810</f>
        <v>0</v>
      </c>
      <c r="AK811" s="364">
        <f t="shared" ref="AK811" si="2386">AK810</f>
        <v>0</v>
      </c>
      <c r="AL811" s="364">
        <f t="shared" ref="AL811" si="2387">AL810</f>
        <v>0</v>
      </c>
      <c r="AM811" s="364">
        <f t="shared" ref="AM811" si="2388">AM810</f>
        <v>0</v>
      </c>
      <c r="AN811" s="364">
        <f t="shared" ref="AN811" si="2389">AN810</f>
        <v>0</v>
      </c>
      <c r="AO811" s="364">
        <f t="shared" ref="AO811" si="2390">AO810</f>
        <v>0</v>
      </c>
      <c r="AP811" s="364">
        <f t="shared" ref="AP811" si="2391">AP810</f>
        <v>0</v>
      </c>
      <c r="AQ811" s="364">
        <f t="shared" ref="AQ811" si="2392">AQ810</f>
        <v>0</v>
      </c>
      <c r="AR811" s="364">
        <f t="shared" ref="AR811" si="2393">AR810</f>
        <v>0</v>
      </c>
      <c r="AS811" s="259"/>
    </row>
    <row r="812" spans="1:45" outlineLevel="1">
      <c r="A812" s="466"/>
      <c r="B812" s="256"/>
      <c r="C812" s="253"/>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375"/>
      <c r="AF812" s="376"/>
      <c r="AG812" s="376"/>
      <c r="AH812" s="376"/>
      <c r="AI812" s="376"/>
      <c r="AJ812" s="376"/>
      <c r="AK812" s="376"/>
      <c r="AL812" s="376"/>
      <c r="AM812" s="376"/>
      <c r="AN812" s="376"/>
      <c r="AO812" s="376"/>
      <c r="AP812" s="376"/>
      <c r="AQ812" s="376"/>
      <c r="AR812" s="376"/>
      <c r="AS812" s="259"/>
    </row>
    <row r="813" spans="1:45" ht="15.75" outlineLevel="1">
      <c r="A813" s="466"/>
      <c r="B813" s="280" t="s">
        <v>495</v>
      </c>
      <c r="C813" s="251"/>
      <c r="D813" s="251"/>
      <c r="E813" s="251"/>
      <c r="F813" s="251"/>
      <c r="G813" s="251"/>
      <c r="H813" s="251"/>
      <c r="I813" s="251"/>
      <c r="J813" s="251"/>
      <c r="K813" s="251"/>
      <c r="L813" s="251"/>
      <c r="M813" s="251"/>
      <c r="N813" s="251"/>
      <c r="O813" s="251"/>
      <c r="P813" s="251"/>
      <c r="Q813" s="252"/>
      <c r="R813" s="251"/>
      <c r="S813" s="251"/>
      <c r="T813" s="251"/>
      <c r="U813" s="251"/>
      <c r="V813" s="251"/>
      <c r="W813" s="251"/>
      <c r="X813" s="251"/>
      <c r="Y813" s="251"/>
      <c r="Z813" s="251"/>
      <c r="AA813" s="251"/>
      <c r="AB813" s="251"/>
      <c r="AC813" s="251"/>
      <c r="AD813" s="251"/>
      <c r="AE813" s="367"/>
      <c r="AF813" s="367"/>
      <c r="AG813" s="367"/>
      <c r="AH813" s="367"/>
      <c r="AI813" s="367"/>
      <c r="AJ813" s="367"/>
      <c r="AK813" s="367"/>
      <c r="AL813" s="367"/>
      <c r="AM813" s="367"/>
      <c r="AN813" s="367"/>
      <c r="AO813" s="367"/>
      <c r="AP813" s="367"/>
      <c r="AQ813" s="367"/>
      <c r="AR813" s="367"/>
      <c r="AS813" s="254"/>
    </row>
    <row r="814" spans="1:45" outlineLevel="1">
      <c r="A814" s="466">
        <v>6</v>
      </c>
      <c r="B814" s="381" t="s">
        <v>99</v>
      </c>
      <c r="C814" s="253" t="s">
        <v>25</v>
      </c>
      <c r="D814" s="257"/>
      <c r="E814" s="257"/>
      <c r="F814" s="257"/>
      <c r="G814" s="257"/>
      <c r="H814" s="257"/>
      <c r="I814" s="257"/>
      <c r="J814" s="257"/>
      <c r="K814" s="257"/>
      <c r="L814" s="257"/>
      <c r="M814" s="257"/>
      <c r="N814" s="257"/>
      <c r="O814" s="257"/>
      <c r="P814" s="257"/>
      <c r="Q814" s="257">
        <v>12</v>
      </c>
      <c r="R814" s="257"/>
      <c r="S814" s="257"/>
      <c r="T814" s="257"/>
      <c r="U814" s="257"/>
      <c r="V814" s="257"/>
      <c r="W814" s="257"/>
      <c r="X814" s="257"/>
      <c r="Y814" s="257"/>
      <c r="Z814" s="257"/>
      <c r="AA814" s="257"/>
      <c r="AB814" s="257"/>
      <c r="AC814" s="257"/>
      <c r="AD814" s="257"/>
      <c r="AE814" s="368"/>
      <c r="AF814" s="368"/>
      <c r="AG814" s="368"/>
      <c r="AH814" s="368"/>
      <c r="AI814" s="368"/>
      <c r="AJ814" s="368"/>
      <c r="AK814" s="368"/>
      <c r="AL814" s="368"/>
      <c r="AM814" s="368"/>
      <c r="AN814" s="368"/>
      <c r="AO814" s="368"/>
      <c r="AP814" s="368"/>
      <c r="AQ814" s="368"/>
      <c r="AR814" s="368"/>
      <c r="AS814" s="258">
        <f>SUM(AE814:AR814)</f>
        <v>0</v>
      </c>
    </row>
    <row r="815" spans="1:45" outlineLevel="1">
      <c r="A815" s="466"/>
      <c r="B815" s="256" t="s">
        <v>341</v>
      </c>
      <c r="C815" s="253" t="s">
        <v>163</v>
      </c>
      <c r="D815" s="257"/>
      <c r="E815" s="257"/>
      <c r="F815" s="257"/>
      <c r="G815" s="257"/>
      <c r="H815" s="257"/>
      <c r="I815" s="257"/>
      <c r="J815" s="257"/>
      <c r="K815" s="257"/>
      <c r="L815" s="257"/>
      <c r="M815" s="257"/>
      <c r="N815" s="257"/>
      <c r="O815" s="257"/>
      <c r="P815" s="257"/>
      <c r="Q815" s="257">
        <f>Q814</f>
        <v>12</v>
      </c>
      <c r="R815" s="257"/>
      <c r="S815" s="257"/>
      <c r="T815" s="257"/>
      <c r="U815" s="257"/>
      <c r="V815" s="257"/>
      <c r="W815" s="257"/>
      <c r="X815" s="257"/>
      <c r="Y815" s="257"/>
      <c r="Z815" s="257"/>
      <c r="AA815" s="257"/>
      <c r="AB815" s="257"/>
      <c r="AC815" s="257"/>
      <c r="AD815" s="257"/>
      <c r="AE815" s="364">
        <f>AE814</f>
        <v>0</v>
      </c>
      <c r="AF815" s="364">
        <f t="shared" ref="AF815" si="2394">AF814</f>
        <v>0</v>
      </c>
      <c r="AG815" s="364">
        <f t="shared" ref="AG815" si="2395">AG814</f>
        <v>0</v>
      </c>
      <c r="AH815" s="364">
        <f t="shared" ref="AH815" si="2396">AH814</f>
        <v>0</v>
      </c>
      <c r="AI815" s="364">
        <f t="shared" ref="AI815" si="2397">AI814</f>
        <v>0</v>
      </c>
      <c r="AJ815" s="364">
        <f t="shared" ref="AJ815" si="2398">AJ814</f>
        <v>0</v>
      </c>
      <c r="AK815" s="364">
        <f t="shared" ref="AK815" si="2399">AK814</f>
        <v>0</v>
      </c>
      <c r="AL815" s="364">
        <f t="shared" ref="AL815" si="2400">AL814</f>
        <v>0</v>
      </c>
      <c r="AM815" s="364">
        <f t="shared" ref="AM815" si="2401">AM814</f>
        <v>0</v>
      </c>
      <c r="AN815" s="364">
        <f t="shared" ref="AN815" si="2402">AN814</f>
        <v>0</v>
      </c>
      <c r="AO815" s="364">
        <f t="shared" ref="AO815" si="2403">AO814</f>
        <v>0</v>
      </c>
      <c r="AP815" s="364">
        <f t="shared" ref="AP815" si="2404">AP814</f>
        <v>0</v>
      </c>
      <c r="AQ815" s="364">
        <f t="shared" ref="AQ815" si="2405">AQ814</f>
        <v>0</v>
      </c>
      <c r="AR815" s="364">
        <f t="shared" ref="AR815" si="2406">AR814</f>
        <v>0</v>
      </c>
      <c r="AS815" s="272"/>
    </row>
    <row r="816" spans="1:45" outlineLevel="1">
      <c r="A816" s="466"/>
      <c r="B816" s="271"/>
      <c r="C816" s="273"/>
      <c r="D816" s="253"/>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c r="AA816" s="253"/>
      <c r="AB816" s="253"/>
      <c r="AC816" s="253"/>
      <c r="AD816" s="253"/>
      <c r="AE816" s="369"/>
      <c r="AF816" s="369"/>
      <c r="AG816" s="369"/>
      <c r="AH816" s="369"/>
      <c r="AI816" s="369"/>
      <c r="AJ816" s="369"/>
      <c r="AK816" s="369"/>
      <c r="AL816" s="369"/>
      <c r="AM816" s="369"/>
      <c r="AN816" s="369"/>
      <c r="AO816" s="369"/>
      <c r="AP816" s="369"/>
      <c r="AQ816" s="369"/>
      <c r="AR816" s="369"/>
      <c r="AS816" s="274"/>
    </row>
    <row r="817" spans="1:45" ht="30" outlineLevel="1">
      <c r="A817" s="466">
        <v>7</v>
      </c>
      <c r="B817" s="381" t="s">
        <v>100</v>
      </c>
      <c r="C817" s="253" t="s">
        <v>25</v>
      </c>
      <c r="D817" s="257"/>
      <c r="E817" s="257"/>
      <c r="F817" s="257"/>
      <c r="G817" s="257"/>
      <c r="H817" s="257"/>
      <c r="I817" s="257"/>
      <c r="J817" s="257"/>
      <c r="K817" s="257"/>
      <c r="L817" s="257"/>
      <c r="M817" s="257"/>
      <c r="N817" s="257"/>
      <c r="O817" s="257"/>
      <c r="P817" s="257"/>
      <c r="Q817" s="257">
        <v>12</v>
      </c>
      <c r="R817" s="257"/>
      <c r="S817" s="257"/>
      <c r="T817" s="257"/>
      <c r="U817" s="257"/>
      <c r="V817" s="257"/>
      <c r="W817" s="257"/>
      <c r="X817" s="257"/>
      <c r="Y817" s="257"/>
      <c r="Z817" s="257"/>
      <c r="AA817" s="257"/>
      <c r="AB817" s="257"/>
      <c r="AC817" s="257"/>
      <c r="AD817" s="257"/>
      <c r="AE817" s="368"/>
      <c r="AF817" s="368"/>
      <c r="AG817" s="368"/>
      <c r="AH817" s="368"/>
      <c r="AI817" s="368"/>
      <c r="AJ817" s="368"/>
      <c r="AK817" s="368"/>
      <c r="AL817" s="368"/>
      <c r="AM817" s="368"/>
      <c r="AN817" s="368"/>
      <c r="AO817" s="368"/>
      <c r="AP817" s="368"/>
      <c r="AQ817" s="368"/>
      <c r="AR817" s="368"/>
      <c r="AS817" s="258">
        <f>SUM(AE817:AR817)</f>
        <v>0</v>
      </c>
    </row>
    <row r="818" spans="1:45" outlineLevel="1">
      <c r="A818" s="466"/>
      <c r="B818" s="256" t="s">
        <v>341</v>
      </c>
      <c r="C818" s="253" t="s">
        <v>163</v>
      </c>
      <c r="D818" s="257"/>
      <c r="E818" s="257"/>
      <c r="F818" s="257"/>
      <c r="G818" s="257"/>
      <c r="H818" s="257"/>
      <c r="I818" s="257"/>
      <c r="J818" s="257"/>
      <c r="K818" s="257"/>
      <c r="L818" s="257"/>
      <c r="M818" s="257"/>
      <c r="N818" s="257"/>
      <c r="O818" s="257"/>
      <c r="P818" s="257"/>
      <c r="Q818" s="257">
        <f>Q817</f>
        <v>12</v>
      </c>
      <c r="R818" s="257"/>
      <c r="S818" s="257"/>
      <c r="T818" s="257"/>
      <c r="U818" s="257"/>
      <c r="V818" s="257"/>
      <c r="W818" s="257"/>
      <c r="X818" s="257"/>
      <c r="Y818" s="257"/>
      <c r="Z818" s="257"/>
      <c r="AA818" s="257"/>
      <c r="AB818" s="257"/>
      <c r="AC818" s="257"/>
      <c r="AD818" s="257"/>
      <c r="AE818" s="364">
        <f>AE817</f>
        <v>0</v>
      </c>
      <c r="AF818" s="364">
        <f t="shared" ref="AF818" si="2407">AF817</f>
        <v>0</v>
      </c>
      <c r="AG818" s="364">
        <f t="shared" ref="AG818" si="2408">AG817</f>
        <v>0</v>
      </c>
      <c r="AH818" s="364">
        <f t="shared" ref="AH818" si="2409">AH817</f>
        <v>0</v>
      </c>
      <c r="AI818" s="364">
        <f t="shared" ref="AI818" si="2410">AI817</f>
        <v>0</v>
      </c>
      <c r="AJ818" s="364">
        <f t="shared" ref="AJ818" si="2411">AJ817</f>
        <v>0</v>
      </c>
      <c r="AK818" s="364">
        <f t="shared" ref="AK818" si="2412">AK817</f>
        <v>0</v>
      </c>
      <c r="AL818" s="364">
        <f t="shared" ref="AL818" si="2413">AL817</f>
        <v>0</v>
      </c>
      <c r="AM818" s="364">
        <f t="shared" ref="AM818" si="2414">AM817</f>
        <v>0</v>
      </c>
      <c r="AN818" s="364">
        <f t="shared" ref="AN818" si="2415">AN817</f>
        <v>0</v>
      </c>
      <c r="AO818" s="364">
        <f t="shared" ref="AO818" si="2416">AO817</f>
        <v>0</v>
      </c>
      <c r="AP818" s="364">
        <f t="shared" ref="AP818" si="2417">AP817</f>
        <v>0</v>
      </c>
      <c r="AQ818" s="364">
        <f t="shared" ref="AQ818" si="2418">AQ817</f>
        <v>0</v>
      </c>
      <c r="AR818" s="364">
        <f t="shared" ref="AR818" si="2419">AR817</f>
        <v>0</v>
      </c>
      <c r="AS818" s="272"/>
    </row>
    <row r="819" spans="1:45" outlineLevel="1">
      <c r="A819" s="466"/>
      <c r="B819" s="275"/>
      <c r="C819" s="27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c r="AA819" s="253"/>
      <c r="AB819" s="253"/>
      <c r="AC819" s="253"/>
      <c r="AD819" s="253"/>
      <c r="AE819" s="369"/>
      <c r="AF819" s="370"/>
      <c r="AG819" s="369"/>
      <c r="AH819" s="369"/>
      <c r="AI819" s="369"/>
      <c r="AJ819" s="369"/>
      <c r="AK819" s="369"/>
      <c r="AL819" s="369"/>
      <c r="AM819" s="369"/>
      <c r="AN819" s="369"/>
      <c r="AO819" s="369"/>
      <c r="AP819" s="369"/>
      <c r="AQ819" s="369"/>
      <c r="AR819" s="369"/>
      <c r="AS819" s="274"/>
    </row>
    <row r="820" spans="1:45" outlineLevel="1">
      <c r="A820" s="466">
        <v>8</v>
      </c>
      <c r="B820" s="381" t="s">
        <v>101</v>
      </c>
      <c r="C820" s="253" t="s">
        <v>25</v>
      </c>
      <c r="D820" s="257"/>
      <c r="E820" s="257"/>
      <c r="F820" s="257"/>
      <c r="G820" s="257"/>
      <c r="H820" s="257"/>
      <c r="I820" s="257"/>
      <c r="J820" s="257"/>
      <c r="K820" s="257"/>
      <c r="L820" s="257"/>
      <c r="M820" s="257"/>
      <c r="N820" s="257"/>
      <c r="O820" s="257"/>
      <c r="P820" s="257"/>
      <c r="Q820" s="257">
        <v>12</v>
      </c>
      <c r="R820" s="257"/>
      <c r="S820" s="257"/>
      <c r="T820" s="257"/>
      <c r="U820" s="257"/>
      <c r="V820" s="257"/>
      <c r="W820" s="257"/>
      <c r="X820" s="257"/>
      <c r="Y820" s="257"/>
      <c r="Z820" s="257"/>
      <c r="AA820" s="257"/>
      <c r="AB820" s="257"/>
      <c r="AC820" s="257"/>
      <c r="AD820" s="257"/>
      <c r="AE820" s="368"/>
      <c r="AF820" s="368"/>
      <c r="AG820" s="368"/>
      <c r="AH820" s="368"/>
      <c r="AI820" s="368"/>
      <c r="AJ820" s="368"/>
      <c r="AK820" s="368"/>
      <c r="AL820" s="368"/>
      <c r="AM820" s="368"/>
      <c r="AN820" s="368"/>
      <c r="AO820" s="368"/>
      <c r="AP820" s="368"/>
      <c r="AQ820" s="368"/>
      <c r="AR820" s="368"/>
      <c r="AS820" s="258">
        <f>SUM(AE820:AR820)</f>
        <v>0</v>
      </c>
    </row>
    <row r="821" spans="1:45" outlineLevel="1">
      <c r="A821" s="466"/>
      <c r="B821" s="256" t="s">
        <v>341</v>
      </c>
      <c r="C821" s="253" t="s">
        <v>163</v>
      </c>
      <c r="D821" s="257"/>
      <c r="E821" s="257"/>
      <c r="F821" s="257"/>
      <c r="G821" s="257"/>
      <c r="H821" s="257"/>
      <c r="I821" s="257"/>
      <c r="J821" s="257"/>
      <c r="K821" s="257"/>
      <c r="L821" s="257"/>
      <c r="M821" s="257"/>
      <c r="N821" s="257"/>
      <c r="O821" s="257"/>
      <c r="P821" s="257"/>
      <c r="Q821" s="257">
        <f>Q820</f>
        <v>12</v>
      </c>
      <c r="R821" s="257"/>
      <c r="S821" s="257"/>
      <c r="T821" s="257"/>
      <c r="U821" s="257"/>
      <c r="V821" s="257"/>
      <c r="W821" s="257"/>
      <c r="X821" s="257"/>
      <c r="Y821" s="257"/>
      <c r="Z821" s="257"/>
      <c r="AA821" s="257"/>
      <c r="AB821" s="257"/>
      <c r="AC821" s="257"/>
      <c r="AD821" s="257"/>
      <c r="AE821" s="364">
        <f>AE820</f>
        <v>0</v>
      </c>
      <c r="AF821" s="364">
        <f t="shared" ref="AF821" si="2420">AF820</f>
        <v>0</v>
      </c>
      <c r="AG821" s="364">
        <f t="shared" ref="AG821" si="2421">AG820</f>
        <v>0</v>
      </c>
      <c r="AH821" s="364">
        <f t="shared" ref="AH821" si="2422">AH820</f>
        <v>0</v>
      </c>
      <c r="AI821" s="364">
        <f t="shared" ref="AI821" si="2423">AI820</f>
        <v>0</v>
      </c>
      <c r="AJ821" s="364">
        <f t="shared" ref="AJ821" si="2424">AJ820</f>
        <v>0</v>
      </c>
      <c r="AK821" s="364">
        <f t="shared" ref="AK821" si="2425">AK820</f>
        <v>0</v>
      </c>
      <c r="AL821" s="364">
        <f t="shared" ref="AL821" si="2426">AL820</f>
        <v>0</v>
      </c>
      <c r="AM821" s="364">
        <f t="shared" ref="AM821" si="2427">AM820</f>
        <v>0</v>
      </c>
      <c r="AN821" s="364">
        <f t="shared" ref="AN821" si="2428">AN820</f>
        <v>0</v>
      </c>
      <c r="AO821" s="364">
        <f t="shared" ref="AO821" si="2429">AO820</f>
        <v>0</v>
      </c>
      <c r="AP821" s="364">
        <f t="shared" ref="AP821" si="2430">AP820</f>
        <v>0</v>
      </c>
      <c r="AQ821" s="364">
        <f t="shared" ref="AQ821" si="2431">AQ820</f>
        <v>0</v>
      </c>
      <c r="AR821" s="364">
        <f t="shared" ref="AR821" si="2432">AR820</f>
        <v>0</v>
      </c>
      <c r="AS821" s="272"/>
    </row>
    <row r="822" spans="1:45" outlineLevel="1">
      <c r="A822" s="466"/>
      <c r="B822" s="275"/>
      <c r="C822" s="273"/>
      <c r="D822" s="277"/>
      <c r="E822" s="277"/>
      <c r="F822" s="277"/>
      <c r="G822" s="277"/>
      <c r="H822" s="277"/>
      <c r="I822" s="277"/>
      <c r="J822" s="277"/>
      <c r="K822" s="277"/>
      <c r="L822" s="277"/>
      <c r="M822" s="277"/>
      <c r="N822" s="277"/>
      <c r="O822" s="277"/>
      <c r="P822" s="277"/>
      <c r="Q822" s="253"/>
      <c r="R822" s="277"/>
      <c r="S822" s="277"/>
      <c r="T822" s="277"/>
      <c r="U822" s="277"/>
      <c r="V822" s="277"/>
      <c r="W822" s="277"/>
      <c r="X822" s="277"/>
      <c r="Y822" s="277"/>
      <c r="Z822" s="277"/>
      <c r="AA822" s="277"/>
      <c r="AB822" s="277"/>
      <c r="AC822" s="277"/>
      <c r="AD822" s="277"/>
      <c r="AE822" s="369"/>
      <c r="AF822" s="370"/>
      <c r="AG822" s="369"/>
      <c r="AH822" s="369"/>
      <c r="AI822" s="369"/>
      <c r="AJ822" s="369"/>
      <c r="AK822" s="369"/>
      <c r="AL822" s="369"/>
      <c r="AM822" s="369"/>
      <c r="AN822" s="369"/>
      <c r="AO822" s="369"/>
      <c r="AP822" s="369"/>
      <c r="AQ822" s="369"/>
      <c r="AR822" s="369"/>
      <c r="AS822" s="274"/>
    </row>
    <row r="823" spans="1:45" outlineLevel="1">
      <c r="A823" s="466">
        <v>9</v>
      </c>
      <c r="B823" s="381" t="s">
        <v>102</v>
      </c>
      <c r="C823" s="253" t="s">
        <v>25</v>
      </c>
      <c r="D823" s="257"/>
      <c r="E823" s="257"/>
      <c r="F823" s="257"/>
      <c r="G823" s="257"/>
      <c r="H823" s="257"/>
      <c r="I823" s="257"/>
      <c r="J823" s="257"/>
      <c r="K823" s="257"/>
      <c r="L823" s="257"/>
      <c r="M823" s="257"/>
      <c r="N823" s="257"/>
      <c r="O823" s="257"/>
      <c r="P823" s="257"/>
      <c r="Q823" s="257">
        <v>12</v>
      </c>
      <c r="R823" s="257"/>
      <c r="S823" s="257"/>
      <c r="T823" s="257"/>
      <c r="U823" s="257"/>
      <c r="V823" s="257"/>
      <c r="W823" s="257"/>
      <c r="X823" s="257"/>
      <c r="Y823" s="257"/>
      <c r="Z823" s="257"/>
      <c r="AA823" s="257"/>
      <c r="AB823" s="257"/>
      <c r="AC823" s="257"/>
      <c r="AD823" s="257"/>
      <c r="AE823" s="368"/>
      <c r="AF823" s="368"/>
      <c r="AG823" s="368"/>
      <c r="AH823" s="368"/>
      <c r="AI823" s="368"/>
      <c r="AJ823" s="368"/>
      <c r="AK823" s="368"/>
      <c r="AL823" s="368"/>
      <c r="AM823" s="368"/>
      <c r="AN823" s="368"/>
      <c r="AO823" s="368"/>
      <c r="AP823" s="368"/>
      <c r="AQ823" s="368"/>
      <c r="AR823" s="368"/>
      <c r="AS823" s="258">
        <f>SUM(AE823:AR823)</f>
        <v>0</v>
      </c>
    </row>
    <row r="824" spans="1:45" outlineLevel="1">
      <c r="A824" s="466"/>
      <c r="B824" s="256" t="s">
        <v>341</v>
      </c>
      <c r="C824" s="253" t="s">
        <v>163</v>
      </c>
      <c r="D824" s="257"/>
      <c r="E824" s="257"/>
      <c r="F824" s="257"/>
      <c r="G824" s="257"/>
      <c r="H824" s="257"/>
      <c r="I824" s="257"/>
      <c r="J824" s="257"/>
      <c r="K824" s="257"/>
      <c r="L824" s="257"/>
      <c r="M824" s="257"/>
      <c r="N824" s="257"/>
      <c r="O824" s="257"/>
      <c r="P824" s="257"/>
      <c r="Q824" s="257">
        <f>Q823</f>
        <v>12</v>
      </c>
      <c r="R824" s="257"/>
      <c r="S824" s="257"/>
      <c r="T824" s="257"/>
      <c r="U824" s="257"/>
      <c r="V824" s="257"/>
      <c r="W824" s="257"/>
      <c r="X824" s="257"/>
      <c r="Y824" s="257"/>
      <c r="Z824" s="257"/>
      <c r="AA824" s="257"/>
      <c r="AB824" s="257"/>
      <c r="AC824" s="257"/>
      <c r="AD824" s="257"/>
      <c r="AE824" s="364">
        <f>AE823</f>
        <v>0</v>
      </c>
      <c r="AF824" s="364">
        <f t="shared" ref="AF824" si="2433">AF823</f>
        <v>0</v>
      </c>
      <c r="AG824" s="364">
        <f t="shared" ref="AG824" si="2434">AG823</f>
        <v>0</v>
      </c>
      <c r="AH824" s="364">
        <f t="shared" ref="AH824" si="2435">AH823</f>
        <v>0</v>
      </c>
      <c r="AI824" s="364">
        <f t="shared" ref="AI824" si="2436">AI823</f>
        <v>0</v>
      </c>
      <c r="AJ824" s="364">
        <f t="shared" ref="AJ824" si="2437">AJ823</f>
        <v>0</v>
      </c>
      <c r="AK824" s="364">
        <f t="shared" ref="AK824" si="2438">AK823</f>
        <v>0</v>
      </c>
      <c r="AL824" s="364">
        <f t="shared" ref="AL824" si="2439">AL823</f>
        <v>0</v>
      </c>
      <c r="AM824" s="364">
        <f t="shared" ref="AM824" si="2440">AM823</f>
        <v>0</v>
      </c>
      <c r="AN824" s="364">
        <f t="shared" ref="AN824" si="2441">AN823</f>
        <v>0</v>
      </c>
      <c r="AO824" s="364">
        <f t="shared" ref="AO824" si="2442">AO823</f>
        <v>0</v>
      </c>
      <c r="AP824" s="364">
        <f t="shared" ref="AP824" si="2443">AP823</f>
        <v>0</v>
      </c>
      <c r="AQ824" s="364">
        <f t="shared" ref="AQ824" si="2444">AQ823</f>
        <v>0</v>
      </c>
      <c r="AR824" s="364">
        <f t="shared" ref="AR824" si="2445">AR823</f>
        <v>0</v>
      </c>
      <c r="AS824" s="272"/>
    </row>
    <row r="825" spans="1:45" outlineLevel="1">
      <c r="A825" s="466"/>
      <c r="B825" s="275"/>
      <c r="C825" s="273"/>
      <c r="D825" s="277"/>
      <c r="E825" s="277"/>
      <c r="F825" s="277"/>
      <c r="G825" s="277"/>
      <c r="H825" s="277"/>
      <c r="I825" s="277"/>
      <c r="J825" s="277"/>
      <c r="K825" s="277"/>
      <c r="L825" s="277"/>
      <c r="M825" s="277"/>
      <c r="N825" s="277"/>
      <c r="O825" s="277"/>
      <c r="P825" s="277"/>
      <c r="Q825" s="253"/>
      <c r="R825" s="277"/>
      <c r="S825" s="277"/>
      <c r="T825" s="277"/>
      <c r="U825" s="277"/>
      <c r="V825" s="277"/>
      <c r="W825" s="277"/>
      <c r="X825" s="277"/>
      <c r="Y825" s="277"/>
      <c r="Z825" s="277"/>
      <c r="AA825" s="277"/>
      <c r="AB825" s="277"/>
      <c r="AC825" s="277"/>
      <c r="AD825" s="277"/>
      <c r="AE825" s="369"/>
      <c r="AF825" s="369"/>
      <c r="AG825" s="369"/>
      <c r="AH825" s="369"/>
      <c r="AI825" s="369"/>
      <c r="AJ825" s="369"/>
      <c r="AK825" s="369"/>
      <c r="AL825" s="369"/>
      <c r="AM825" s="369"/>
      <c r="AN825" s="369"/>
      <c r="AO825" s="369"/>
      <c r="AP825" s="369"/>
      <c r="AQ825" s="369"/>
      <c r="AR825" s="369"/>
      <c r="AS825" s="274"/>
    </row>
    <row r="826" spans="1:45" outlineLevel="1">
      <c r="A826" s="466">
        <v>10</v>
      </c>
      <c r="B826" s="381" t="s">
        <v>103</v>
      </c>
      <c r="C826" s="253" t="s">
        <v>25</v>
      </c>
      <c r="D826" s="257"/>
      <c r="E826" s="257"/>
      <c r="F826" s="257"/>
      <c r="G826" s="257"/>
      <c r="H826" s="257"/>
      <c r="I826" s="257"/>
      <c r="J826" s="257"/>
      <c r="K826" s="257"/>
      <c r="L826" s="257"/>
      <c r="M826" s="257"/>
      <c r="N826" s="257"/>
      <c r="O826" s="257"/>
      <c r="P826" s="257"/>
      <c r="Q826" s="257">
        <v>3</v>
      </c>
      <c r="R826" s="257"/>
      <c r="S826" s="257"/>
      <c r="T826" s="257"/>
      <c r="U826" s="257"/>
      <c r="V826" s="257"/>
      <c r="W826" s="257"/>
      <c r="X826" s="257"/>
      <c r="Y826" s="257"/>
      <c r="Z826" s="257"/>
      <c r="AA826" s="257"/>
      <c r="AB826" s="257"/>
      <c r="AC826" s="257"/>
      <c r="AD826" s="257"/>
      <c r="AE826" s="368"/>
      <c r="AF826" s="368"/>
      <c r="AG826" s="368"/>
      <c r="AH826" s="368"/>
      <c r="AI826" s="368"/>
      <c r="AJ826" s="368"/>
      <c r="AK826" s="368"/>
      <c r="AL826" s="368"/>
      <c r="AM826" s="368"/>
      <c r="AN826" s="368"/>
      <c r="AO826" s="368"/>
      <c r="AP826" s="368"/>
      <c r="AQ826" s="368"/>
      <c r="AR826" s="368"/>
      <c r="AS826" s="258">
        <f>SUM(AE826:AR826)</f>
        <v>0</v>
      </c>
    </row>
    <row r="827" spans="1:45" outlineLevel="1">
      <c r="A827" s="466"/>
      <c r="B827" s="256" t="s">
        <v>341</v>
      </c>
      <c r="C827" s="253" t="s">
        <v>163</v>
      </c>
      <c r="D827" s="257"/>
      <c r="E827" s="257"/>
      <c r="F827" s="257"/>
      <c r="G827" s="257"/>
      <c r="H827" s="257"/>
      <c r="I827" s="257"/>
      <c r="J827" s="257"/>
      <c r="K827" s="257"/>
      <c r="L827" s="257"/>
      <c r="M827" s="257"/>
      <c r="N827" s="257"/>
      <c r="O827" s="257"/>
      <c r="P827" s="257"/>
      <c r="Q827" s="257">
        <f>Q826</f>
        <v>3</v>
      </c>
      <c r="R827" s="257"/>
      <c r="S827" s="257"/>
      <c r="T827" s="257"/>
      <c r="U827" s="257"/>
      <c r="V827" s="257"/>
      <c r="W827" s="257"/>
      <c r="X827" s="257"/>
      <c r="Y827" s="257"/>
      <c r="Z827" s="257"/>
      <c r="AA827" s="257"/>
      <c r="AB827" s="257"/>
      <c r="AC827" s="257"/>
      <c r="AD827" s="257"/>
      <c r="AE827" s="364">
        <f>AE826</f>
        <v>0</v>
      </c>
      <c r="AF827" s="364">
        <f t="shared" ref="AF827" si="2446">AF826</f>
        <v>0</v>
      </c>
      <c r="AG827" s="364">
        <f t="shared" ref="AG827" si="2447">AG826</f>
        <v>0</v>
      </c>
      <c r="AH827" s="364">
        <f t="shared" ref="AH827" si="2448">AH826</f>
        <v>0</v>
      </c>
      <c r="AI827" s="364">
        <f t="shared" ref="AI827" si="2449">AI826</f>
        <v>0</v>
      </c>
      <c r="AJ827" s="364">
        <f t="shared" ref="AJ827" si="2450">AJ826</f>
        <v>0</v>
      </c>
      <c r="AK827" s="364">
        <f t="shared" ref="AK827" si="2451">AK826</f>
        <v>0</v>
      </c>
      <c r="AL827" s="364">
        <f t="shared" ref="AL827" si="2452">AL826</f>
        <v>0</v>
      </c>
      <c r="AM827" s="364">
        <f t="shared" ref="AM827" si="2453">AM826</f>
        <v>0</v>
      </c>
      <c r="AN827" s="364">
        <f t="shared" ref="AN827" si="2454">AN826</f>
        <v>0</v>
      </c>
      <c r="AO827" s="364">
        <f t="shared" ref="AO827" si="2455">AO826</f>
        <v>0</v>
      </c>
      <c r="AP827" s="364">
        <f t="shared" ref="AP827" si="2456">AP826</f>
        <v>0</v>
      </c>
      <c r="AQ827" s="364">
        <f t="shared" ref="AQ827" si="2457">AQ826</f>
        <v>0</v>
      </c>
      <c r="AR827" s="364">
        <f t="shared" ref="AR827" si="2458">AR826</f>
        <v>0</v>
      </c>
      <c r="AS827" s="272"/>
    </row>
    <row r="828" spans="1:45" outlineLevel="1">
      <c r="A828" s="466"/>
      <c r="B828" s="275"/>
      <c r="C828" s="273"/>
      <c r="D828" s="277"/>
      <c r="E828" s="277"/>
      <c r="F828" s="277"/>
      <c r="G828" s="277"/>
      <c r="H828" s="277"/>
      <c r="I828" s="277"/>
      <c r="J828" s="277"/>
      <c r="K828" s="277"/>
      <c r="L828" s="277"/>
      <c r="M828" s="277"/>
      <c r="N828" s="277"/>
      <c r="O828" s="277"/>
      <c r="P828" s="277"/>
      <c r="Q828" s="253"/>
      <c r="R828" s="277"/>
      <c r="S828" s="277"/>
      <c r="T828" s="277"/>
      <c r="U828" s="277"/>
      <c r="V828" s="277"/>
      <c r="W828" s="277"/>
      <c r="X828" s="277"/>
      <c r="Y828" s="277"/>
      <c r="Z828" s="277"/>
      <c r="AA828" s="277"/>
      <c r="AB828" s="277"/>
      <c r="AC828" s="277"/>
      <c r="AD828" s="277"/>
      <c r="AE828" s="369"/>
      <c r="AF828" s="370"/>
      <c r="AG828" s="369"/>
      <c r="AH828" s="369"/>
      <c r="AI828" s="369"/>
      <c r="AJ828" s="369"/>
      <c r="AK828" s="369"/>
      <c r="AL828" s="369"/>
      <c r="AM828" s="369"/>
      <c r="AN828" s="369"/>
      <c r="AO828" s="369"/>
      <c r="AP828" s="369"/>
      <c r="AQ828" s="369"/>
      <c r="AR828" s="369"/>
      <c r="AS828" s="274"/>
    </row>
    <row r="829" spans="1:45" ht="15.75" outlineLevel="1">
      <c r="A829" s="466"/>
      <c r="B829" s="250" t="s">
        <v>10</v>
      </c>
      <c r="C829" s="251"/>
      <c r="D829" s="251"/>
      <c r="E829" s="251"/>
      <c r="F829" s="251"/>
      <c r="G829" s="251"/>
      <c r="H829" s="251"/>
      <c r="I829" s="251"/>
      <c r="J829" s="251"/>
      <c r="K829" s="251"/>
      <c r="L829" s="251"/>
      <c r="M829" s="251"/>
      <c r="N829" s="251"/>
      <c r="O829" s="251"/>
      <c r="P829" s="251"/>
      <c r="Q829" s="252"/>
      <c r="R829" s="251"/>
      <c r="S829" s="251"/>
      <c r="T829" s="251"/>
      <c r="U829" s="251"/>
      <c r="V829" s="251"/>
      <c r="W829" s="251"/>
      <c r="X829" s="251"/>
      <c r="Y829" s="251"/>
      <c r="Z829" s="251"/>
      <c r="AA829" s="251"/>
      <c r="AB829" s="251"/>
      <c r="AC829" s="251"/>
      <c r="AD829" s="251"/>
      <c r="AE829" s="367"/>
      <c r="AF829" s="367"/>
      <c r="AG829" s="367"/>
      <c r="AH829" s="367"/>
      <c r="AI829" s="367"/>
      <c r="AJ829" s="367"/>
      <c r="AK829" s="367"/>
      <c r="AL829" s="367"/>
      <c r="AM829" s="367"/>
      <c r="AN829" s="367"/>
      <c r="AO829" s="367"/>
      <c r="AP829" s="367"/>
      <c r="AQ829" s="367"/>
      <c r="AR829" s="367"/>
      <c r="AS829" s="254"/>
    </row>
    <row r="830" spans="1:45" ht="30" outlineLevel="1">
      <c r="A830" s="466">
        <v>11</v>
      </c>
      <c r="B830" s="381" t="s">
        <v>104</v>
      </c>
      <c r="C830" s="253" t="s">
        <v>25</v>
      </c>
      <c r="D830" s="257"/>
      <c r="E830" s="257"/>
      <c r="F830" s="257"/>
      <c r="G830" s="257"/>
      <c r="H830" s="257"/>
      <c r="I830" s="257"/>
      <c r="J830" s="257"/>
      <c r="K830" s="257"/>
      <c r="L830" s="257"/>
      <c r="M830" s="257"/>
      <c r="N830" s="257"/>
      <c r="O830" s="257"/>
      <c r="P830" s="257"/>
      <c r="Q830" s="257">
        <v>12</v>
      </c>
      <c r="R830" s="257"/>
      <c r="S830" s="257"/>
      <c r="T830" s="257"/>
      <c r="U830" s="257"/>
      <c r="V830" s="257"/>
      <c r="W830" s="257"/>
      <c r="X830" s="257"/>
      <c r="Y830" s="257"/>
      <c r="Z830" s="257"/>
      <c r="AA830" s="257"/>
      <c r="AB830" s="257"/>
      <c r="AC830" s="257"/>
      <c r="AD830" s="257"/>
      <c r="AE830" s="379"/>
      <c r="AF830" s="368"/>
      <c r="AG830" s="368"/>
      <c r="AH830" s="368"/>
      <c r="AI830" s="368"/>
      <c r="AJ830" s="368"/>
      <c r="AK830" s="368"/>
      <c r="AL830" s="368"/>
      <c r="AM830" s="368"/>
      <c r="AN830" s="368"/>
      <c r="AO830" s="368"/>
      <c r="AP830" s="368"/>
      <c r="AQ830" s="368"/>
      <c r="AR830" s="368"/>
      <c r="AS830" s="258">
        <f>SUM(AE830:AR830)</f>
        <v>0</v>
      </c>
    </row>
    <row r="831" spans="1:45" outlineLevel="1">
      <c r="A831" s="466"/>
      <c r="B831" s="256" t="s">
        <v>341</v>
      </c>
      <c r="C831" s="253" t="s">
        <v>163</v>
      </c>
      <c r="D831" s="257"/>
      <c r="E831" s="257"/>
      <c r="F831" s="257"/>
      <c r="G831" s="257"/>
      <c r="H831" s="257"/>
      <c r="I831" s="257"/>
      <c r="J831" s="257"/>
      <c r="K831" s="257"/>
      <c r="L831" s="257"/>
      <c r="M831" s="257"/>
      <c r="N831" s="257"/>
      <c r="O831" s="257"/>
      <c r="P831" s="257"/>
      <c r="Q831" s="257">
        <f>Q830</f>
        <v>12</v>
      </c>
      <c r="R831" s="257"/>
      <c r="S831" s="257"/>
      <c r="T831" s="257"/>
      <c r="U831" s="257"/>
      <c r="V831" s="257"/>
      <c r="W831" s="257"/>
      <c r="X831" s="257"/>
      <c r="Y831" s="257"/>
      <c r="Z831" s="257"/>
      <c r="AA831" s="257"/>
      <c r="AB831" s="257"/>
      <c r="AC831" s="257"/>
      <c r="AD831" s="257"/>
      <c r="AE831" s="364">
        <f>AE830</f>
        <v>0</v>
      </c>
      <c r="AF831" s="364">
        <f t="shared" ref="AF831" si="2459">AF830</f>
        <v>0</v>
      </c>
      <c r="AG831" s="364">
        <f t="shared" ref="AG831" si="2460">AG830</f>
        <v>0</v>
      </c>
      <c r="AH831" s="364">
        <f t="shared" ref="AH831" si="2461">AH830</f>
        <v>0</v>
      </c>
      <c r="AI831" s="364">
        <f t="shared" ref="AI831" si="2462">AI830</f>
        <v>0</v>
      </c>
      <c r="AJ831" s="364">
        <f t="shared" ref="AJ831" si="2463">AJ830</f>
        <v>0</v>
      </c>
      <c r="AK831" s="364">
        <f t="shared" ref="AK831" si="2464">AK830</f>
        <v>0</v>
      </c>
      <c r="AL831" s="364">
        <f t="shared" ref="AL831" si="2465">AL830</f>
        <v>0</v>
      </c>
      <c r="AM831" s="364">
        <f t="shared" ref="AM831" si="2466">AM830</f>
        <v>0</v>
      </c>
      <c r="AN831" s="364">
        <f t="shared" ref="AN831" si="2467">AN830</f>
        <v>0</v>
      </c>
      <c r="AO831" s="364">
        <f t="shared" ref="AO831" si="2468">AO830</f>
        <v>0</v>
      </c>
      <c r="AP831" s="364">
        <f t="shared" ref="AP831" si="2469">AP830</f>
        <v>0</v>
      </c>
      <c r="AQ831" s="364">
        <f t="shared" ref="AQ831" si="2470">AQ830</f>
        <v>0</v>
      </c>
      <c r="AR831" s="364">
        <f t="shared" ref="AR831" si="2471">AR830</f>
        <v>0</v>
      </c>
      <c r="AS831" s="259"/>
    </row>
    <row r="832" spans="1:45" outlineLevel="1">
      <c r="A832" s="466"/>
      <c r="B832" s="276"/>
      <c r="C832" s="267"/>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3"/>
      <c r="AE832" s="365"/>
      <c r="AF832" s="374"/>
      <c r="AG832" s="374"/>
      <c r="AH832" s="374"/>
      <c r="AI832" s="374"/>
      <c r="AJ832" s="374"/>
      <c r="AK832" s="374"/>
      <c r="AL832" s="374"/>
      <c r="AM832" s="374"/>
      <c r="AN832" s="374"/>
      <c r="AO832" s="374"/>
      <c r="AP832" s="374"/>
      <c r="AQ832" s="374"/>
      <c r="AR832" s="374"/>
      <c r="AS832" s="268"/>
    </row>
    <row r="833" spans="1:45" ht="30" outlineLevel="1">
      <c r="A833" s="466">
        <v>12</v>
      </c>
      <c r="B833" s="381" t="s">
        <v>105</v>
      </c>
      <c r="C833" s="253" t="s">
        <v>25</v>
      </c>
      <c r="D833" s="257"/>
      <c r="E833" s="257"/>
      <c r="F833" s="257"/>
      <c r="G833" s="257"/>
      <c r="H833" s="257"/>
      <c r="I833" s="257"/>
      <c r="J833" s="257"/>
      <c r="K833" s="257"/>
      <c r="L833" s="257"/>
      <c r="M833" s="257"/>
      <c r="N833" s="257"/>
      <c r="O833" s="257"/>
      <c r="P833" s="257"/>
      <c r="Q833" s="257">
        <v>12</v>
      </c>
      <c r="R833" s="257"/>
      <c r="S833" s="257"/>
      <c r="T833" s="257"/>
      <c r="U833" s="257"/>
      <c r="V833" s="257"/>
      <c r="W833" s="257"/>
      <c r="X833" s="257"/>
      <c r="Y833" s="257"/>
      <c r="Z833" s="257"/>
      <c r="AA833" s="257"/>
      <c r="AB833" s="257"/>
      <c r="AC833" s="257"/>
      <c r="AD833" s="257"/>
      <c r="AE833" s="363"/>
      <c r="AF833" s="368"/>
      <c r="AG833" s="368"/>
      <c r="AH833" s="368"/>
      <c r="AI833" s="368"/>
      <c r="AJ833" s="368"/>
      <c r="AK833" s="368"/>
      <c r="AL833" s="368"/>
      <c r="AM833" s="368"/>
      <c r="AN833" s="368"/>
      <c r="AO833" s="368"/>
      <c r="AP833" s="368"/>
      <c r="AQ833" s="368"/>
      <c r="AR833" s="368"/>
      <c r="AS833" s="258">
        <f>SUM(AE833:AR833)</f>
        <v>0</v>
      </c>
    </row>
    <row r="834" spans="1:45" outlineLevel="1">
      <c r="A834" s="466"/>
      <c r="B834" s="256" t="s">
        <v>341</v>
      </c>
      <c r="C834" s="253" t="s">
        <v>163</v>
      </c>
      <c r="D834" s="257"/>
      <c r="E834" s="257"/>
      <c r="F834" s="257"/>
      <c r="G834" s="257"/>
      <c r="H834" s="257"/>
      <c r="I834" s="257"/>
      <c r="J834" s="257"/>
      <c r="K834" s="257"/>
      <c r="L834" s="257"/>
      <c r="M834" s="257"/>
      <c r="N834" s="257"/>
      <c r="O834" s="257"/>
      <c r="P834" s="257"/>
      <c r="Q834" s="257">
        <f>Q833</f>
        <v>12</v>
      </c>
      <c r="R834" s="257"/>
      <c r="S834" s="257"/>
      <c r="T834" s="257"/>
      <c r="U834" s="257"/>
      <c r="V834" s="257"/>
      <c r="W834" s="257"/>
      <c r="X834" s="257"/>
      <c r="Y834" s="257"/>
      <c r="Z834" s="257"/>
      <c r="AA834" s="257"/>
      <c r="AB834" s="257"/>
      <c r="AC834" s="257"/>
      <c r="AD834" s="257"/>
      <c r="AE834" s="364">
        <f>AE833</f>
        <v>0</v>
      </c>
      <c r="AF834" s="364">
        <f t="shared" ref="AF834" si="2472">AF833</f>
        <v>0</v>
      </c>
      <c r="AG834" s="364">
        <f t="shared" ref="AG834" si="2473">AG833</f>
        <v>0</v>
      </c>
      <c r="AH834" s="364">
        <f t="shared" ref="AH834" si="2474">AH833</f>
        <v>0</v>
      </c>
      <c r="AI834" s="364">
        <f t="shared" ref="AI834" si="2475">AI833</f>
        <v>0</v>
      </c>
      <c r="AJ834" s="364">
        <f t="shared" ref="AJ834" si="2476">AJ833</f>
        <v>0</v>
      </c>
      <c r="AK834" s="364">
        <f t="shared" ref="AK834" si="2477">AK833</f>
        <v>0</v>
      </c>
      <c r="AL834" s="364">
        <f t="shared" ref="AL834" si="2478">AL833</f>
        <v>0</v>
      </c>
      <c r="AM834" s="364">
        <f t="shared" ref="AM834" si="2479">AM833</f>
        <v>0</v>
      </c>
      <c r="AN834" s="364">
        <f t="shared" ref="AN834" si="2480">AN833</f>
        <v>0</v>
      </c>
      <c r="AO834" s="364">
        <f t="shared" ref="AO834" si="2481">AO833</f>
        <v>0</v>
      </c>
      <c r="AP834" s="364">
        <f t="shared" ref="AP834" si="2482">AP833</f>
        <v>0</v>
      </c>
      <c r="AQ834" s="364">
        <f t="shared" ref="AQ834" si="2483">AQ833</f>
        <v>0</v>
      </c>
      <c r="AR834" s="364">
        <f t="shared" ref="AR834" si="2484">AR833</f>
        <v>0</v>
      </c>
      <c r="AS834" s="259"/>
    </row>
    <row r="835" spans="1:45" outlineLevel="1">
      <c r="A835" s="466"/>
      <c r="B835" s="276"/>
      <c r="C835" s="267"/>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3"/>
      <c r="AE835" s="375"/>
      <c r="AF835" s="375"/>
      <c r="AG835" s="365"/>
      <c r="AH835" s="365"/>
      <c r="AI835" s="365"/>
      <c r="AJ835" s="365"/>
      <c r="AK835" s="365"/>
      <c r="AL835" s="365"/>
      <c r="AM835" s="365"/>
      <c r="AN835" s="365"/>
      <c r="AO835" s="365"/>
      <c r="AP835" s="365"/>
      <c r="AQ835" s="365"/>
      <c r="AR835" s="365"/>
      <c r="AS835" s="268"/>
    </row>
    <row r="836" spans="1:45" ht="30" outlineLevel="1">
      <c r="A836" s="466">
        <v>13</v>
      </c>
      <c r="B836" s="381" t="s">
        <v>106</v>
      </c>
      <c r="C836" s="253" t="s">
        <v>25</v>
      </c>
      <c r="D836" s="257"/>
      <c r="E836" s="257"/>
      <c r="F836" s="257"/>
      <c r="G836" s="257"/>
      <c r="H836" s="257"/>
      <c r="I836" s="257"/>
      <c r="J836" s="257"/>
      <c r="K836" s="257"/>
      <c r="L836" s="257"/>
      <c r="M836" s="257"/>
      <c r="N836" s="257"/>
      <c r="O836" s="257"/>
      <c r="P836" s="257"/>
      <c r="Q836" s="257">
        <v>12</v>
      </c>
      <c r="R836" s="257"/>
      <c r="S836" s="257"/>
      <c r="T836" s="257"/>
      <c r="U836" s="257"/>
      <c r="V836" s="257"/>
      <c r="W836" s="257"/>
      <c r="X836" s="257"/>
      <c r="Y836" s="257"/>
      <c r="Z836" s="257"/>
      <c r="AA836" s="257"/>
      <c r="AB836" s="257"/>
      <c r="AC836" s="257"/>
      <c r="AD836" s="257"/>
      <c r="AE836" s="363"/>
      <c r="AF836" s="368"/>
      <c r="AG836" s="368"/>
      <c r="AH836" s="368"/>
      <c r="AI836" s="368"/>
      <c r="AJ836" s="368"/>
      <c r="AK836" s="368"/>
      <c r="AL836" s="368"/>
      <c r="AM836" s="368"/>
      <c r="AN836" s="368"/>
      <c r="AO836" s="368"/>
      <c r="AP836" s="368"/>
      <c r="AQ836" s="368"/>
      <c r="AR836" s="368"/>
      <c r="AS836" s="258">
        <f>SUM(AE836:AR836)</f>
        <v>0</v>
      </c>
    </row>
    <row r="837" spans="1:45" outlineLevel="1">
      <c r="A837" s="466"/>
      <c r="B837" s="256" t="s">
        <v>341</v>
      </c>
      <c r="C837" s="253" t="s">
        <v>163</v>
      </c>
      <c r="D837" s="257"/>
      <c r="E837" s="257"/>
      <c r="F837" s="257"/>
      <c r="G837" s="257"/>
      <c r="H837" s="257"/>
      <c r="I837" s="257"/>
      <c r="J837" s="257"/>
      <c r="K837" s="257"/>
      <c r="L837" s="257"/>
      <c r="M837" s="257"/>
      <c r="N837" s="257"/>
      <c r="O837" s="257"/>
      <c r="P837" s="257"/>
      <c r="Q837" s="257">
        <f>Q836</f>
        <v>12</v>
      </c>
      <c r="R837" s="257"/>
      <c r="S837" s="257"/>
      <c r="T837" s="257"/>
      <c r="U837" s="257"/>
      <c r="V837" s="257"/>
      <c r="W837" s="257"/>
      <c r="X837" s="257"/>
      <c r="Y837" s="257"/>
      <c r="Z837" s="257"/>
      <c r="AA837" s="257"/>
      <c r="AB837" s="257"/>
      <c r="AC837" s="257"/>
      <c r="AD837" s="257"/>
      <c r="AE837" s="364">
        <f>AE836</f>
        <v>0</v>
      </c>
      <c r="AF837" s="364">
        <f t="shared" ref="AF837" si="2485">AF836</f>
        <v>0</v>
      </c>
      <c r="AG837" s="364">
        <f t="shared" ref="AG837" si="2486">AG836</f>
        <v>0</v>
      </c>
      <c r="AH837" s="364">
        <f t="shared" ref="AH837" si="2487">AH836</f>
        <v>0</v>
      </c>
      <c r="AI837" s="364">
        <f t="shared" ref="AI837" si="2488">AI836</f>
        <v>0</v>
      </c>
      <c r="AJ837" s="364">
        <f t="shared" ref="AJ837" si="2489">AJ836</f>
        <v>0</v>
      </c>
      <c r="AK837" s="364">
        <f t="shared" ref="AK837" si="2490">AK836</f>
        <v>0</v>
      </c>
      <c r="AL837" s="364">
        <f t="shared" ref="AL837" si="2491">AL836</f>
        <v>0</v>
      </c>
      <c r="AM837" s="364">
        <f t="shared" ref="AM837" si="2492">AM836</f>
        <v>0</v>
      </c>
      <c r="AN837" s="364">
        <f t="shared" ref="AN837" si="2493">AN836</f>
        <v>0</v>
      </c>
      <c r="AO837" s="364">
        <f t="shared" ref="AO837" si="2494">AO836</f>
        <v>0</v>
      </c>
      <c r="AP837" s="364">
        <f t="shared" ref="AP837" si="2495">AP836</f>
        <v>0</v>
      </c>
      <c r="AQ837" s="364">
        <f t="shared" ref="AQ837" si="2496">AQ836</f>
        <v>0</v>
      </c>
      <c r="AR837" s="364">
        <f t="shared" ref="AR837" si="2497">AR836</f>
        <v>0</v>
      </c>
      <c r="AS837" s="268"/>
    </row>
    <row r="838" spans="1:45" outlineLevel="1">
      <c r="A838" s="466"/>
      <c r="B838" s="276"/>
      <c r="C838" s="267"/>
      <c r="D838" s="253"/>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c r="AA838" s="253"/>
      <c r="AB838" s="253"/>
      <c r="AC838" s="253"/>
      <c r="AD838" s="253"/>
      <c r="AE838" s="365"/>
      <c r="AF838" s="365"/>
      <c r="AG838" s="365"/>
      <c r="AH838" s="365"/>
      <c r="AI838" s="365"/>
      <c r="AJ838" s="365"/>
      <c r="AK838" s="365"/>
      <c r="AL838" s="365"/>
      <c r="AM838" s="365"/>
      <c r="AN838" s="365"/>
      <c r="AO838" s="365"/>
      <c r="AP838" s="365"/>
      <c r="AQ838" s="365"/>
      <c r="AR838" s="365"/>
      <c r="AS838" s="268"/>
    </row>
    <row r="839" spans="1:45" ht="15.75" outlineLevel="1">
      <c r="A839" s="466"/>
      <c r="B839" s="250" t="s">
        <v>107</v>
      </c>
      <c r="C839" s="251"/>
      <c r="D839" s="252"/>
      <c r="E839" s="252"/>
      <c r="F839" s="252"/>
      <c r="G839" s="252"/>
      <c r="H839" s="252"/>
      <c r="I839" s="252"/>
      <c r="J839" s="252"/>
      <c r="K839" s="252"/>
      <c r="L839" s="252"/>
      <c r="M839" s="252"/>
      <c r="N839" s="252"/>
      <c r="O839" s="252"/>
      <c r="P839" s="252"/>
      <c r="Q839" s="252"/>
      <c r="R839" s="252"/>
      <c r="S839" s="251"/>
      <c r="T839" s="251"/>
      <c r="U839" s="251"/>
      <c r="V839" s="251"/>
      <c r="W839" s="251"/>
      <c r="X839" s="251"/>
      <c r="Y839" s="251"/>
      <c r="Z839" s="251"/>
      <c r="AA839" s="251"/>
      <c r="AB839" s="251"/>
      <c r="AC839" s="251"/>
      <c r="AD839" s="251"/>
      <c r="AE839" s="367"/>
      <c r="AF839" s="367"/>
      <c r="AG839" s="367"/>
      <c r="AH839" s="367"/>
      <c r="AI839" s="367"/>
      <c r="AJ839" s="367"/>
      <c r="AK839" s="367"/>
      <c r="AL839" s="367"/>
      <c r="AM839" s="367"/>
      <c r="AN839" s="367"/>
      <c r="AO839" s="367"/>
      <c r="AP839" s="367"/>
      <c r="AQ839" s="367"/>
      <c r="AR839" s="367"/>
      <c r="AS839" s="254"/>
    </row>
    <row r="840" spans="1:45" outlineLevel="1">
      <c r="A840" s="466">
        <v>14</v>
      </c>
      <c r="B840" s="276" t="s">
        <v>108</v>
      </c>
      <c r="C840" s="253" t="s">
        <v>25</v>
      </c>
      <c r="D840" s="257"/>
      <c r="E840" s="257"/>
      <c r="F840" s="257"/>
      <c r="G840" s="257"/>
      <c r="H840" s="257"/>
      <c r="I840" s="257"/>
      <c r="J840" s="257"/>
      <c r="K840" s="257"/>
      <c r="L840" s="257"/>
      <c r="M840" s="257"/>
      <c r="N840" s="257"/>
      <c r="O840" s="257"/>
      <c r="P840" s="257"/>
      <c r="Q840" s="257">
        <v>12</v>
      </c>
      <c r="R840" s="257"/>
      <c r="S840" s="257"/>
      <c r="T840" s="257"/>
      <c r="U840" s="257"/>
      <c r="V840" s="257"/>
      <c r="W840" s="257"/>
      <c r="X840" s="257"/>
      <c r="Y840" s="257"/>
      <c r="Z840" s="257"/>
      <c r="AA840" s="257"/>
      <c r="AB840" s="257"/>
      <c r="AC840" s="257"/>
      <c r="AD840" s="257"/>
      <c r="AE840" s="368"/>
      <c r="AF840" s="368"/>
      <c r="AG840" s="368"/>
      <c r="AH840" s="368"/>
      <c r="AI840" s="368"/>
      <c r="AJ840" s="368"/>
      <c r="AK840" s="368"/>
      <c r="AL840" s="363"/>
      <c r="AM840" s="363"/>
      <c r="AN840" s="363"/>
      <c r="AO840" s="363"/>
      <c r="AP840" s="363"/>
      <c r="AQ840" s="363"/>
      <c r="AR840" s="363"/>
      <c r="AS840" s="258">
        <f>SUM(AE840:AR840)</f>
        <v>0</v>
      </c>
    </row>
    <row r="841" spans="1:45" outlineLevel="1">
      <c r="A841" s="466"/>
      <c r="B841" s="256" t="s">
        <v>341</v>
      </c>
      <c r="C841" s="253" t="s">
        <v>163</v>
      </c>
      <c r="D841" s="257"/>
      <c r="E841" s="257"/>
      <c r="F841" s="257"/>
      <c r="G841" s="257"/>
      <c r="H841" s="257"/>
      <c r="I841" s="257"/>
      <c r="J841" s="257"/>
      <c r="K841" s="257"/>
      <c r="L841" s="257"/>
      <c r="M841" s="257"/>
      <c r="N841" s="257"/>
      <c r="O841" s="257"/>
      <c r="P841" s="257"/>
      <c r="Q841" s="257">
        <f>Q840</f>
        <v>12</v>
      </c>
      <c r="R841" s="257"/>
      <c r="S841" s="257"/>
      <c r="T841" s="257"/>
      <c r="U841" s="257"/>
      <c r="V841" s="257"/>
      <c r="W841" s="257"/>
      <c r="X841" s="257"/>
      <c r="Y841" s="257"/>
      <c r="Z841" s="257"/>
      <c r="AA841" s="257"/>
      <c r="AB841" s="257"/>
      <c r="AC841" s="257"/>
      <c r="AD841" s="257"/>
      <c r="AE841" s="364">
        <f>AE840</f>
        <v>0</v>
      </c>
      <c r="AF841" s="364">
        <f t="shared" ref="AF841" si="2498">AF840</f>
        <v>0</v>
      </c>
      <c r="AG841" s="364">
        <f t="shared" ref="AG841" si="2499">AG840</f>
        <v>0</v>
      </c>
      <c r="AH841" s="364">
        <f t="shared" ref="AH841" si="2500">AH840</f>
        <v>0</v>
      </c>
      <c r="AI841" s="364">
        <f t="shared" ref="AI841" si="2501">AI840</f>
        <v>0</v>
      </c>
      <c r="AJ841" s="364">
        <f t="shared" ref="AJ841" si="2502">AJ840</f>
        <v>0</v>
      </c>
      <c r="AK841" s="364">
        <f t="shared" ref="AK841" si="2503">AK840</f>
        <v>0</v>
      </c>
      <c r="AL841" s="364">
        <f t="shared" ref="AL841" si="2504">AL840</f>
        <v>0</v>
      </c>
      <c r="AM841" s="364">
        <f t="shared" ref="AM841" si="2505">AM840</f>
        <v>0</v>
      </c>
      <c r="AN841" s="364">
        <f t="shared" ref="AN841" si="2506">AN840</f>
        <v>0</v>
      </c>
      <c r="AO841" s="364">
        <f t="shared" ref="AO841" si="2507">AO840</f>
        <v>0</v>
      </c>
      <c r="AP841" s="364">
        <f t="shared" ref="AP841" si="2508">AP840</f>
        <v>0</v>
      </c>
      <c r="AQ841" s="364">
        <f t="shared" ref="AQ841" si="2509">AQ840</f>
        <v>0</v>
      </c>
      <c r="AR841" s="364">
        <f t="shared" ref="AR841" si="2510">AR840</f>
        <v>0</v>
      </c>
      <c r="AS841" s="259"/>
    </row>
    <row r="842" spans="1:45" outlineLevel="1">
      <c r="A842" s="466"/>
      <c r="B842" s="276"/>
      <c r="C842" s="267"/>
      <c r="D842" s="253"/>
      <c r="E842" s="253"/>
      <c r="F842" s="253"/>
      <c r="G842" s="253"/>
      <c r="H842" s="253"/>
      <c r="I842" s="253"/>
      <c r="J842" s="253"/>
      <c r="K842" s="253"/>
      <c r="L842" s="253"/>
      <c r="M842" s="253"/>
      <c r="N842" s="253"/>
      <c r="O842" s="253"/>
      <c r="P842" s="253"/>
      <c r="Q842" s="416"/>
      <c r="R842" s="253"/>
      <c r="S842" s="253"/>
      <c r="T842" s="253"/>
      <c r="U842" s="253"/>
      <c r="V842" s="253"/>
      <c r="W842" s="253"/>
      <c r="X842" s="253"/>
      <c r="Y842" s="253"/>
      <c r="Z842" s="253"/>
      <c r="AA842" s="253"/>
      <c r="AB842" s="253"/>
      <c r="AC842" s="253"/>
      <c r="AD842" s="253"/>
      <c r="AE842" s="365"/>
      <c r="AF842" s="365"/>
      <c r="AG842" s="365"/>
      <c r="AH842" s="365"/>
      <c r="AI842" s="365"/>
      <c r="AJ842" s="365"/>
      <c r="AK842" s="365"/>
      <c r="AL842" s="365"/>
      <c r="AM842" s="365"/>
      <c r="AN842" s="365"/>
      <c r="AO842" s="365"/>
      <c r="AP842" s="365"/>
      <c r="AQ842" s="365"/>
      <c r="AR842" s="365"/>
      <c r="AS842" s="268"/>
    </row>
    <row r="843" spans="1:45" s="245" customFormat="1" ht="15.75" outlineLevel="1">
      <c r="A843" s="466"/>
      <c r="B843" s="250" t="s">
        <v>487</v>
      </c>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c r="AA843" s="253"/>
      <c r="AB843" s="253"/>
      <c r="AC843" s="253"/>
      <c r="AD843" s="253"/>
      <c r="AE843" s="365"/>
      <c r="AF843" s="365"/>
      <c r="AG843" s="365"/>
      <c r="AH843" s="365"/>
      <c r="AI843" s="365"/>
      <c r="AJ843" s="365"/>
      <c r="AK843" s="369"/>
      <c r="AL843" s="369"/>
      <c r="AM843" s="369"/>
      <c r="AN843" s="369"/>
      <c r="AO843" s="369"/>
      <c r="AP843" s="369"/>
      <c r="AQ843" s="369"/>
      <c r="AR843" s="369"/>
      <c r="AS843" s="455"/>
    </row>
    <row r="844" spans="1:45" outlineLevel="1">
      <c r="A844" s="466">
        <v>15</v>
      </c>
      <c r="B844" s="256" t="s">
        <v>492</v>
      </c>
      <c r="C844" s="253" t="s">
        <v>25</v>
      </c>
      <c r="D844" s="257"/>
      <c r="E844" s="257"/>
      <c r="F844" s="257"/>
      <c r="G844" s="257"/>
      <c r="H844" s="257"/>
      <c r="I844" s="257"/>
      <c r="J844" s="257"/>
      <c r="K844" s="257"/>
      <c r="L844" s="257"/>
      <c r="M844" s="257"/>
      <c r="N844" s="257"/>
      <c r="O844" s="257"/>
      <c r="P844" s="257"/>
      <c r="Q844" s="257">
        <v>0</v>
      </c>
      <c r="R844" s="257"/>
      <c r="S844" s="257"/>
      <c r="T844" s="257"/>
      <c r="U844" s="257"/>
      <c r="V844" s="257"/>
      <c r="W844" s="257"/>
      <c r="X844" s="257"/>
      <c r="Y844" s="257"/>
      <c r="Z844" s="257"/>
      <c r="AA844" s="257"/>
      <c r="AB844" s="257"/>
      <c r="AC844" s="257"/>
      <c r="AD844" s="257"/>
      <c r="AE844" s="368"/>
      <c r="AF844" s="368"/>
      <c r="AG844" s="368"/>
      <c r="AH844" s="368"/>
      <c r="AI844" s="368"/>
      <c r="AJ844" s="368"/>
      <c r="AK844" s="368"/>
      <c r="AL844" s="363"/>
      <c r="AM844" s="363"/>
      <c r="AN844" s="363"/>
      <c r="AO844" s="363"/>
      <c r="AP844" s="363"/>
      <c r="AQ844" s="363"/>
      <c r="AR844" s="363"/>
      <c r="AS844" s="258">
        <f>SUM(AE844:AR844)</f>
        <v>0</v>
      </c>
    </row>
    <row r="845" spans="1:45" outlineLevel="1">
      <c r="A845" s="466"/>
      <c r="B845" s="256" t="s">
        <v>341</v>
      </c>
      <c r="C845" s="253" t="s">
        <v>163</v>
      </c>
      <c r="D845" s="257"/>
      <c r="E845" s="257"/>
      <c r="F845" s="257"/>
      <c r="G845" s="257"/>
      <c r="H845" s="257"/>
      <c r="I845" s="257"/>
      <c r="J845" s="257"/>
      <c r="K845" s="257"/>
      <c r="L845" s="257"/>
      <c r="M845" s="257"/>
      <c r="N845" s="257"/>
      <c r="O845" s="257"/>
      <c r="P845" s="257"/>
      <c r="Q845" s="257">
        <f>Q844</f>
        <v>0</v>
      </c>
      <c r="R845" s="257"/>
      <c r="S845" s="257"/>
      <c r="T845" s="257"/>
      <c r="U845" s="257"/>
      <c r="V845" s="257"/>
      <c r="W845" s="257"/>
      <c r="X845" s="257"/>
      <c r="Y845" s="257"/>
      <c r="Z845" s="257"/>
      <c r="AA845" s="257"/>
      <c r="AB845" s="257"/>
      <c r="AC845" s="257"/>
      <c r="AD845" s="257"/>
      <c r="AE845" s="364">
        <f>AE844</f>
        <v>0</v>
      </c>
      <c r="AF845" s="364">
        <f t="shared" ref="AF845:AR845" si="2511">AF844</f>
        <v>0</v>
      </c>
      <c r="AG845" s="364">
        <f t="shared" si="2511"/>
        <v>0</v>
      </c>
      <c r="AH845" s="364">
        <f t="shared" si="2511"/>
        <v>0</v>
      </c>
      <c r="AI845" s="364">
        <f t="shared" si="2511"/>
        <v>0</v>
      </c>
      <c r="AJ845" s="364">
        <f t="shared" si="2511"/>
        <v>0</v>
      </c>
      <c r="AK845" s="364">
        <f t="shared" si="2511"/>
        <v>0</v>
      </c>
      <c r="AL845" s="364">
        <f t="shared" si="2511"/>
        <v>0</v>
      </c>
      <c r="AM845" s="364">
        <f t="shared" si="2511"/>
        <v>0</v>
      </c>
      <c r="AN845" s="364">
        <f t="shared" si="2511"/>
        <v>0</v>
      </c>
      <c r="AO845" s="364">
        <f t="shared" si="2511"/>
        <v>0</v>
      </c>
      <c r="AP845" s="364">
        <f t="shared" si="2511"/>
        <v>0</v>
      </c>
      <c r="AQ845" s="364">
        <f t="shared" si="2511"/>
        <v>0</v>
      </c>
      <c r="AR845" s="364">
        <f t="shared" si="2511"/>
        <v>0</v>
      </c>
      <c r="AS845" s="259"/>
    </row>
    <row r="846" spans="1:45" outlineLevel="1">
      <c r="A846" s="466"/>
      <c r="B846" s="276"/>
      <c r="C846" s="267"/>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c r="AA846" s="253"/>
      <c r="AB846" s="253"/>
      <c r="AC846" s="253"/>
      <c r="AD846" s="253"/>
      <c r="AE846" s="365"/>
      <c r="AF846" s="365"/>
      <c r="AG846" s="365"/>
      <c r="AH846" s="365"/>
      <c r="AI846" s="365"/>
      <c r="AJ846" s="365"/>
      <c r="AK846" s="365"/>
      <c r="AL846" s="365"/>
      <c r="AM846" s="365"/>
      <c r="AN846" s="365"/>
      <c r="AO846" s="365"/>
      <c r="AP846" s="365"/>
      <c r="AQ846" s="365"/>
      <c r="AR846" s="365"/>
      <c r="AS846" s="268"/>
    </row>
    <row r="847" spans="1:45" s="245" customFormat="1" outlineLevel="1">
      <c r="A847" s="466">
        <v>16</v>
      </c>
      <c r="B847" s="285" t="s">
        <v>488</v>
      </c>
      <c r="C847" s="253" t="s">
        <v>25</v>
      </c>
      <c r="D847" s="257"/>
      <c r="E847" s="257"/>
      <c r="F847" s="257"/>
      <c r="G847" s="257"/>
      <c r="H847" s="257"/>
      <c r="I847" s="257"/>
      <c r="J847" s="257"/>
      <c r="K847" s="257"/>
      <c r="L847" s="257"/>
      <c r="M847" s="257"/>
      <c r="N847" s="257"/>
      <c r="O847" s="257"/>
      <c r="P847" s="257"/>
      <c r="Q847" s="257">
        <v>0</v>
      </c>
      <c r="R847" s="257"/>
      <c r="S847" s="257"/>
      <c r="T847" s="257"/>
      <c r="U847" s="257"/>
      <c r="V847" s="257"/>
      <c r="W847" s="257"/>
      <c r="X847" s="257"/>
      <c r="Y847" s="257"/>
      <c r="Z847" s="257"/>
      <c r="AA847" s="257"/>
      <c r="AB847" s="257"/>
      <c r="AC847" s="257"/>
      <c r="AD847" s="257"/>
      <c r="AE847" s="368"/>
      <c r="AF847" s="368"/>
      <c r="AG847" s="368"/>
      <c r="AH847" s="368"/>
      <c r="AI847" s="368"/>
      <c r="AJ847" s="368"/>
      <c r="AK847" s="368"/>
      <c r="AL847" s="363"/>
      <c r="AM847" s="363"/>
      <c r="AN847" s="363"/>
      <c r="AO847" s="363"/>
      <c r="AP847" s="363"/>
      <c r="AQ847" s="363"/>
      <c r="AR847" s="363"/>
      <c r="AS847" s="258">
        <f>SUM(AE847:AR847)</f>
        <v>0</v>
      </c>
    </row>
    <row r="848" spans="1:45" s="245" customFormat="1" outlineLevel="1">
      <c r="A848" s="466"/>
      <c r="B848" s="256" t="s">
        <v>341</v>
      </c>
      <c r="C848" s="253" t="s">
        <v>163</v>
      </c>
      <c r="D848" s="257"/>
      <c r="E848" s="257"/>
      <c r="F848" s="257"/>
      <c r="G848" s="257"/>
      <c r="H848" s="257"/>
      <c r="I848" s="257"/>
      <c r="J848" s="257"/>
      <c r="K848" s="257"/>
      <c r="L848" s="257"/>
      <c r="M848" s="257"/>
      <c r="N848" s="257"/>
      <c r="O848" s="257"/>
      <c r="P848" s="257"/>
      <c r="Q848" s="257">
        <f>Q847</f>
        <v>0</v>
      </c>
      <c r="R848" s="257"/>
      <c r="S848" s="257"/>
      <c r="T848" s="257"/>
      <c r="U848" s="257"/>
      <c r="V848" s="257"/>
      <c r="W848" s="257"/>
      <c r="X848" s="257"/>
      <c r="Y848" s="257"/>
      <c r="Z848" s="257"/>
      <c r="AA848" s="257"/>
      <c r="AB848" s="257"/>
      <c r="AC848" s="257"/>
      <c r="AD848" s="257"/>
      <c r="AE848" s="364">
        <f>AE847</f>
        <v>0</v>
      </c>
      <c r="AF848" s="364">
        <f t="shared" ref="AF848:AR848" si="2512">AF847</f>
        <v>0</v>
      </c>
      <c r="AG848" s="364">
        <f t="shared" si="2512"/>
        <v>0</v>
      </c>
      <c r="AH848" s="364">
        <f t="shared" si="2512"/>
        <v>0</v>
      </c>
      <c r="AI848" s="364">
        <f t="shared" si="2512"/>
        <v>0</v>
      </c>
      <c r="AJ848" s="364">
        <f t="shared" si="2512"/>
        <v>0</v>
      </c>
      <c r="AK848" s="364">
        <f t="shared" si="2512"/>
        <v>0</v>
      </c>
      <c r="AL848" s="364">
        <f t="shared" si="2512"/>
        <v>0</v>
      </c>
      <c r="AM848" s="364">
        <f t="shared" si="2512"/>
        <v>0</v>
      </c>
      <c r="AN848" s="364">
        <f t="shared" si="2512"/>
        <v>0</v>
      </c>
      <c r="AO848" s="364">
        <f t="shared" si="2512"/>
        <v>0</v>
      </c>
      <c r="AP848" s="364">
        <f t="shared" si="2512"/>
        <v>0</v>
      </c>
      <c r="AQ848" s="364">
        <f t="shared" si="2512"/>
        <v>0</v>
      </c>
      <c r="AR848" s="364">
        <f t="shared" si="2512"/>
        <v>0</v>
      </c>
      <c r="AS848" s="259"/>
    </row>
    <row r="849" spans="1:45" s="245" customFormat="1" outlineLevel="1">
      <c r="A849" s="466"/>
      <c r="B849" s="285"/>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365"/>
      <c r="AF849" s="365"/>
      <c r="AG849" s="365"/>
      <c r="AH849" s="365"/>
      <c r="AI849" s="365"/>
      <c r="AJ849" s="365"/>
      <c r="AK849" s="369"/>
      <c r="AL849" s="369"/>
      <c r="AM849" s="369"/>
      <c r="AN849" s="369"/>
      <c r="AO849" s="369"/>
      <c r="AP849" s="369"/>
      <c r="AQ849" s="369"/>
      <c r="AR849" s="369"/>
      <c r="AS849" s="274"/>
    </row>
    <row r="850" spans="1:45" ht="15.75" outlineLevel="1">
      <c r="A850" s="466"/>
      <c r="B850" s="457" t="s">
        <v>493</v>
      </c>
      <c r="C850" s="281"/>
      <c r="D850" s="252"/>
      <c r="E850" s="251"/>
      <c r="F850" s="251"/>
      <c r="G850" s="251"/>
      <c r="H850" s="251"/>
      <c r="I850" s="251"/>
      <c r="J850" s="251"/>
      <c r="K850" s="251"/>
      <c r="L850" s="251"/>
      <c r="M850" s="251"/>
      <c r="N850" s="251"/>
      <c r="O850" s="251"/>
      <c r="P850" s="251"/>
      <c r="Q850" s="252"/>
      <c r="R850" s="251"/>
      <c r="S850" s="251"/>
      <c r="T850" s="251"/>
      <c r="U850" s="251"/>
      <c r="V850" s="251"/>
      <c r="W850" s="251"/>
      <c r="X850" s="251"/>
      <c r="Y850" s="251"/>
      <c r="Z850" s="251"/>
      <c r="AA850" s="251"/>
      <c r="AB850" s="251"/>
      <c r="AC850" s="251"/>
      <c r="AD850" s="251"/>
      <c r="AE850" s="367"/>
      <c r="AF850" s="367"/>
      <c r="AG850" s="367"/>
      <c r="AH850" s="367"/>
      <c r="AI850" s="367"/>
      <c r="AJ850" s="367"/>
      <c r="AK850" s="367"/>
      <c r="AL850" s="367"/>
      <c r="AM850" s="367"/>
      <c r="AN850" s="367"/>
      <c r="AO850" s="367"/>
      <c r="AP850" s="367"/>
      <c r="AQ850" s="367"/>
      <c r="AR850" s="367"/>
      <c r="AS850" s="254"/>
    </row>
    <row r="851" spans="1:45" outlineLevel="1">
      <c r="A851" s="466">
        <v>17</v>
      </c>
      <c r="B851" s="381" t="s">
        <v>112</v>
      </c>
      <c r="C851" s="253" t="s">
        <v>25</v>
      </c>
      <c r="D851" s="257"/>
      <c r="E851" s="257"/>
      <c r="F851" s="257"/>
      <c r="G851" s="257"/>
      <c r="H851" s="257"/>
      <c r="I851" s="257"/>
      <c r="J851" s="257"/>
      <c r="K851" s="257"/>
      <c r="L851" s="257"/>
      <c r="M851" s="257"/>
      <c r="N851" s="257"/>
      <c r="O851" s="257"/>
      <c r="P851" s="257"/>
      <c r="Q851" s="257">
        <v>12</v>
      </c>
      <c r="R851" s="257"/>
      <c r="S851" s="257"/>
      <c r="T851" s="257"/>
      <c r="U851" s="257"/>
      <c r="V851" s="257"/>
      <c r="W851" s="257"/>
      <c r="X851" s="257"/>
      <c r="Y851" s="257"/>
      <c r="Z851" s="257"/>
      <c r="AA851" s="257"/>
      <c r="AB851" s="257"/>
      <c r="AC851" s="257"/>
      <c r="AD851" s="257"/>
      <c r="AE851" s="379"/>
      <c r="AF851" s="363"/>
      <c r="AG851" s="363"/>
      <c r="AH851" s="363"/>
      <c r="AI851" s="363"/>
      <c r="AJ851" s="363"/>
      <c r="AK851" s="363"/>
      <c r="AL851" s="368"/>
      <c r="AM851" s="368"/>
      <c r="AN851" s="368"/>
      <c r="AO851" s="368"/>
      <c r="AP851" s="368"/>
      <c r="AQ851" s="368"/>
      <c r="AR851" s="368"/>
      <c r="AS851" s="258">
        <f>SUM(AE851:AR851)</f>
        <v>0</v>
      </c>
    </row>
    <row r="852" spans="1:45" outlineLevel="1">
      <c r="A852" s="466"/>
      <c r="B852" s="256" t="s">
        <v>341</v>
      </c>
      <c r="C852" s="253" t="s">
        <v>163</v>
      </c>
      <c r="D852" s="257"/>
      <c r="E852" s="257"/>
      <c r="F852" s="257"/>
      <c r="G852" s="257"/>
      <c r="H852" s="257"/>
      <c r="I852" s="257"/>
      <c r="J852" s="257"/>
      <c r="K852" s="257"/>
      <c r="L852" s="257"/>
      <c r="M852" s="257"/>
      <c r="N852" s="257"/>
      <c r="O852" s="257"/>
      <c r="P852" s="257"/>
      <c r="Q852" s="257">
        <f>Q851</f>
        <v>12</v>
      </c>
      <c r="R852" s="257"/>
      <c r="S852" s="257"/>
      <c r="T852" s="257"/>
      <c r="U852" s="257"/>
      <c r="V852" s="257"/>
      <c r="W852" s="257"/>
      <c r="X852" s="257"/>
      <c r="Y852" s="257"/>
      <c r="Z852" s="257"/>
      <c r="AA852" s="257"/>
      <c r="AB852" s="257"/>
      <c r="AC852" s="257"/>
      <c r="AD852" s="257"/>
      <c r="AE852" s="364">
        <f>AE851</f>
        <v>0</v>
      </c>
      <c r="AF852" s="364">
        <f t="shared" ref="AF852:AR852" si="2513">AF851</f>
        <v>0</v>
      </c>
      <c r="AG852" s="364">
        <f t="shared" si="2513"/>
        <v>0</v>
      </c>
      <c r="AH852" s="364">
        <f t="shared" si="2513"/>
        <v>0</v>
      </c>
      <c r="AI852" s="364">
        <f t="shared" si="2513"/>
        <v>0</v>
      </c>
      <c r="AJ852" s="364">
        <f t="shared" si="2513"/>
        <v>0</v>
      </c>
      <c r="AK852" s="364">
        <f t="shared" si="2513"/>
        <v>0</v>
      </c>
      <c r="AL852" s="364">
        <f t="shared" si="2513"/>
        <v>0</v>
      </c>
      <c r="AM852" s="364">
        <f t="shared" si="2513"/>
        <v>0</v>
      </c>
      <c r="AN852" s="364">
        <f t="shared" si="2513"/>
        <v>0</v>
      </c>
      <c r="AO852" s="364">
        <f t="shared" si="2513"/>
        <v>0</v>
      </c>
      <c r="AP852" s="364">
        <f t="shared" si="2513"/>
        <v>0</v>
      </c>
      <c r="AQ852" s="364">
        <f t="shared" si="2513"/>
        <v>0</v>
      </c>
      <c r="AR852" s="364">
        <f t="shared" si="2513"/>
        <v>0</v>
      </c>
      <c r="AS852" s="268"/>
    </row>
    <row r="853" spans="1:45" outlineLevel="1">
      <c r="A853" s="466"/>
      <c r="B853" s="256"/>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c r="AA853" s="253"/>
      <c r="AB853" s="253"/>
      <c r="AC853" s="253"/>
      <c r="AD853" s="253"/>
      <c r="AE853" s="375"/>
      <c r="AF853" s="378"/>
      <c r="AG853" s="378"/>
      <c r="AH853" s="378"/>
      <c r="AI853" s="378"/>
      <c r="AJ853" s="378"/>
      <c r="AK853" s="378"/>
      <c r="AL853" s="378"/>
      <c r="AM853" s="378"/>
      <c r="AN853" s="378"/>
      <c r="AO853" s="378"/>
      <c r="AP853" s="378"/>
      <c r="AQ853" s="378"/>
      <c r="AR853" s="378"/>
      <c r="AS853" s="268"/>
    </row>
    <row r="854" spans="1:45" outlineLevel="1">
      <c r="A854" s="466">
        <v>18</v>
      </c>
      <c r="B854" s="381" t="s">
        <v>109</v>
      </c>
      <c r="C854" s="253" t="s">
        <v>25</v>
      </c>
      <c r="D854" s="257"/>
      <c r="E854" s="257"/>
      <c r="F854" s="257"/>
      <c r="G854" s="257"/>
      <c r="H854" s="257"/>
      <c r="I854" s="257"/>
      <c r="J854" s="257"/>
      <c r="K854" s="257"/>
      <c r="L854" s="257"/>
      <c r="M854" s="257"/>
      <c r="N854" s="257"/>
      <c r="O854" s="257"/>
      <c r="P854" s="257"/>
      <c r="Q854" s="257">
        <v>12</v>
      </c>
      <c r="R854" s="257"/>
      <c r="S854" s="257"/>
      <c r="T854" s="257"/>
      <c r="U854" s="257"/>
      <c r="V854" s="257"/>
      <c r="W854" s="257"/>
      <c r="X854" s="257"/>
      <c r="Y854" s="257"/>
      <c r="Z854" s="257"/>
      <c r="AA854" s="257"/>
      <c r="AB854" s="257"/>
      <c r="AC854" s="257"/>
      <c r="AD854" s="257"/>
      <c r="AE854" s="379"/>
      <c r="AF854" s="363"/>
      <c r="AG854" s="363"/>
      <c r="AH854" s="363"/>
      <c r="AI854" s="363"/>
      <c r="AJ854" s="363"/>
      <c r="AK854" s="363"/>
      <c r="AL854" s="368"/>
      <c r="AM854" s="368"/>
      <c r="AN854" s="368"/>
      <c r="AO854" s="368"/>
      <c r="AP854" s="368"/>
      <c r="AQ854" s="368"/>
      <c r="AR854" s="368"/>
      <c r="AS854" s="258">
        <f>SUM(AE854:AR854)</f>
        <v>0</v>
      </c>
    </row>
    <row r="855" spans="1:45" outlineLevel="1">
      <c r="A855" s="466"/>
      <c r="B855" s="256" t="s">
        <v>341</v>
      </c>
      <c r="C855" s="253" t="s">
        <v>163</v>
      </c>
      <c r="D855" s="257"/>
      <c r="E855" s="257"/>
      <c r="F855" s="257"/>
      <c r="G855" s="257"/>
      <c r="H855" s="257"/>
      <c r="I855" s="257"/>
      <c r="J855" s="257"/>
      <c r="K855" s="257"/>
      <c r="L855" s="257"/>
      <c r="M855" s="257"/>
      <c r="N855" s="257"/>
      <c r="O855" s="257"/>
      <c r="P855" s="257"/>
      <c r="Q855" s="257">
        <f>Q854</f>
        <v>12</v>
      </c>
      <c r="R855" s="257"/>
      <c r="S855" s="257"/>
      <c r="T855" s="257"/>
      <c r="U855" s="257"/>
      <c r="V855" s="257"/>
      <c r="W855" s="257"/>
      <c r="X855" s="257"/>
      <c r="Y855" s="257"/>
      <c r="Z855" s="257"/>
      <c r="AA855" s="257"/>
      <c r="AB855" s="257"/>
      <c r="AC855" s="257"/>
      <c r="AD855" s="257"/>
      <c r="AE855" s="364">
        <f>AE854</f>
        <v>0</v>
      </c>
      <c r="AF855" s="364">
        <f t="shared" ref="AF855:AR855" si="2514">AF854</f>
        <v>0</v>
      </c>
      <c r="AG855" s="364">
        <f t="shared" si="2514"/>
        <v>0</v>
      </c>
      <c r="AH855" s="364">
        <f t="shared" si="2514"/>
        <v>0</v>
      </c>
      <c r="AI855" s="364">
        <f t="shared" si="2514"/>
        <v>0</v>
      </c>
      <c r="AJ855" s="364">
        <f t="shared" si="2514"/>
        <v>0</v>
      </c>
      <c r="AK855" s="364">
        <f t="shared" si="2514"/>
        <v>0</v>
      </c>
      <c r="AL855" s="364">
        <f t="shared" si="2514"/>
        <v>0</v>
      </c>
      <c r="AM855" s="364">
        <f t="shared" si="2514"/>
        <v>0</v>
      </c>
      <c r="AN855" s="364">
        <f t="shared" si="2514"/>
        <v>0</v>
      </c>
      <c r="AO855" s="364">
        <f t="shared" si="2514"/>
        <v>0</v>
      </c>
      <c r="AP855" s="364">
        <f t="shared" si="2514"/>
        <v>0</v>
      </c>
      <c r="AQ855" s="364">
        <f t="shared" si="2514"/>
        <v>0</v>
      </c>
      <c r="AR855" s="364">
        <f t="shared" si="2514"/>
        <v>0</v>
      </c>
      <c r="AS855" s="268"/>
    </row>
    <row r="856" spans="1:45" outlineLevel="1">
      <c r="A856" s="466"/>
      <c r="B856" s="283"/>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376"/>
      <c r="AF856" s="377"/>
      <c r="AG856" s="377"/>
      <c r="AH856" s="377"/>
      <c r="AI856" s="377"/>
      <c r="AJ856" s="377"/>
      <c r="AK856" s="377"/>
      <c r="AL856" s="377"/>
      <c r="AM856" s="377"/>
      <c r="AN856" s="377"/>
      <c r="AO856" s="377"/>
      <c r="AP856" s="377"/>
      <c r="AQ856" s="377"/>
      <c r="AR856" s="377"/>
      <c r="AS856" s="259"/>
    </row>
    <row r="857" spans="1:45" outlineLevel="1">
      <c r="A857" s="466">
        <v>19</v>
      </c>
      <c r="B857" s="381" t="s">
        <v>111</v>
      </c>
      <c r="C857" s="253" t="s">
        <v>25</v>
      </c>
      <c r="D857" s="257"/>
      <c r="E857" s="257"/>
      <c r="F857" s="257"/>
      <c r="G857" s="257"/>
      <c r="H857" s="257"/>
      <c r="I857" s="257"/>
      <c r="J857" s="257"/>
      <c r="K857" s="257"/>
      <c r="L857" s="257"/>
      <c r="M857" s="257"/>
      <c r="N857" s="257"/>
      <c r="O857" s="257"/>
      <c r="P857" s="257"/>
      <c r="Q857" s="257">
        <v>12</v>
      </c>
      <c r="R857" s="257"/>
      <c r="S857" s="257"/>
      <c r="T857" s="257"/>
      <c r="U857" s="257"/>
      <c r="V857" s="257"/>
      <c r="W857" s="257"/>
      <c r="X857" s="257"/>
      <c r="Y857" s="257"/>
      <c r="Z857" s="257"/>
      <c r="AA857" s="257"/>
      <c r="AB857" s="257"/>
      <c r="AC857" s="257"/>
      <c r="AD857" s="257"/>
      <c r="AE857" s="379"/>
      <c r="AF857" s="363"/>
      <c r="AG857" s="363"/>
      <c r="AH857" s="363"/>
      <c r="AI857" s="363"/>
      <c r="AJ857" s="363"/>
      <c r="AK857" s="363"/>
      <c r="AL857" s="368"/>
      <c r="AM857" s="368"/>
      <c r="AN857" s="368"/>
      <c r="AO857" s="368"/>
      <c r="AP857" s="368"/>
      <c r="AQ857" s="368"/>
      <c r="AR857" s="368"/>
      <c r="AS857" s="258">
        <f>SUM(AE857:AR857)</f>
        <v>0</v>
      </c>
    </row>
    <row r="858" spans="1:45" outlineLevel="1">
      <c r="A858" s="466"/>
      <c r="B858" s="256" t="s">
        <v>341</v>
      </c>
      <c r="C858" s="253" t="s">
        <v>163</v>
      </c>
      <c r="D858" s="257"/>
      <c r="E858" s="257"/>
      <c r="F858" s="257"/>
      <c r="G858" s="257"/>
      <c r="H858" s="257"/>
      <c r="I858" s="257"/>
      <c r="J858" s="257"/>
      <c r="K858" s="257"/>
      <c r="L858" s="257"/>
      <c r="M858" s="257"/>
      <c r="N858" s="257"/>
      <c r="O858" s="257"/>
      <c r="P858" s="257"/>
      <c r="Q858" s="257">
        <f>Q857</f>
        <v>12</v>
      </c>
      <c r="R858" s="257"/>
      <c r="S858" s="257"/>
      <c r="T858" s="257"/>
      <c r="U858" s="257"/>
      <c r="V858" s="257"/>
      <c r="W858" s="257"/>
      <c r="X858" s="257"/>
      <c r="Y858" s="257"/>
      <c r="Z858" s="257"/>
      <c r="AA858" s="257"/>
      <c r="AB858" s="257"/>
      <c r="AC858" s="257"/>
      <c r="AD858" s="257"/>
      <c r="AE858" s="364">
        <f>AE857</f>
        <v>0</v>
      </c>
      <c r="AF858" s="364">
        <f t="shared" ref="AF858:AR858" si="2515">AF857</f>
        <v>0</v>
      </c>
      <c r="AG858" s="364">
        <f t="shared" si="2515"/>
        <v>0</v>
      </c>
      <c r="AH858" s="364">
        <f t="shared" si="2515"/>
        <v>0</v>
      </c>
      <c r="AI858" s="364">
        <f t="shared" si="2515"/>
        <v>0</v>
      </c>
      <c r="AJ858" s="364">
        <f t="shared" si="2515"/>
        <v>0</v>
      </c>
      <c r="AK858" s="364">
        <f t="shared" si="2515"/>
        <v>0</v>
      </c>
      <c r="AL858" s="364">
        <f t="shared" si="2515"/>
        <v>0</v>
      </c>
      <c r="AM858" s="364">
        <f t="shared" si="2515"/>
        <v>0</v>
      </c>
      <c r="AN858" s="364">
        <f t="shared" si="2515"/>
        <v>0</v>
      </c>
      <c r="AO858" s="364">
        <f t="shared" si="2515"/>
        <v>0</v>
      </c>
      <c r="AP858" s="364">
        <f t="shared" si="2515"/>
        <v>0</v>
      </c>
      <c r="AQ858" s="364">
        <f t="shared" si="2515"/>
        <v>0</v>
      </c>
      <c r="AR858" s="364">
        <f t="shared" si="2515"/>
        <v>0</v>
      </c>
      <c r="AS858" s="259"/>
    </row>
    <row r="859" spans="1:45" outlineLevel="1">
      <c r="A859" s="466"/>
      <c r="B859" s="283"/>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c r="AA859" s="253"/>
      <c r="AB859" s="253"/>
      <c r="AC859" s="253"/>
      <c r="AD859" s="253"/>
      <c r="AE859" s="365"/>
      <c r="AF859" s="365"/>
      <c r="AG859" s="365"/>
      <c r="AH859" s="365"/>
      <c r="AI859" s="365"/>
      <c r="AJ859" s="365"/>
      <c r="AK859" s="365"/>
      <c r="AL859" s="365"/>
      <c r="AM859" s="365"/>
      <c r="AN859" s="365"/>
      <c r="AO859" s="365"/>
      <c r="AP859" s="365"/>
      <c r="AQ859" s="365"/>
      <c r="AR859" s="365"/>
      <c r="AS859" s="268"/>
    </row>
    <row r="860" spans="1:45" outlineLevel="1">
      <c r="A860" s="466">
        <v>20</v>
      </c>
      <c r="B860" s="381" t="s">
        <v>110</v>
      </c>
      <c r="C860" s="253" t="s">
        <v>25</v>
      </c>
      <c r="D860" s="257"/>
      <c r="E860" s="257"/>
      <c r="F860" s="257"/>
      <c r="G860" s="257"/>
      <c r="H860" s="257"/>
      <c r="I860" s="257"/>
      <c r="J860" s="257"/>
      <c r="K860" s="257"/>
      <c r="L860" s="257"/>
      <c r="M860" s="257"/>
      <c r="N860" s="257"/>
      <c r="O860" s="257"/>
      <c r="P860" s="257"/>
      <c r="Q860" s="257">
        <v>12</v>
      </c>
      <c r="R860" s="257"/>
      <c r="S860" s="257"/>
      <c r="T860" s="257"/>
      <c r="U860" s="257"/>
      <c r="V860" s="257"/>
      <c r="W860" s="257"/>
      <c r="X860" s="257"/>
      <c r="Y860" s="257"/>
      <c r="Z860" s="257"/>
      <c r="AA860" s="257"/>
      <c r="AB860" s="257"/>
      <c r="AC860" s="257"/>
      <c r="AD860" s="257"/>
      <c r="AE860" s="379"/>
      <c r="AF860" s="363"/>
      <c r="AG860" s="363"/>
      <c r="AH860" s="363"/>
      <c r="AI860" s="363"/>
      <c r="AJ860" s="363"/>
      <c r="AK860" s="363"/>
      <c r="AL860" s="368"/>
      <c r="AM860" s="368"/>
      <c r="AN860" s="368"/>
      <c r="AO860" s="368"/>
      <c r="AP860" s="368"/>
      <c r="AQ860" s="368"/>
      <c r="AR860" s="368"/>
      <c r="AS860" s="258">
        <f>SUM(AE860:AR860)</f>
        <v>0</v>
      </c>
    </row>
    <row r="861" spans="1:45" outlineLevel="1">
      <c r="A861" s="466"/>
      <c r="B861" s="256" t="s">
        <v>341</v>
      </c>
      <c r="C861" s="253" t="s">
        <v>163</v>
      </c>
      <c r="D861" s="257"/>
      <c r="E861" s="257"/>
      <c r="F861" s="257"/>
      <c r="G861" s="257"/>
      <c r="H861" s="257"/>
      <c r="I861" s="257"/>
      <c r="J861" s="257"/>
      <c r="K861" s="257"/>
      <c r="L861" s="257"/>
      <c r="M861" s="257"/>
      <c r="N861" s="257"/>
      <c r="O861" s="257"/>
      <c r="P861" s="257"/>
      <c r="Q861" s="257">
        <f>Q860</f>
        <v>12</v>
      </c>
      <c r="R861" s="257"/>
      <c r="S861" s="257"/>
      <c r="T861" s="257"/>
      <c r="U861" s="257"/>
      <c r="V861" s="257"/>
      <c r="W861" s="257"/>
      <c r="X861" s="257"/>
      <c r="Y861" s="257"/>
      <c r="Z861" s="257"/>
      <c r="AA861" s="257"/>
      <c r="AB861" s="257"/>
      <c r="AC861" s="257"/>
      <c r="AD861" s="257"/>
      <c r="AE861" s="364">
        <f>AE860</f>
        <v>0</v>
      </c>
      <c r="AF861" s="364">
        <f t="shared" ref="AF861:AR861" si="2516">AF860</f>
        <v>0</v>
      </c>
      <c r="AG861" s="364">
        <f t="shared" si="2516"/>
        <v>0</v>
      </c>
      <c r="AH861" s="364">
        <f t="shared" si="2516"/>
        <v>0</v>
      </c>
      <c r="AI861" s="364">
        <f t="shared" si="2516"/>
        <v>0</v>
      </c>
      <c r="AJ861" s="364">
        <f t="shared" si="2516"/>
        <v>0</v>
      </c>
      <c r="AK861" s="364">
        <f t="shared" si="2516"/>
        <v>0</v>
      </c>
      <c r="AL861" s="364">
        <f t="shared" si="2516"/>
        <v>0</v>
      </c>
      <c r="AM861" s="364">
        <f t="shared" si="2516"/>
        <v>0</v>
      </c>
      <c r="AN861" s="364">
        <f t="shared" si="2516"/>
        <v>0</v>
      </c>
      <c r="AO861" s="364">
        <f t="shared" si="2516"/>
        <v>0</v>
      </c>
      <c r="AP861" s="364">
        <f t="shared" si="2516"/>
        <v>0</v>
      </c>
      <c r="AQ861" s="364">
        <f t="shared" si="2516"/>
        <v>0</v>
      </c>
      <c r="AR861" s="364">
        <f t="shared" si="2516"/>
        <v>0</v>
      </c>
      <c r="AS861" s="268"/>
    </row>
    <row r="862" spans="1:45" ht="15.75" outlineLevel="1">
      <c r="A862" s="466"/>
      <c r="B862" s="284"/>
      <c r="C862" s="262"/>
      <c r="D862" s="253"/>
      <c r="E862" s="253"/>
      <c r="F862" s="253"/>
      <c r="G862" s="253"/>
      <c r="H862" s="253"/>
      <c r="I862" s="253"/>
      <c r="J862" s="253"/>
      <c r="K862" s="253"/>
      <c r="L862" s="253"/>
      <c r="M862" s="253"/>
      <c r="N862" s="253"/>
      <c r="O862" s="253"/>
      <c r="P862" s="253"/>
      <c r="Q862" s="262"/>
      <c r="R862" s="253"/>
      <c r="S862" s="253"/>
      <c r="T862" s="253"/>
      <c r="U862" s="253"/>
      <c r="V862" s="253"/>
      <c r="W862" s="253"/>
      <c r="X862" s="253"/>
      <c r="Y862" s="253"/>
      <c r="Z862" s="253"/>
      <c r="AA862" s="253"/>
      <c r="AB862" s="253"/>
      <c r="AC862" s="253"/>
      <c r="AD862" s="253"/>
      <c r="AE862" s="365"/>
      <c r="AF862" s="365"/>
      <c r="AG862" s="365"/>
      <c r="AH862" s="365"/>
      <c r="AI862" s="365"/>
      <c r="AJ862" s="365"/>
      <c r="AK862" s="365"/>
      <c r="AL862" s="365"/>
      <c r="AM862" s="365"/>
      <c r="AN862" s="365"/>
      <c r="AO862" s="365"/>
      <c r="AP862" s="365"/>
      <c r="AQ862" s="365"/>
      <c r="AR862" s="365"/>
      <c r="AS862" s="268"/>
    </row>
    <row r="863" spans="1:45" ht="15.75" outlineLevel="1">
      <c r="A863" s="466"/>
      <c r="B863" s="456" t="s">
        <v>500</v>
      </c>
      <c r="C863" s="253"/>
      <c r="D863" s="253"/>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c r="AA863" s="253"/>
      <c r="AB863" s="253"/>
      <c r="AC863" s="253"/>
      <c r="AD863" s="253"/>
      <c r="AE863" s="375"/>
      <c r="AF863" s="378"/>
      <c r="AG863" s="378"/>
      <c r="AH863" s="378"/>
      <c r="AI863" s="378"/>
      <c r="AJ863" s="378"/>
      <c r="AK863" s="378"/>
      <c r="AL863" s="378"/>
      <c r="AM863" s="378"/>
      <c r="AN863" s="378"/>
      <c r="AO863" s="378"/>
      <c r="AP863" s="378"/>
      <c r="AQ863" s="378"/>
      <c r="AR863" s="378"/>
      <c r="AS863" s="268"/>
    </row>
    <row r="864" spans="1:45" ht="15.75" outlineLevel="1">
      <c r="A864" s="466"/>
      <c r="B864" s="445" t="s">
        <v>496</v>
      </c>
      <c r="C864" s="253"/>
      <c r="D864" s="253"/>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c r="AA864" s="253"/>
      <c r="AB864" s="253"/>
      <c r="AC864" s="253"/>
      <c r="AD864" s="253"/>
      <c r="AE864" s="375"/>
      <c r="AF864" s="378"/>
      <c r="AG864" s="378"/>
      <c r="AH864" s="378"/>
      <c r="AI864" s="378"/>
      <c r="AJ864" s="378"/>
      <c r="AK864" s="378"/>
      <c r="AL864" s="378"/>
      <c r="AM864" s="378"/>
      <c r="AN864" s="378"/>
      <c r="AO864" s="378"/>
      <c r="AP864" s="378"/>
      <c r="AQ864" s="378"/>
      <c r="AR864" s="378"/>
      <c r="AS864" s="268"/>
    </row>
    <row r="865" spans="1:45" outlineLevel="1">
      <c r="A865" s="466">
        <v>21</v>
      </c>
      <c r="B865" s="381" t="s">
        <v>113</v>
      </c>
      <c r="C865" s="253" t="s">
        <v>25</v>
      </c>
      <c r="D865" s="257"/>
      <c r="E865" s="257"/>
      <c r="F865" s="257"/>
      <c r="G865" s="257"/>
      <c r="H865" s="257"/>
      <c r="I865" s="257"/>
      <c r="J865" s="257"/>
      <c r="K865" s="257"/>
      <c r="L865" s="257"/>
      <c r="M865" s="257"/>
      <c r="N865" s="257"/>
      <c r="O865" s="257"/>
      <c r="P865" s="257"/>
      <c r="Q865" s="253"/>
      <c r="R865" s="257"/>
      <c r="S865" s="257"/>
      <c r="T865" s="257"/>
      <c r="U865" s="257"/>
      <c r="V865" s="257"/>
      <c r="W865" s="257"/>
      <c r="X865" s="257"/>
      <c r="Y865" s="257"/>
      <c r="Z865" s="257"/>
      <c r="AA865" s="257"/>
      <c r="AB865" s="257"/>
      <c r="AC865" s="257"/>
      <c r="AD865" s="257"/>
      <c r="AE865" s="368"/>
      <c r="AF865" s="368"/>
      <c r="AG865" s="368"/>
      <c r="AH865" s="368"/>
      <c r="AI865" s="368"/>
      <c r="AJ865" s="368"/>
      <c r="AK865" s="368"/>
      <c r="AL865" s="363"/>
      <c r="AM865" s="363"/>
      <c r="AN865" s="363"/>
      <c r="AO865" s="363"/>
      <c r="AP865" s="363"/>
      <c r="AQ865" s="363"/>
      <c r="AR865" s="363"/>
      <c r="AS865" s="258">
        <f>SUM(AE865:AR865)</f>
        <v>0</v>
      </c>
    </row>
    <row r="866" spans="1:45" outlineLevel="1">
      <c r="A866" s="466"/>
      <c r="B866" s="256" t="s">
        <v>341</v>
      </c>
      <c r="C866" s="253" t="s">
        <v>163</v>
      </c>
      <c r="D866" s="257"/>
      <c r="E866" s="257"/>
      <c r="F866" s="257"/>
      <c r="G866" s="257"/>
      <c r="H866" s="257"/>
      <c r="I866" s="257"/>
      <c r="J866" s="257"/>
      <c r="K866" s="257"/>
      <c r="L866" s="257"/>
      <c r="M866" s="257"/>
      <c r="N866" s="257"/>
      <c r="O866" s="257"/>
      <c r="P866" s="257"/>
      <c r="Q866" s="253"/>
      <c r="R866" s="257"/>
      <c r="S866" s="257"/>
      <c r="T866" s="257"/>
      <c r="U866" s="257"/>
      <c r="V866" s="257"/>
      <c r="W866" s="257"/>
      <c r="X866" s="257"/>
      <c r="Y866" s="257"/>
      <c r="Z866" s="257"/>
      <c r="AA866" s="257"/>
      <c r="AB866" s="257"/>
      <c r="AC866" s="257"/>
      <c r="AD866" s="257"/>
      <c r="AE866" s="364">
        <f>AE865</f>
        <v>0</v>
      </c>
      <c r="AF866" s="364">
        <f t="shared" ref="AF866" si="2517">AF865</f>
        <v>0</v>
      </c>
      <c r="AG866" s="364">
        <f t="shared" ref="AG866" si="2518">AG865</f>
        <v>0</v>
      </c>
      <c r="AH866" s="364">
        <f t="shared" ref="AH866" si="2519">AH865</f>
        <v>0</v>
      </c>
      <c r="AI866" s="364">
        <f t="shared" ref="AI866" si="2520">AI865</f>
        <v>0</v>
      </c>
      <c r="AJ866" s="364">
        <f t="shared" ref="AJ866" si="2521">AJ865</f>
        <v>0</v>
      </c>
      <c r="AK866" s="364">
        <f t="shared" ref="AK866" si="2522">AK865</f>
        <v>0</v>
      </c>
      <c r="AL866" s="364">
        <f t="shared" ref="AL866" si="2523">AL865</f>
        <v>0</v>
      </c>
      <c r="AM866" s="364">
        <f t="shared" ref="AM866" si="2524">AM865</f>
        <v>0</v>
      </c>
      <c r="AN866" s="364">
        <f t="shared" ref="AN866" si="2525">AN865</f>
        <v>0</v>
      </c>
      <c r="AO866" s="364">
        <f t="shared" ref="AO866" si="2526">AO865</f>
        <v>0</v>
      </c>
      <c r="AP866" s="364">
        <f t="shared" ref="AP866" si="2527">AP865</f>
        <v>0</v>
      </c>
      <c r="AQ866" s="364">
        <f t="shared" ref="AQ866" si="2528">AQ865</f>
        <v>0</v>
      </c>
      <c r="AR866" s="364">
        <f t="shared" ref="AR866" si="2529">AR865</f>
        <v>0</v>
      </c>
      <c r="AS866" s="268"/>
    </row>
    <row r="867" spans="1:45" outlineLevel="1">
      <c r="A867" s="466"/>
      <c r="B867" s="256"/>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375"/>
      <c r="AF867" s="378"/>
      <c r="AG867" s="378"/>
      <c r="AH867" s="378"/>
      <c r="AI867" s="378"/>
      <c r="AJ867" s="378"/>
      <c r="AK867" s="378"/>
      <c r="AL867" s="378"/>
      <c r="AM867" s="378"/>
      <c r="AN867" s="378"/>
      <c r="AO867" s="378"/>
      <c r="AP867" s="378"/>
      <c r="AQ867" s="378"/>
      <c r="AR867" s="378"/>
      <c r="AS867" s="268"/>
    </row>
    <row r="868" spans="1:45" outlineLevel="1">
      <c r="A868" s="466">
        <v>22</v>
      </c>
      <c r="B868" s="381" t="s">
        <v>114</v>
      </c>
      <c r="C868" s="253" t="s">
        <v>25</v>
      </c>
      <c r="D868" s="257"/>
      <c r="E868" s="257"/>
      <c r="F868" s="257">
        <f>+'7.  Persistence Report'!BA65</f>
        <v>3780</v>
      </c>
      <c r="G868" s="257">
        <f>+'7.  Persistence Report'!BB65</f>
        <v>3780</v>
      </c>
      <c r="H868" s="257">
        <f>+'7.  Persistence Report'!BC65</f>
        <v>3780</v>
      </c>
      <c r="I868" s="257">
        <f>+'7.  Persistence Report'!BD65</f>
        <v>3780</v>
      </c>
      <c r="J868" s="257">
        <f>+'7.  Persistence Report'!BE65</f>
        <v>0</v>
      </c>
      <c r="K868" s="257">
        <f>+'7.  Persistence Report'!BF65</f>
        <v>0</v>
      </c>
      <c r="L868" s="257">
        <f>+'7.  Persistence Report'!BG65</f>
        <v>0</v>
      </c>
      <c r="M868" s="257">
        <f>+'7.  Persistence Report'!BH65</f>
        <v>0</v>
      </c>
      <c r="N868" s="257">
        <f>+'7.  Persistence Report'!BI65</f>
        <v>0</v>
      </c>
      <c r="O868" s="257">
        <f>+'7.  Persistence Report'!BJ65</f>
        <v>0</v>
      </c>
      <c r="P868" s="257">
        <f>+'7.  Persistence Report'!BK65</f>
        <v>0</v>
      </c>
      <c r="Q868" s="253"/>
      <c r="R868" s="257"/>
      <c r="S868" s="257"/>
      <c r="T868" s="257">
        <f>+'7.  Persistence Report'!V65</f>
        <v>1</v>
      </c>
      <c r="U868" s="257">
        <f>+'7.  Persistence Report'!W65</f>
        <v>1</v>
      </c>
      <c r="V868" s="257">
        <f>+'7.  Persistence Report'!X65</f>
        <v>1</v>
      </c>
      <c r="W868" s="257">
        <f>+'7.  Persistence Report'!Y65</f>
        <v>1</v>
      </c>
      <c r="X868" s="257">
        <f>+'7.  Persistence Report'!Z65</f>
        <v>0</v>
      </c>
      <c r="Y868" s="257">
        <f>+'7.  Persistence Report'!AA65</f>
        <v>0</v>
      </c>
      <c r="Z868" s="257">
        <f>+'7.  Persistence Report'!AB65</f>
        <v>0</v>
      </c>
      <c r="AA868" s="257">
        <f>+'7.  Persistence Report'!AC65</f>
        <v>0</v>
      </c>
      <c r="AB868" s="257">
        <f>+'7.  Persistence Report'!AD65</f>
        <v>0</v>
      </c>
      <c r="AC868" s="257">
        <f>+'7.  Persistence Report'!AE65</f>
        <v>0</v>
      </c>
      <c r="AD868" s="257">
        <f>+'7.  Persistence Report'!AF65</f>
        <v>0</v>
      </c>
      <c r="AE868" s="368"/>
      <c r="AF868" s="368"/>
      <c r="AG868" s="368"/>
      <c r="AH868" s="368"/>
      <c r="AI868" s="368"/>
      <c r="AJ868" s="368"/>
      <c r="AK868" s="368"/>
      <c r="AL868" s="363"/>
      <c r="AM868" s="363"/>
      <c r="AN868" s="363"/>
      <c r="AO868" s="363"/>
      <c r="AP868" s="363"/>
      <c r="AQ868" s="363"/>
      <c r="AR868" s="363"/>
      <c r="AS868" s="258">
        <f>SUM(AE868:AR868)</f>
        <v>0</v>
      </c>
    </row>
    <row r="869" spans="1:45" outlineLevel="1">
      <c r="A869" s="466"/>
      <c r="B869" s="256" t="s">
        <v>341</v>
      </c>
      <c r="C869" s="253" t="s">
        <v>163</v>
      </c>
      <c r="D869" s="257"/>
      <c r="E869" s="257"/>
      <c r="F869" s="257"/>
      <c r="G869" s="257"/>
      <c r="H869" s="257"/>
      <c r="I869" s="257"/>
      <c r="J869" s="257"/>
      <c r="K869" s="257"/>
      <c r="L869" s="257"/>
      <c r="M869" s="257"/>
      <c r="N869" s="257"/>
      <c r="O869" s="257"/>
      <c r="P869" s="257"/>
      <c r="Q869" s="253"/>
      <c r="R869" s="257"/>
      <c r="S869" s="257"/>
      <c r="T869" s="257"/>
      <c r="U869" s="257"/>
      <c r="V869" s="257"/>
      <c r="W869" s="257"/>
      <c r="X869" s="257"/>
      <c r="Y869" s="257"/>
      <c r="Z869" s="257"/>
      <c r="AA869" s="257"/>
      <c r="AB869" s="257"/>
      <c r="AC869" s="257"/>
      <c r="AD869" s="257"/>
      <c r="AE869" s="364">
        <f>AE868</f>
        <v>0</v>
      </c>
      <c r="AF869" s="364">
        <f t="shared" ref="AF869" si="2530">AF868</f>
        <v>0</v>
      </c>
      <c r="AG869" s="364">
        <f t="shared" ref="AG869" si="2531">AG868</f>
        <v>0</v>
      </c>
      <c r="AH869" s="364">
        <f t="shared" ref="AH869" si="2532">AH868</f>
        <v>0</v>
      </c>
      <c r="AI869" s="364">
        <f t="shared" ref="AI869" si="2533">AI868</f>
        <v>0</v>
      </c>
      <c r="AJ869" s="364">
        <f t="shared" ref="AJ869" si="2534">AJ868</f>
        <v>0</v>
      </c>
      <c r="AK869" s="364">
        <f t="shared" ref="AK869" si="2535">AK868</f>
        <v>0</v>
      </c>
      <c r="AL869" s="364">
        <f t="shared" ref="AL869" si="2536">AL868</f>
        <v>0</v>
      </c>
      <c r="AM869" s="364">
        <f t="shared" ref="AM869" si="2537">AM868</f>
        <v>0</v>
      </c>
      <c r="AN869" s="364">
        <f t="shared" ref="AN869" si="2538">AN868</f>
        <v>0</v>
      </c>
      <c r="AO869" s="364">
        <f t="shared" ref="AO869" si="2539">AO868</f>
        <v>0</v>
      </c>
      <c r="AP869" s="364">
        <f t="shared" ref="AP869" si="2540">AP868</f>
        <v>0</v>
      </c>
      <c r="AQ869" s="364">
        <f t="shared" ref="AQ869" si="2541">AQ868</f>
        <v>0</v>
      </c>
      <c r="AR869" s="364">
        <f t="shared" ref="AR869" si="2542">AR868</f>
        <v>0</v>
      </c>
      <c r="AS869" s="268"/>
    </row>
    <row r="870" spans="1:45" outlineLevel="1">
      <c r="A870" s="466"/>
      <c r="B870" s="256"/>
      <c r="C870" s="253"/>
      <c r="D870" s="253"/>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c r="AA870" s="253"/>
      <c r="AB870" s="253"/>
      <c r="AC870" s="253"/>
      <c r="AD870" s="253"/>
      <c r="AE870" s="375"/>
      <c r="AF870" s="378"/>
      <c r="AG870" s="378"/>
      <c r="AH870" s="378"/>
      <c r="AI870" s="378"/>
      <c r="AJ870" s="378"/>
      <c r="AK870" s="378"/>
      <c r="AL870" s="378"/>
      <c r="AM870" s="378"/>
      <c r="AN870" s="378"/>
      <c r="AO870" s="378"/>
      <c r="AP870" s="378"/>
      <c r="AQ870" s="378"/>
      <c r="AR870" s="378"/>
      <c r="AS870" s="268"/>
    </row>
    <row r="871" spans="1:45" outlineLevel="1">
      <c r="A871" s="466">
        <v>23</v>
      </c>
      <c r="B871" s="381" t="s">
        <v>115</v>
      </c>
      <c r="C871" s="253" t="s">
        <v>25</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8"/>
      <c r="AF871" s="368"/>
      <c r="AG871" s="368"/>
      <c r="AH871" s="368"/>
      <c r="AI871" s="368"/>
      <c r="AJ871" s="368"/>
      <c r="AK871" s="368"/>
      <c r="AL871" s="363"/>
      <c r="AM871" s="363"/>
      <c r="AN871" s="363"/>
      <c r="AO871" s="363"/>
      <c r="AP871" s="363"/>
      <c r="AQ871" s="363"/>
      <c r="AR871" s="363"/>
      <c r="AS871" s="258">
        <f>SUM(AE871:AR871)</f>
        <v>0</v>
      </c>
    </row>
    <row r="872" spans="1:45" outlineLevel="1">
      <c r="A872" s="466"/>
      <c r="B872" s="256" t="s">
        <v>341</v>
      </c>
      <c r="C872" s="253" t="s">
        <v>163</v>
      </c>
      <c r="D872" s="257"/>
      <c r="E872" s="257"/>
      <c r="F872" s="257"/>
      <c r="G872" s="257"/>
      <c r="H872" s="257"/>
      <c r="I872" s="257"/>
      <c r="J872" s="257"/>
      <c r="K872" s="257"/>
      <c r="L872" s="257"/>
      <c r="M872" s="257"/>
      <c r="N872" s="257"/>
      <c r="O872" s="257"/>
      <c r="P872" s="257"/>
      <c r="Q872" s="253"/>
      <c r="R872" s="257"/>
      <c r="S872" s="257"/>
      <c r="T872" s="257"/>
      <c r="U872" s="257"/>
      <c r="V872" s="257"/>
      <c r="W872" s="257"/>
      <c r="X872" s="257"/>
      <c r="Y872" s="257"/>
      <c r="Z872" s="257"/>
      <c r="AA872" s="257"/>
      <c r="AB872" s="257"/>
      <c r="AC872" s="257"/>
      <c r="AD872" s="257"/>
      <c r="AE872" s="364">
        <f>AE871</f>
        <v>0</v>
      </c>
      <c r="AF872" s="364">
        <f t="shared" ref="AF872" si="2543">AF871</f>
        <v>0</v>
      </c>
      <c r="AG872" s="364">
        <f t="shared" ref="AG872" si="2544">AG871</f>
        <v>0</v>
      </c>
      <c r="AH872" s="364">
        <f t="shared" ref="AH872" si="2545">AH871</f>
        <v>0</v>
      </c>
      <c r="AI872" s="364">
        <f t="shared" ref="AI872" si="2546">AI871</f>
        <v>0</v>
      </c>
      <c r="AJ872" s="364">
        <f t="shared" ref="AJ872" si="2547">AJ871</f>
        <v>0</v>
      </c>
      <c r="AK872" s="364">
        <f t="shared" ref="AK872" si="2548">AK871</f>
        <v>0</v>
      </c>
      <c r="AL872" s="364">
        <f t="shared" ref="AL872" si="2549">AL871</f>
        <v>0</v>
      </c>
      <c r="AM872" s="364">
        <f t="shared" ref="AM872" si="2550">AM871</f>
        <v>0</v>
      </c>
      <c r="AN872" s="364">
        <f t="shared" ref="AN872" si="2551">AN871</f>
        <v>0</v>
      </c>
      <c r="AO872" s="364">
        <f t="shared" ref="AO872" si="2552">AO871</f>
        <v>0</v>
      </c>
      <c r="AP872" s="364">
        <f t="shared" ref="AP872" si="2553">AP871</f>
        <v>0</v>
      </c>
      <c r="AQ872" s="364">
        <f t="shared" ref="AQ872" si="2554">AQ871</f>
        <v>0</v>
      </c>
      <c r="AR872" s="364">
        <f t="shared" ref="AR872" si="2555">AR871</f>
        <v>0</v>
      </c>
      <c r="AS872" s="268"/>
    </row>
    <row r="873" spans="1:45" outlineLevel="1">
      <c r="A873" s="466"/>
      <c r="B873" s="383"/>
      <c r="C873" s="253"/>
      <c r="D873" s="253"/>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c r="AA873" s="253"/>
      <c r="AB873" s="253"/>
      <c r="AC873" s="253"/>
      <c r="AD873" s="253"/>
      <c r="AE873" s="375"/>
      <c r="AF873" s="378"/>
      <c r="AG873" s="378"/>
      <c r="AH873" s="378"/>
      <c r="AI873" s="378"/>
      <c r="AJ873" s="378"/>
      <c r="AK873" s="378"/>
      <c r="AL873" s="378"/>
      <c r="AM873" s="378"/>
      <c r="AN873" s="378"/>
      <c r="AO873" s="378"/>
      <c r="AP873" s="378"/>
      <c r="AQ873" s="378"/>
      <c r="AR873" s="378"/>
      <c r="AS873" s="268"/>
    </row>
    <row r="874" spans="1:45" outlineLevel="1">
      <c r="A874" s="466">
        <v>24</v>
      </c>
      <c r="B874" s="381" t="s">
        <v>116</v>
      </c>
      <c r="C874" s="253" t="s">
        <v>25</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8"/>
      <c r="AF874" s="368"/>
      <c r="AG874" s="368"/>
      <c r="AH874" s="368"/>
      <c r="AI874" s="368"/>
      <c r="AJ874" s="368"/>
      <c r="AK874" s="368"/>
      <c r="AL874" s="363"/>
      <c r="AM874" s="363"/>
      <c r="AN874" s="363"/>
      <c r="AO874" s="363"/>
      <c r="AP874" s="363"/>
      <c r="AQ874" s="363"/>
      <c r="AR874" s="363"/>
      <c r="AS874" s="258">
        <f>SUM(AE874:AR874)</f>
        <v>0</v>
      </c>
    </row>
    <row r="875" spans="1:45" outlineLevel="1">
      <c r="A875" s="466"/>
      <c r="B875" s="256" t="s">
        <v>341</v>
      </c>
      <c r="C875" s="253" t="s">
        <v>163</v>
      </c>
      <c r="D875" s="257"/>
      <c r="E875" s="257"/>
      <c r="F875" s="257"/>
      <c r="G875" s="257"/>
      <c r="H875" s="257"/>
      <c r="I875" s="257"/>
      <c r="J875" s="257"/>
      <c r="K875" s="257"/>
      <c r="L875" s="257"/>
      <c r="M875" s="257"/>
      <c r="N875" s="257"/>
      <c r="O875" s="257"/>
      <c r="P875" s="257"/>
      <c r="Q875" s="253"/>
      <c r="R875" s="257"/>
      <c r="S875" s="257"/>
      <c r="T875" s="257"/>
      <c r="U875" s="257"/>
      <c r="V875" s="257"/>
      <c r="W875" s="257"/>
      <c r="X875" s="257"/>
      <c r="Y875" s="257"/>
      <c r="Z875" s="257"/>
      <c r="AA875" s="257"/>
      <c r="AB875" s="257"/>
      <c r="AC875" s="257"/>
      <c r="AD875" s="257"/>
      <c r="AE875" s="364">
        <f>AE874</f>
        <v>0</v>
      </c>
      <c r="AF875" s="364">
        <f t="shared" ref="AF875" si="2556">AF874</f>
        <v>0</v>
      </c>
      <c r="AG875" s="364">
        <f t="shared" ref="AG875" si="2557">AG874</f>
        <v>0</v>
      </c>
      <c r="AH875" s="364">
        <f t="shared" ref="AH875" si="2558">AH874</f>
        <v>0</v>
      </c>
      <c r="AI875" s="364">
        <f t="shared" ref="AI875" si="2559">AI874</f>
        <v>0</v>
      </c>
      <c r="AJ875" s="364">
        <f t="shared" ref="AJ875" si="2560">AJ874</f>
        <v>0</v>
      </c>
      <c r="AK875" s="364">
        <f t="shared" ref="AK875" si="2561">AK874</f>
        <v>0</v>
      </c>
      <c r="AL875" s="364">
        <f t="shared" ref="AL875" si="2562">AL874</f>
        <v>0</v>
      </c>
      <c r="AM875" s="364">
        <f t="shared" ref="AM875" si="2563">AM874</f>
        <v>0</v>
      </c>
      <c r="AN875" s="364">
        <f t="shared" ref="AN875" si="2564">AN874</f>
        <v>0</v>
      </c>
      <c r="AO875" s="364">
        <f t="shared" ref="AO875" si="2565">AO874</f>
        <v>0</v>
      </c>
      <c r="AP875" s="364">
        <f t="shared" ref="AP875" si="2566">AP874</f>
        <v>0</v>
      </c>
      <c r="AQ875" s="364">
        <f t="shared" ref="AQ875" si="2567">AQ874</f>
        <v>0</v>
      </c>
      <c r="AR875" s="364">
        <f t="shared" ref="AR875" si="2568">AR874</f>
        <v>0</v>
      </c>
      <c r="AS875" s="268"/>
    </row>
    <row r="876" spans="1:45" outlineLevel="1">
      <c r="A876" s="466"/>
      <c r="B876" s="256"/>
      <c r="C876" s="253"/>
      <c r="D876" s="253"/>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c r="AA876" s="253"/>
      <c r="AB876" s="253"/>
      <c r="AC876" s="253"/>
      <c r="AD876" s="253"/>
      <c r="AE876" s="365"/>
      <c r="AF876" s="378"/>
      <c r="AG876" s="378"/>
      <c r="AH876" s="378"/>
      <c r="AI876" s="378"/>
      <c r="AJ876" s="378"/>
      <c r="AK876" s="378"/>
      <c r="AL876" s="378"/>
      <c r="AM876" s="378"/>
      <c r="AN876" s="378"/>
      <c r="AO876" s="378"/>
      <c r="AP876" s="378"/>
      <c r="AQ876" s="378"/>
      <c r="AR876" s="378"/>
      <c r="AS876" s="268"/>
    </row>
    <row r="877" spans="1:45" ht="15.75" outlineLevel="1">
      <c r="A877" s="466"/>
      <c r="B877" s="250" t="s">
        <v>497</v>
      </c>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c r="AA877" s="253"/>
      <c r="AB877" s="253"/>
      <c r="AC877" s="253"/>
      <c r="AD877" s="253"/>
      <c r="AE877" s="365"/>
      <c r="AF877" s="378"/>
      <c r="AG877" s="378"/>
      <c r="AH877" s="378"/>
      <c r="AI877" s="378"/>
      <c r="AJ877" s="378"/>
      <c r="AK877" s="378"/>
      <c r="AL877" s="378"/>
      <c r="AM877" s="378"/>
      <c r="AN877" s="378"/>
      <c r="AO877" s="378"/>
      <c r="AP877" s="378"/>
      <c r="AQ877" s="378"/>
      <c r="AR877" s="378"/>
      <c r="AS877" s="268"/>
    </row>
    <row r="878" spans="1:45" outlineLevel="1">
      <c r="A878" s="466">
        <v>25</v>
      </c>
      <c r="B878" s="381" t="s">
        <v>117</v>
      </c>
      <c r="C878" s="253" t="s">
        <v>25</v>
      </c>
      <c r="D878" s="257"/>
      <c r="E878" s="257"/>
      <c r="F878" s="257"/>
      <c r="G878" s="257"/>
      <c r="H878" s="257"/>
      <c r="I878" s="257"/>
      <c r="J878" s="257"/>
      <c r="K878" s="257"/>
      <c r="L878" s="257"/>
      <c r="M878" s="257"/>
      <c r="N878" s="257"/>
      <c r="O878" s="257"/>
      <c r="P878" s="257"/>
      <c r="Q878" s="257">
        <v>12</v>
      </c>
      <c r="R878" s="257"/>
      <c r="S878" s="257"/>
      <c r="T878" s="257"/>
      <c r="U878" s="257"/>
      <c r="V878" s="257"/>
      <c r="W878" s="257"/>
      <c r="X878" s="257"/>
      <c r="Y878" s="257"/>
      <c r="Z878" s="257"/>
      <c r="AA878" s="257"/>
      <c r="AB878" s="257"/>
      <c r="AC878" s="257"/>
      <c r="AD878" s="257"/>
      <c r="AE878" s="379"/>
      <c r="AF878" s="368"/>
      <c r="AG878" s="368"/>
      <c r="AH878" s="368"/>
      <c r="AI878" s="368"/>
      <c r="AJ878" s="368"/>
      <c r="AK878" s="368"/>
      <c r="AL878" s="368"/>
      <c r="AM878" s="368"/>
      <c r="AN878" s="368"/>
      <c r="AO878" s="368"/>
      <c r="AP878" s="368"/>
      <c r="AQ878" s="368"/>
      <c r="AR878" s="368"/>
      <c r="AS878" s="258">
        <f>SUM(AE878:AR878)</f>
        <v>0</v>
      </c>
    </row>
    <row r="879" spans="1:45" outlineLevel="1">
      <c r="A879" s="466"/>
      <c r="B879" s="256" t="s">
        <v>341</v>
      </c>
      <c r="C879" s="253" t="s">
        <v>163</v>
      </c>
      <c r="D879" s="257"/>
      <c r="E879" s="257"/>
      <c r="F879" s="257"/>
      <c r="G879" s="257"/>
      <c r="H879" s="257"/>
      <c r="I879" s="257"/>
      <c r="J879" s="257"/>
      <c r="K879" s="257"/>
      <c r="L879" s="257"/>
      <c r="M879" s="257"/>
      <c r="N879" s="257"/>
      <c r="O879" s="257"/>
      <c r="P879" s="257"/>
      <c r="Q879" s="257">
        <f>Q878</f>
        <v>12</v>
      </c>
      <c r="R879" s="257"/>
      <c r="S879" s="257"/>
      <c r="T879" s="257"/>
      <c r="U879" s="257"/>
      <c r="V879" s="257"/>
      <c r="W879" s="257"/>
      <c r="X879" s="257"/>
      <c r="Y879" s="257"/>
      <c r="Z879" s="257"/>
      <c r="AA879" s="257"/>
      <c r="AB879" s="257"/>
      <c r="AC879" s="257"/>
      <c r="AD879" s="257"/>
      <c r="AE879" s="364">
        <f>AE878</f>
        <v>0</v>
      </c>
      <c r="AF879" s="364">
        <f t="shared" ref="AF879" si="2569">AF878</f>
        <v>0</v>
      </c>
      <c r="AG879" s="364">
        <f t="shared" ref="AG879" si="2570">AG878</f>
        <v>0</v>
      </c>
      <c r="AH879" s="364">
        <f t="shared" ref="AH879" si="2571">AH878</f>
        <v>0</v>
      </c>
      <c r="AI879" s="364">
        <f t="shared" ref="AI879" si="2572">AI878</f>
        <v>0</v>
      </c>
      <c r="AJ879" s="364">
        <f t="shared" ref="AJ879" si="2573">AJ878</f>
        <v>0</v>
      </c>
      <c r="AK879" s="364">
        <f t="shared" ref="AK879" si="2574">AK878</f>
        <v>0</v>
      </c>
      <c r="AL879" s="364">
        <f t="shared" ref="AL879" si="2575">AL878</f>
        <v>0</v>
      </c>
      <c r="AM879" s="364">
        <f t="shared" ref="AM879" si="2576">AM878</f>
        <v>0</v>
      </c>
      <c r="AN879" s="364">
        <f t="shared" ref="AN879" si="2577">AN878</f>
        <v>0</v>
      </c>
      <c r="AO879" s="364">
        <f t="shared" ref="AO879" si="2578">AO878</f>
        <v>0</v>
      </c>
      <c r="AP879" s="364">
        <f t="shared" ref="AP879" si="2579">AP878</f>
        <v>0</v>
      </c>
      <c r="AQ879" s="364">
        <f t="shared" ref="AQ879" si="2580">AQ878</f>
        <v>0</v>
      </c>
      <c r="AR879" s="364">
        <f t="shared" ref="AR879" si="2581">AR878</f>
        <v>0</v>
      </c>
      <c r="AS879" s="268"/>
    </row>
    <row r="880" spans="1:45" outlineLevel="1">
      <c r="A880" s="466"/>
      <c r="B880" s="256"/>
      <c r="C880" s="253"/>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c r="AA880" s="253"/>
      <c r="AB880" s="253"/>
      <c r="AC880" s="253"/>
      <c r="AD880" s="253"/>
      <c r="AE880" s="365"/>
      <c r="AF880" s="378"/>
      <c r="AG880" s="378"/>
      <c r="AH880" s="378"/>
      <c r="AI880" s="378"/>
      <c r="AJ880" s="378"/>
      <c r="AK880" s="378"/>
      <c r="AL880" s="378"/>
      <c r="AM880" s="378"/>
      <c r="AN880" s="378"/>
      <c r="AO880" s="378"/>
      <c r="AP880" s="378"/>
      <c r="AQ880" s="378"/>
      <c r="AR880" s="378"/>
      <c r="AS880" s="268"/>
    </row>
    <row r="881" spans="1:45" outlineLevel="1">
      <c r="A881" s="466">
        <v>26</v>
      </c>
      <c r="B881" s="381" t="s">
        <v>118</v>
      </c>
      <c r="C881" s="253" t="s">
        <v>25</v>
      </c>
      <c r="D881" s="257"/>
      <c r="E881" s="257"/>
      <c r="F881" s="257">
        <f>+'7.  Persistence Report'!BA28</f>
        <v>2435358</v>
      </c>
      <c r="G881" s="257">
        <f>+'7.  Persistence Report'!BB28</f>
        <v>2435358</v>
      </c>
      <c r="H881" s="257">
        <f>+'7.  Persistence Report'!BC28</f>
        <v>2435358</v>
      </c>
      <c r="I881" s="257">
        <f>+'7.  Persistence Report'!BD28</f>
        <v>2435358</v>
      </c>
      <c r="J881" s="257">
        <f>+'7.  Persistence Report'!BE28</f>
        <v>0</v>
      </c>
      <c r="K881" s="257">
        <f>+'7.  Persistence Report'!BF28</f>
        <v>0</v>
      </c>
      <c r="L881" s="257">
        <f>+'7.  Persistence Report'!BG28</f>
        <v>0</v>
      </c>
      <c r="M881" s="257">
        <f>+'7.  Persistence Report'!BH28</f>
        <v>0</v>
      </c>
      <c r="N881" s="257">
        <f>+'7.  Persistence Report'!BI28</f>
        <v>0</v>
      </c>
      <c r="O881" s="257">
        <f>+'7.  Persistence Report'!BJ28</f>
        <v>0</v>
      </c>
      <c r="P881" s="257">
        <f>+'7.  Persistence Report'!BK28</f>
        <v>0</v>
      </c>
      <c r="Q881" s="257">
        <v>12</v>
      </c>
      <c r="R881" s="257"/>
      <c r="S881" s="257"/>
      <c r="T881" s="257">
        <f>+'7.  Persistence Report'!V28</f>
        <v>243</v>
      </c>
      <c r="U881" s="257">
        <f>+'7.  Persistence Report'!W28</f>
        <v>243</v>
      </c>
      <c r="V881" s="257">
        <f>+'7.  Persistence Report'!X28</f>
        <v>243</v>
      </c>
      <c r="W881" s="257">
        <f>+'7.  Persistence Report'!Y28</f>
        <v>243</v>
      </c>
      <c r="X881" s="257">
        <f>+'7.  Persistence Report'!Z28</f>
        <v>0</v>
      </c>
      <c r="Y881" s="257">
        <f>+'7.  Persistence Report'!AA28</f>
        <v>0</v>
      </c>
      <c r="Z881" s="257">
        <f>+'7.  Persistence Report'!AB28</f>
        <v>0</v>
      </c>
      <c r="AA881" s="257">
        <f>+'7.  Persistence Report'!AC28</f>
        <v>0</v>
      </c>
      <c r="AB881" s="257">
        <f>+'7.  Persistence Report'!AD28</f>
        <v>0</v>
      </c>
      <c r="AC881" s="257">
        <f>+'7.  Persistence Report'!AE28</f>
        <v>0</v>
      </c>
      <c r="AD881" s="257">
        <f>+'7.  Persistence Report'!AF28</f>
        <v>0</v>
      </c>
      <c r="AE881" s="379"/>
      <c r="AF881" s="368">
        <v>7.1999999999999995E-2</v>
      </c>
      <c r="AG881" s="368">
        <v>0.92800000000000005</v>
      </c>
      <c r="AH881" s="368"/>
      <c r="AI881" s="368"/>
      <c r="AJ881" s="368"/>
      <c r="AK881" s="368"/>
      <c r="AL881" s="368"/>
      <c r="AM881" s="368"/>
      <c r="AN881" s="368"/>
      <c r="AO881" s="368"/>
      <c r="AP881" s="368"/>
      <c r="AQ881" s="368"/>
      <c r="AR881" s="368"/>
      <c r="AS881" s="258">
        <f>SUM(AE881:AR881)</f>
        <v>1</v>
      </c>
    </row>
    <row r="882" spans="1:45" outlineLevel="1">
      <c r="A882" s="466"/>
      <c r="B882" s="256" t="s">
        <v>341</v>
      </c>
      <c r="C882" s="253" t="s">
        <v>163</v>
      </c>
      <c r="D882" s="257"/>
      <c r="E882" s="257"/>
      <c r="F882" s="257"/>
      <c r="G882" s="257"/>
      <c r="H882" s="257"/>
      <c r="I882" s="257"/>
      <c r="J882" s="257"/>
      <c r="K882" s="257"/>
      <c r="L882" s="257"/>
      <c r="M882" s="257"/>
      <c r="N882" s="257"/>
      <c r="O882" s="257"/>
      <c r="P882" s="257"/>
      <c r="Q882" s="257">
        <f>Q881</f>
        <v>12</v>
      </c>
      <c r="R882" s="257"/>
      <c r="S882" s="257"/>
      <c r="T882" s="257"/>
      <c r="U882" s="257"/>
      <c r="V882" s="257"/>
      <c r="W882" s="257"/>
      <c r="X882" s="257"/>
      <c r="Y882" s="257"/>
      <c r="Z882" s="257"/>
      <c r="AA882" s="257"/>
      <c r="AB882" s="257"/>
      <c r="AC882" s="257"/>
      <c r="AD882" s="257"/>
      <c r="AE882" s="364">
        <f>AE881</f>
        <v>0</v>
      </c>
      <c r="AF882" s="364">
        <f t="shared" ref="AF882" si="2582">AF881</f>
        <v>7.1999999999999995E-2</v>
      </c>
      <c r="AG882" s="364">
        <f t="shared" ref="AG882" si="2583">AG881</f>
        <v>0.92800000000000005</v>
      </c>
      <c r="AH882" s="364">
        <f t="shared" ref="AH882" si="2584">AH881</f>
        <v>0</v>
      </c>
      <c r="AI882" s="364">
        <f t="shared" ref="AI882" si="2585">AI881</f>
        <v>0</v>
      </c>
      <c r="AJ882" s="364">
        <f t="shared" ref="AJ882" si="2586">AJ881</f>
        <v>0</v>
      </c>
      <c r="AK882" s="364">
        <f t="shared" ref="AK882" si="2587">AK881</f>
        <v>0</v>
      </c>
      <c r="AL882" s="364">
        <f t="shared" ref="AL882" si="2588">AL881</f>
        <v>0</v>
      </c>
      <c r="AM882" s="364">
        <f t="shared" ref="AM882" si="2589">AM881</f>
        <v>0</v>
      </c>
      <c r="AN882" s="364">
        <f t="shared" ref="AN882" si="2590">AN881</f>
        <v>0</v>
      </c>
      <c r="AO882" s="364">
        <f t="shared" ref="AO882" si="2591">AO881</f>
        <v>0</v>
      </c>
      <c r="AP882" s="364">
        <f t="shared" ref="AP882" si="2592">AP881</f>
        <v>0</v>
      </c>
      <c r="AQ882" s="364">
        <f t="shared" ref="AQ882" si="2593">AQ881</f>
        <v>0</v>
      </c>
      <c r="AR882" s="364">
        <f t="shared" ref="AR882" si="2594">AR881</f>
        <v>0</v>
      </c>
      <c r="AS882" s="268"/>
    </row>
    <row r="883" spans="1:45" outlineLevel="1">
      <c r="A883" s="466"/>
      <c r="B883" s="256"/>
      <c r="C883" s="253"/>
      <c r="D883" s="253"/>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c r="AA883" s="253"/>
      <c r="AB883" s="253"/>
      <c r="AC883" s="253"/>
      <c r="AD883" s="253"/>
      <c r="AE883" s="365"/>
      <c r="AF883" s="378"/>
      <c r="AG883" s="378"/>
      <c r="AH883" s="378"/>
      <c r="AI883" s="378"/>
      <c r="AJ883" s="378"/>
      <c r="AK883" s="378"/>
      <c r="AL883" s="378"/>
      <c r="AM883" s="378"/>
      <c r="AN883" s="378"/>
      <c r="AO883" s="378"/>
      <c r="AP883" s="378"/>
      <c r="AQ883" s="378"/>
      <c r="AR883" s="378"/>
      <c r="AS883" s="268"/>
    </row>
    <row r="884" spans="1:45" outlineLevel="1">
      <c r="A884" s="466">
        <v>27</v>
      </c>
      <c r="B884" s="381" t="s">
        <v>119</v>
      </c>
      <c r="C884" s="253" t="s">
        <v>25</v>
      </c>
      <c r="D884" s="257"/>
      <c r="E884" s="257"/>
      <c r="F884" s="257">
        <f>+'7.  Persistence Report'!BA56</f>
        <v>12161</v>
      </c>
      <c r="G884" s="257">
        <f>+'7.  Persistence Report'!BB56</f>
        <v>12161</v>
      </c>
      <c r="H884" s="257">
        <f>+'7.  Persistence Report'!BC56</f>
        <v>12161</v>
      </c>
      <c r="I884" s="257">
        <f>+'7.  Persistence Report'!BD56</f>
        <v>12161</v>
      </c>
      <c r="J884" s="257">
        <f>+'7.  Persistence Report'!BE56</f>
        <v>0</v>
      </c>
      <c r="K884" s="257">
        <f>+'7.  Persistence Report'!BF56</f>
        <v>0</v>
      </c>
      <c r="L884" s="257">
        <f>+'7.  Persistence Report'!BG56</f>
        <v>0</v>
      </c>
      <c r="M884" s="257">
        <f>+'7.  Persistence Report'!BH56</f>
        <v>0</v>
      </c>
      <c r="N884" s="257">
        <f>+'7.  Persistence Report'!BI56</f>
        <v>0</v>
      </c>
      <c r="O884" s="257">
        <f>+'7.  Persistence Report'!BJ56</f>
        <v>0</v>
      </c>
      <c r="P884" s="257">
        <f>+'7.  Persistence Report'!BK56</f>
        <v>0</v>
      </c>
      <c r="Q884" s="257">
        <v>12</v>
      </c>
      <c r="R884" s="257"/>
      <c r="S884" s="257"/>
      <c r="T884" s="257">
        <f>+'7.  Persistence Report'!V56</f>
        <v>2</v>
      </c>
      <c r="U884" s="257">
        <f>+'7.  Persistence Report'!W56</f>
        <v>2</v>
      </c>
      <c r="V884" s="257">
        <f>+'7.  Persistence Report'!X56</f>
        <v>2</v>
      </c>
      <c r="W884" s="257">
        <f>+'7.  Persistence Report'!Y56</f>
        <v>2</v>
      </c>
      <c r="X884" s="257">
        <f>+'7.  Persistence Report'!Z56</f>
        <v>0</v>
      </c>
      <c r="Y884" s="257">
        <f>+'7.  Persistence Report'!AA56</f>
        <v>0</v>
      </c>
      <c r="Z884" s="257">
        <f>+'7.  Persistence Report'!AB56</f>
        <v>0</v>
      </c>
      <c r="AA884" s="257">
        <f>+'7.  Persistence Report'!AC56</f>
        <v>0</v>
      </c>
      <c r="AB884" s="257">
        <f>+'7.  Persistence Report'!AD56</f>
        <v>0</v>
      </c>
      <c r="AC884" s="257">
        <f>+'7.  Persistence Report'!AE56</f>
        <v>0</v>
      </c>
      <c r="AD884" s="257">
        <f>+'7.  Persistence Report'!AF56</f>
        <v>0</v>
      </c>
      <c r="AE884" s="379"/>
      <c r="AF884" s="368">
        <v>1</v>
      </c>
      <c r="AG884" s="368"/>
      <c r="AH884" s="368"/>
      <c r="AI884" s="368"/>
      <c r="AJ884" s="368"/>
      <c r="AK884" s="368"/>
      <c r="AL884" s="368"/>
      <c r="AM884" s="368"/>
      <c r="AN884" s="368"/>
      <c r="AO884" s="368"/>
      <c r="AP884" s="368"/>
      <c r="AQ884" s="368"/>
      <c r="AR884" s="368"/>
      <c r="AS884" s="258">
        <f>SUM(AE884:AR884)</f>
        <v>1</v>
      </c>
    </row>
    <row r="885" spans="1:45" outlineLevel="1">
      <c r="A885" s="466"/>
      <c r="B885" s="256" t="s">
        <v>341</v>
      </c>
      <c r="C885" s="253" t="s">
        <v>163</v>
      </c>
      <c r="D885" s="257"/>
      <c r="E885" s="257"/>
      <c r="F885" s="257"/>
      <c r="G885" s="257"/>
      <c r="H885" s="257"/>
      <c r="I885" s="257"/>
      <c r="J885" s="257"/>
      <c r="K885" s="257"/>
      <c r="L885" s="257"/>
      <c r="M885" s="257"/>
      <c r="N885" s="257"/>
      <c r="O885" s="257"/>
      <c r="P885" s="257"/>
      <c r="Q885" s="257">
        <f>Q884</f>
        <v>12</v>
      </c>
      <c r="R885" s="257"/>
      <c r="S885" s="257"/>
      <c r="T885" s="257"/>
      <c r="U885" s="257"/>
      <c r="V885" s="257"/>
      <c r="W885" s="257"/>
      <c r="X885" s="257"/>
      <c r="Y885" s="257"/>
      <c r="Z885" s="257"/>
      <c r="AA885" s="257"/>
      <c r="AB885" s="257"/>
      <c r="AC885" s="257"/>
      <c r="AD885" s="257"/>
      <c r="AE885" s="364">
        <f>AE884</f>
        <v>0</v>
      </c>
      <c r="AF885" s="364">
        <f t="shared" ref="AF885" si="2595">AF884</f>
        <v>1</v>
      </c>
      <c r="AG885" s="364">
        <f t="shared" ref="AG885" si="2596">AG884</f>
        <v>0</v>
      </c>
      <c r="AH885" s="364">
        <f t="shared" ref="AH885" si="2597">AH884</f>
        <v>0</v>
      </c>
      <c r="AI885" s="364">
        <f t="shared" ref="AI885" si="2598">AI884</f>
        <v>0</v>
      </c>
      <c r="AJ885" s="364">
        <f t="shared" ref="AJ885" si="2599">AJ884</f>
        <v>0</v>
      </c>
      <c r="AK885" s="364">
        <f t="shared" ref="AK885" si="2600">AK884</f>
        <v>0</v>
      </c>
      <c r="AL885" s="364">
        <f t="shared" ref="AL885" si="2601">AL884</f>
        <v>0</v>
      </c>
      <c r="AM885" s="364">
        <f t="shared" ref="AM885" si="2602">AM884</f>
        <v>0</v>
      </c>
      <c r="AN885" s="364">
        <f t="shared" ref="AN885" si="2603">AN884</f>
        <v>0</v>
      </c>
      <c r="AO885" s="364">
        <f t="shared" ref="AO885" si="2604">AO884</f>
        <v>0</v>
      </c>
      <c r="AP885" s="364">
        <f t="shared" ref="AP885" si="2605">AP884</f>
        <v>0</v>
      </c>
      <c r="AQ885" s="364">
        <f t="shared" ref="AQ885" si="2606">AQ884</f>
        <v>0</v>
      </c>
      <c r="AR885" s="364">
        <f t="shared" ref="AR885" si="2607">AR884</f>
        <v>0</v>
      </c>
      <c r="AS885" s="268"/>
    </row>
    <row r="886" spans="1:45" outlineLevel="1">
      <c r="A886" s="466"/>
      <c r="B886" s="256"/>
      <c r="C886" s="253"/>
      <c r="D886" s="253"/>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365"/>
      <c r="AF886" s="378"/>
      <c r="AG886" s="378"/>
      <c r="AH886" s="378"/>
      <c r="AI886" s="378"/>
      <c r="AJ886" s="378"/>
      <c r="AK886" s="378"/>
      <c r="AL886" s="378"/>
      <c r="AM886" s="378"/>
      <c r="AN886" s="378"/>
      <c r="AO886" s="378"/>
      <c r="AP886" s="378"/>
      <c r="AQ886" s="378"/>
      <c r="AR886" s="378"/>
      <c r="AS886" s="268"/>
    </row>
    <row r="887" spans="1:45" ht="30" outlineLevel="1">
      <c r="A887" s="466">
        <v>28</v>
      </c>
      <c r="B887" s="381" t="s">
        <v>120</v>
      </c>
      <c r="C887" s="253" t="s">
        <v>25</v>
      </c>
      <c r="D887" s="257"/>
      <c r="E887" s="257"/>
      <c r="F887" s="257"/>
      <c r="G887" s="257"/>
      <c r="H887" s="257"/>
      <c r="I887" s="257"/>
      <c r="J887" s="257"/>
      <c r="K887" s="257"/>
      <c r="L887" s="257"/>
      <c r="M887" s="257"/>
      <c r="N887" s="257"/>
      <c r="O887" s="257"/>
      <c r="P887" s="257"/>
      <c r="Q887" s="257">
        <v>12</v>
      </c>
      <c r="R887" s="257"/>
      <c r="S887" s="257"/>
      <c r="T887" s="257"/>
      <c r="U887" s="257"/>
      <c r="V887" s="257"/>
      <c r="W887" s="257"/>
      <c r="X887" s="257"/>
      <c r="Y887" s="257"/>
      <c r="Z887" s="257"/>
      <c r="AA887" s="257"/>
      <c r="AB887" s="257"/>
      <c r="AC887" s="257"/>
      <c r="AD887" s="257"/>
      <c r="AE887" s="379"/>
      <c r="AF887" s="368"/>
      <c r="AG887" s="368"/>
      <c r="AH887" s="368"/>
      <c r="AI887" s="368"/>
      <c r="AJ887" s="368"/>
      <c r="AK887" s="368"/>
      <c r="AL887" s="368"/>
      <c r="AM887" s="368"/>
      <c r="AN887" s="368"/>
      <c r="AO887" s="368"/>
      <c r="AP887" s="368"/>
      <c r="AQ887" s="368"/>
      <c r="AR887" s="368"/>
      <c r="AS887" s="258">
        <f>SUM(AE887:AR887)</f>
        <v>0</v>
      </c>
    </row>
    <row r="888" spans="1:45" outlineLevel="1">
      <c r="A888" s="466"/>
      <c r="B888" s="256" t="s">
        <v>341</v>
      </c>
      <c r="C888" s="253" t="s">
        <v>163</v>
      </c>
      <c r="D888" s="257"/>
      <c r="E888" s="257"/>
      <c r="F888" s="257"/>
      <c r="G888" s="257"/>
      <c r="H888" s="257"/>
      <c r="I888" s="257"/>
      <c r="J888" s="257"/>
      <c r="K888" s="257"/>
      <c r="L888" s="257"/>
      <c r="M888" s="257"/>
      <c r="N888" s="257"/>
      <c r="O888" s="257"/>
      <c r="P888" s="257"/>
      <c r="Q888" s="257">
        <f>Q887</f>
        <v>12</v>
      </c>
      <c r="R888" s="257"/>
      <c r="S888" s="257"/>
      <c r="T888" s="257"/>
      <c r="U888" s="257"/>
      <c r="V888" s="257"/>
      <c r="W888" s="257"/>
      <c r="X888" s="257"/>
      <c r="Y888" s="257"/>
      <c r="Z888" s="257"/>
      <c r="AA888" s="257"/>
      <c r="AB888" s="257"/>
      <c r="AC888" s="257"/>
      <c r="AD888" s="257"/>
      <c r="AE888" s="364">
        <f>AE887</f>
        <v>0</v>
      </c>
      <c r="AF888" s="364">
        <f t="shared" ref="AF888" si="2608">AF887</f>
        <v>0</v>
      </c>
      <c r="AG888" s="364">
        <f t="shared" ref="AG888" si="2609">AG887</f>
        <v>0</v>
      </c>
      <c r="AH888" s="364">
        <f t="shared" ref="AH888" si="2610">AH887</f>
        <v>0</v>
      </c>
      <c r="AI888" s="364">
        <f t="shared" ref="AI888" si="2611">AI887</f>
        <v>0</v>
      </c>
      <c r="AJ888" s="364">
        <f t="shared" ref="AJ888" si="2612">AJ887</f>
        <v>0</v>
      </c>
      <c r="AK888" s="364">
        <f t="shared" ref="AK888" si="2613">AK887</f>
        <v>0</v>
      </c>
      <c r="AL888" s="364">
        <f t="shared" ref="AL888" si="2614">AL887</f>
        <v>0</v>
      </c>
      <c r="AM888" s="364">
        <f t="shared" ref="AM888" si="2615">AM887</f>
        <v>0</v>
      </c>
      <c r="AN888" s="364">
        <f t="shared" ref="AN888" si="2616">AN887</f>
        <v>0</v>
      </c>
      <c r="AO888" s="364">
        <f t="shared" ref="AO888" si="2617">AO887</f>
        <v>0</v>
      </c>
      <c r="AP888" s="364">
        <f t="shared" ref="AP888" si="2618">AP887</f>
        <v>0</v>
      </c>
      <c r="AQ888" s="364">
        <f t="shared" ref="AQ888" si="2619">AQ887</f>
        <v>0</v>
      </c>
      <c r="AR888" s="364">
        <f t="shared" ref="AR888" si="2620">AR887</f>
        <v>0</v>
      </c>
      <c r="AS888" s="268"/>
    </row>
    <row r="889" spans="1:45" outlineLevel="1">
      <c r="A889" s="466"/>
      <c r="B889" s="256"/>
      <c r="C889" s="253"/>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365"/>
      <c r="AF889" s="378"/>
      <c r="AG889" s="378"/>
      <c r="AH889" s="378"/>
      <c r="AI889" s="378"/>
      <c r="AJ889" s="378"/>
      <c r="AK889" s="378"/>
      <c r="AL889" s="378"/>
      <c r="AM889" s="378"/>
      <c r="AN889" s="378"/>
      <c r="AO889" s="378"/>
      <c r="AP889" s="378"/>
      <c r="AQ889" s="378"/>
      <c r="AR889" s="378"/>
      <c r="AS889" s="268"/>
    </row>
    <row r="890" spans="1:45" ht="30" outlineLevel="1">
      <c r="A890" s="466">
        <v>29</v>
      </c>
      <c r="B890" s="381" t="s">
        <v>121</v>
      </c>
      <c r="C890" s="253" t="s">
        <v>25</v>
      </c>
      <c r="D890" s="257"/>
      <c r="E890" s="257"/>
      <c r="F890" s="257"/>
      <c r="G890" s="257"/>
      <c r="H890" s="257"/>
      <c r="I890" s="257"/>
      <c r="J890" s="257"/>
      <c r="K890" s="257"/>
      <c r="L890" s="257"/>
      <c r="M890" s="257"/>
      <c r="N890" s="257"/>
      <c r="O890" s="257"/>
      <c r="P890" s="257"/>
      <c r="Q890" s="257">
        <v>3</v>
      </c>
      <c r="R890" s="257"/>
      <c r="S890" s="257"/>
      <c r="T890" s="257"/>
      <c r="U890" s="257"/>
      <c r="V890" s="257"/>
      <c r="W890" s="257"/>
      <c r="X890" s="257"/>
      <c r="Y890" s="257"/>
      <c r="Z890" s="257"/>
      <c r="AA890" s="257"/>
      <c r="AB890" s="257"/>
      <c r="AC890" s="257"/>
      <c r="AD890" s="257"/>
      <c r="AE890" s="379"/>
      <c r="AF890" s="368"/>
      <c r="AG890" s="368"/>
      <c r="AH890" s="368"/>
      <c r="AI890" s="368"/>
      <c r="AJ890" s="368"/>
      <c r="AK890" s="368"/>
      <c r="AL890" s="368"/>
      <c r="AM890" s="368"/>
      <c r="AN890" s="368"/>
      <c r="AO890" s="368"/>
      <c r="AP890" s="368"/>
      <c r="AQ890" s="368"/>
      <c r="AR890" s="368"/>
      <c r="AS890" s="258">
        <f>SUM(AE890:AR890)</f>
        <v>0</v>
      </c>
    </row>
    <row r="891" spans="1:45" outlineLevel="1">
      <c r="A891" s="466"/>
      <c r="B891" s="256" t="s">
        <v>341</v>
      </c>
      <c r="C891" s="253" t="s">
        <v>163</v>
      </c>
      <c r="D891" s="257"/>
      <c r="E891" s="257"/>
      <c r="F891" s="257"/>
      <c r="G891" s="257"/>
      <c r="H891" s="257"/>
      <c r="I891" s="257"/>
      <c r="J891" s="257"/>
      <c r="K891" s="257"/>
      <c r="L891" s="257"/>
      <c r="M891" s="257"/>
      <c r="N891" s="257"/>
      <c r="O891" s="257"/>
      <c r="P891" s="257"/>
      <c r="Q891" s="257">
        <f>Q890</f>
        <v>3</v>
      </c>
      <c r="R891" s="257"/>
      <c r="S891" s="257"/>
      <c r="T891" s="257"/>
      <c r="U891" s="257"/>
      <c r="V891" s="257"/>
      <c r="W891" s="257"/>
      <c r="X891" s="257"/>
      <c r="Y891" s="257"/>
      <c r="Z891" s="257"/>
      <c r="AA891" s="257"/>
      <c r="AB891" s="257"/>
      <c r="AC891" s="257"/>
      <c r="AD891" s="257"/>
      <c r="AE891" s="364">
        <f>AE890</f>
        <v>0</v>
      </c>
      <c r="AF891" s="364">
        <f t="shared" ref="AF891" si="2621">AF890</f>
        <v>0</v>
      </c>
      <c r="AG891" s="364">
        <f t="shared" ref="AG891" si="2622">AG890</f>
        <v>0</v>
      </c>
      <c r="AH891" s="364">
        <f t="shared" ref="AH891" si="2623">AH890</f>
        <v>0</v>
      </c>
      <c r="AI891" s="364">
        <f t="shared" ref="AI891" si="2624">AI890</f>
        <v>0</v>
      </c>
      <c r="AJ891" s="364">
        <f t="shared" ref="AJ891" si="2625">AJ890</f>
        <v>0</v>
      </c>
      <c r="AK891" s="364">
        <f t="shared" ref="AK891" si="2626">AK890</f>
        <v>0</v>
      </c>
      <c r="AL891" s="364">
        <f t="shared" ref="AL891" si="2627">AL890</f>
        <v>0</v>
      </c>
      <c r="AM891" s="364">
        <f t="shared" ref="AM891" si="2628">AM890</f>
        <v>0</v>
      </c>
      <c r="AN891" s="364">
        <f t="shared" ref="AN891" si="2629">AN890</f>
        <v>0</v>
      </c>
      <c r="AO891" s="364">
        <f t="shared" ref="AO891" si="2630">AO890</f>
        <v>0</v>
      </c>
      <c r="AP891" s="364">
        <f t="shared" ref="AP891" si="2631">AP890</f>
        <v>0</v>
      </c>
      <c r="AQ891" s="364">
        <f t="shared" ref="AQ891" si="2632">AQ890</f>
        <v>0</v>
      </c>
      <c r="AR891" s="364">
        <f t="shared" ref="AR891" si="2633">AR890</f>
        <v>0</v>
      </c>
      <c r="AS891" s="268"/>
    </row>
    <row r="892" spans="1:45" outlineLevel="1">
      <c r="A892" s="466"/>
      <c r="B892" s="256"/>
      <c r="C892" s="253"/>
      <c r="D892" s="253"/>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c r="AA892" s="253"/>
      <c r="AB892" s="253"/>
      <c r="AC892" s="253"/>
      <c r="AD892" s="253"/>
      <c r="AE892" s="365"/>
      <c r="AF892" s="378"/>
      <c r="AG892" s="378"/>
      <c r="AH892" s="378"/>
      <c r="AI892" s="378"/>
      <c r="AJ892" s="378"/>
      <c r="AK892" s="378"/>
      <c r="AL892" s="378"/>
      <c r="AM892" s="378"/>
      <c r="AN892" s="378"/>
      <c r="AO892" s="378"/>
      <c r="AP892" s="378"/>
      <c r="AQ892" s="378"/>
      <c r="AR892" s="378"/>
      <c r="AS892" s="268"/>
    </row>
    <row r="893" spans="1:45" ht="30" outlineLevel="1">
      <c r="A893" s="466">
        <v>30</v>
      </c>
      <c r="B893" s="381" t="s">
        <v>122</v>
      </c>
      <c r="C893" s="253" t="s">
        <v>25</v>
      </c>
      <c r="D893" s="257"/>
      <c r="E893" s="257"/>
      <c r="F893" s="257"/>
      <c r="G893" s="257"/>
      <c r="H893" s="257"/>
      <c r="I893" s="257"/>
      <c r="J893" s="257"/>
      <c r="K893" s="257"/>
      <c r="L893" s="257"/>
      <c r="M893" s="257"/>
      <c r="N893" s="257"/>
      <c r="O893" s="257"/>
      <c r="P893" s="257"/>
      <c r="Q893" s="257">
        <v>12</v>
      </c>
      <c r="R893" s="257"/>
      <c r="S893" s="257"/>
      <c r="T893" s="257"/>
      <c r="U893" s="257"/>
      <c r="V893" s="257"/>
      <c r="W893" s="257"/>
      <c r="X893" s="257"/>
      <c r="Y893" s="257"/>
      <c r="Z893" s="257"/>
      <c r="AA893" s="257"/>
      <c r="AB893" s="257"/>
      <c r="AC893" s="257"/>
      <c r="AD893" s="257"/>
      <c r="AE893" s="379"/>
      <c r="AF893" s="368"/>
      <c r="AG893" s="368"/>
      <c r="AH893" s="368"/>
      <c r="AI893" s="368"/>
      <c r="AJ893" s="368"/>
      <c r="AK893" s="368"/>
      <c r="AL893" s="368"/>
      <c r="AM893" s="368"/>
      <c r="AN893" s="368"/>
      <c r="AO893" s="368"/>
      <c r="AP893" s="368"/>
      <c r="AQ893" s="368"/>
      <c r="AR893" s="368"/>
      <c r="AS893" s="258">
        <f>SUM(AE893:AR893)</f>
        <v>0</v>
      </c>
    </row>
    <row r="894" spans="1:45" outlineLevel="1">
      <c r="A894" s="466"/>
      <c r="B894" s="256" t="s">
        <v>341</v>
      </c>
      <c r="C894" s="253" t="s">
        <v>163</v>
      </c>
      <c r="D894" s="257"/>
      <c r="E894" s="257"/>
      <c r="F894" s="257"/>
      <c r="G894" s="257"/>
      <c r="H894" s="257"/>
      <c r="I894" s="257"/>
      <c r="J894" s="257"/>
      <c r="K894" s="257"/>
      <c r="L894" s="257"/>
      <c r="M894" s="257"/>
      <c r="N894" s="257"/>
      <c r="O894" s="257"/>
      <c r="P894" s="257"/>
      <c r="Q894" s="257">
        <f>Q893</f>
        <v>12</v>
      </c>
      <c r="R894" s="257"/>
      <c r="S894" s="257"/>
      <c r="T894" s="257"/>
      <c r="U894" s="257"/>
      <c r="V894" s="257"/>
      <c r="W894" s="257"/>
      <c r="X894" s="257"/>
      <c r="Y894" s="257"/>
      <c r="Z894" s="257"/>
      <c r="AA894" s="257"/>
      <c r="AB894" s="257"/>
      <c r="AC894" s="257"/>
      <c r="AD894" s="257"/>
      <c r="AE894" s="364">
        <f>AE893</f>
        <v>0</v>
      </c>
      <c r="AF894" s="364">
        <f t="shared" ref="AF894" si="2634">AF893</f>
        <v>0</v>
      </c>
      <c r="AG894" s="364">
        <f t="shared" ref="AG894" si="2635">AG893</f>
        <v>0</v>
      </c>
      <c r="AH894" s="364">
        <f t="shared" ref="AH894" si="2636">AH893</f>
        <v>0</v>
      </c>
      <c r="AI894" s="364">
        <f t="shared" ref="AI894" si="2637">AI893</f>
        <v>0</v>
      </c>
      <c r="AJ894" s="364">
        <f t="shared" ref="AJ894" si="2638">AJ893</f>
        <v>0</v>
      </c>
      <c r="AK894" s="364">
        <f t="shared" ref="AK894" si="2639">AK893</f>
        <v>0</v>
      </c>
      <c r="AL894" s="364">
        <f t="shared" ref="AL894" si="2640">AL893</f>
        <v>0</v>
      </c>
      <c r="AM894" s="364">
        <f t="shared" ref="AM894" si="2641">AM893</f>
        <v>0</v>
      </c>
      <c r="AN894" s="364">
        <f t="shared" ref="AN894" si="2642">AN893</f>
        <v>0</v>
      </c>
      <c r="AO894" s="364">
        <f t="shared" ref="AO894" si="2643">AO893</f>
        <v>0</v>
      </c>
      <c r="AP894" s="364">
        <f t="shared" ref="AP894" si="2644">AP893</f>
        <v>0</v>
      </c>
      <c r="AQ894" s="364">
        <f t="shared" ref="AQ894" si="2645">AQ893</f>
        <v>0</v>
      </c>
      <c r="AR894" s="364">
        <f t="shared" ref="AR894" si="2646">AR893</f>
        <v>0</v>
      </c>
      <c r="AS894" s="268"/>
    </row>
    <row r="895" spans="1:45" outlineLevel="1">
      <c r="A895" s="466"/>
      <c r="B895" s="256"/>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c r="AA895" s="253"/>
      <c r="AB895" s="253"/>
      <c r="AC895" s="253"/>
      <c r="AD895" s="253"/>
      <c r="AE895" s="365"/>
      <c r="AF895" s="378"/>
      <c r="AG895" s="378"/>
      <c r="AH895" s="378"/>
      <c r="AI895" s="378"/>
      <c r="AJ895" s="378"/>
      <c r="AK895" s="378"/>
      <c r="AL895" s="378"/>
      <c r="AM895" s="378"/>
      <c r="AN895" s="378"/>
      <c r="AO895" s="378"/>
      <c r="AP895" s="378"/>
      <c r="AQ895" s="378"/>
      <c r="AR895" s="378"/>
      <c r="AS895" s="268"/>
    </row>
    <row r="896" spans="1:45" outlineLevel="1">
      <c r="A896" s="466">
        <v>31</v>
      </c>
      <c r="B896" s="381" t="s">
        <v>123</v>
      </c>
      <c r="C896" s="253" t="s">
        <v>25</v>
      </c>
      <c r="D896" s="257"/>
      <c r="E896" s="257"/>
      <c r="F896" s="257"/>
      <c r="G896" s="257"/>
      <c r="H896" s="257"/>
      <c r="I896" s="257"/>
      <c r="J896" s="257"/>
      <c r="K896" s="257"/>
      <c r="L896" s="257"/>
      <c r="M896" s="257"/>
      <c r="N896" s="257"/>
      <c r="O896" s="257"/>
      <c r="P896" s="257"/>
      <c r="Q896" s="257">
        <v>12</v>
      </c>
      <c r="R896" s="257"/>
      <c r="S896" s="257"/>
      <c r="T896" s="257"/>
      <c r="U896" s="257"/>
      <c r="V896" s="257"/>
      <c r="W896" s="257"/>
      <c r="X896" s="257"/>
      <c r="Y896" s="257"/>
      <c r="Z896" s="257"/>
      <c r="AA896" s="257"/>
      <c r="AB896" s="257"/>
      <c r="AC896" s="257"/>
      <c r="AD896" s="257"/>
      <c r="AE896" s="379"/>
      <c r="AF896" s="368"/>
      <c r="AG896" s="368"/>
      <c r="AH896" s="368"/>
      <c r="AI896" s="368"/>
      <c r="AJ896" s="368"/>
      <c r="AK896" s="368"/>
      <c r="AL896" s="368"/>
      <c r="AM896" s="368"/>
      <c r="AN896" s="368"/>
      <c r="AO896" s="368"/>
      <c r="AP896" s="368"/>
      <c r="AQ896" s="368"/>
      <c r="AR896" s="368"/>
      <c r="AS896" s="258">
        <f>SUM(AE896:AR896)</f>
        <v>0</v>
      </c>
    </row>
    <row r="897" spans="1:45" outlineLevel="1">
      <c r="A897" s="466"/>
      <c r="B897" s="256" t="s">
        <v>341</v>
      </c>
      <c r="C897" s="253" t="s">
        <v>163</v>
      </c>
      <c r="D897" s="257"/>
      <c r="E897" s="257"/>
      <c r="F897" s="257"/>
      <c r="G897" s="257"/>
      <c r="H897" s="257"/>
      <c r="I897" s="257"/>
      <c r="J897" s="257"/>
      <c r="K897" s="257"/>
      <c r="L897" s="257"/>
      <c r="M897" s="257"/>
      <c r="N897" s="257"/>
      <c r="O897" s="257"/>
      <c r="P897" s="257"/>
      <c r="Q897" s="257">
        <f>Q896</f>
        <v>12</v>
      </c>
      <c r="R897" s="257"/>
      <c r="S897" s="257"/>
      <c r="T897" s="257"/>
      <c r="U897" s="257"/>
      <c r="V897" s="257"/>
      <c r="W897" s="257"/>
      <c r="X897" s="257"/>
      <c r="Y897" s="257"/>
      <c r="Z897" s="257"/>
      <c r="AA897" s="257"/>
      <c r="AB897" s="257"/>
      <c r="AC897" s="257"/>
      <c r="AD897" s="257"/>
      <c r="AE897" s="364">
        <f>AE896</f>
        <v>0</v>
      </c>
      <c r="AF897" s="364">
        <f t="shared" ref="AF897" si="2647">AF896</f>
        <v>0</v>
      </c>
      <c r="AG897" s="364">
        <f t="shared" ref="AG897" si="2648">AG896</f>
        <v>0</v>
      </c>
      <c r="AH897" s="364">
        <f t="shared" ref="AH897" si="2649">AH896</f>
        <v>0</v>
      </c>
      <c r="AI897" s="364">
        <f t="shared" ref="AI897" si="2650">AI896</f>
        <v>0</v>
      </c>
      <c r="AJ897" s="364">
        <f t="shared" ref="AJ897" si="2651">AJ896</f>
        <v>0</v>
      </c>
      <c r="AK897" s="364">
        <f t="shared" ref="AK897" si="2652">AK896</f>
        <v>0</v>
      </c>
      <c r="AL897" s="364">
        <f t="shared" ref="AL897" si="2653">AL896</f>
        <v>0</v>
      </c>
      <c r="AM897" s="364">
        <f t="shared" ref="AM897" si="2654">AM896</f>
        <v>0</v>
      </c>
      <c r="AN897" s="364">
        <f t="shared" ref="AN897" si="2655">AN896</f>
        <v>0</v>
      </c>
      <c r="AO897" s="364">
        <f t="shared" ref="AO897" si="2656">AO896</f>
        <v>0</v>
      </c>
      <c r="AP897" s="364">
        <f t="shared" ref="AP897" si="2657">AP896</f>
        <v>0</v>
      </c>
      <c r="AQ897" s="364">
        <f t="shared" ref="AQ897" si="2658">AQ896</f>
        <v>0</v>
      </c>
      <c r="AR897" s="364">
        <f t="shared" ref="AR897" si="2659">AR896</f>
        <v>0</v>
      </c>
      <c r="AS897" s="268"/>
    </row>
    <row r="898" spans="1:45" outlineLevel="1">
      <c r="A898" s="466"/>
      <c r="B898" s="381"/>
      <c r="C898" s="253"/>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3"/>
      <c r="AE898" s="365"/>
      <c r="AF898" s="378"/>
      <c r="AG898" s="378"/>
      <c r="AH898" s="378"/>
      <c r="AI898" s="378"/>
      <c r="AJ898" s="378"/>
      <c r="AK898" s="378"/>
      <c r="AL898" s="378"/>
      <c r="AM898" s="378"/>
      <c r="AN898" s="378"/>
      <c r="AO898" s="378"/>
      <c r="AP898" s="378"/>
      <c r="AQ898" s="378"/>
      <c r="AR898" s="378"/>
      <c r="AS898" s="268"/>
    </row>
    <row r="899" spans="1:45" outlineLevel="1">
      <c r="A899" s="466">
        <v>32</v>
      </c>
      <c r="B899" s="381" t="s">
        <v>124</v>
      </c>
      <c r="C899" s="253" t="s">
        <v>25</v>
      </c>
      <c r="D899" s="257"/>
      <c r="E899" s="257"/>
      <c r="F899" s="257"/>
      <c r="G899" s="257"/>
      <c r="H899" s="257"/>
      <c r="I899" s="257"/>
      <c r="J899" s="257"/>
      <c r="K899" s="257"/>
      <c r="L899" s="257"/>
      <c r="M899" s="257"/>
      <c r="N899" s="257"/>
      <c r="O899" s="257"/>
      <c r="P899" s="257"/>
      <c r="Q899" s="257">
        <v>12</v>
      </c>
      <c r="R899" s="257"/>
      <c r="S899" s="257"/>
      <c r="T899" s="257"/>
      <c r="U899" s="257"/>
      <c r="V899" s="257"/>
      <c r="W899" s="257"/>
      <c r="X899" s="257"/>
      <c r="Y899" s="257"/>
      <c r="Z899" s="257"/>
      <c r="AA899" s="257"/>
      <c r="AB899" s="257"/>
      <c r="AC899" s="257"/>
      <c r="AD899" s="257"/>
      <c r="AE899" s="379"/>
      <c r="AF899" s="368"/>
      <c r="AG899" s="368"/>
      <c r="AH899" s="368"/>
      <c r="AI899" s="368"/>
      <c r="AJ899" s="368"/>
      <c r="AK899" s="368"/>
      <c r="AL899" s="368"/>
      <c r="AM899" s="368"/>
      <c r="AN899" s="368"/>
      <c r="AO899" s="368"/>
      <c r="AP899" s="368"/>
      <c r="AQ899" s="368"/>
      <c r="AR899" s="368"/>
      <c r="AS899" s="258">
        <f>SUM(AE899:AR899)</f>
        <v>0</v>
      </c>
    </row>
    <row r="900" spans="1:45" outlineLevel="1">
      <c r="A900" s="466"/>
      <c r="B900" s="256" t="s">
        <v>341</v>
      </c>
      <c r="C900" s="253" t="s">
        <v>163</v>
      </c>
      <c r="D900" s="257"/>
      <c r="E900" s="257"/>
      <c r="F900" s="257"/>
      <c r="G900" s="257"/>
      <c r="H900" s="257"/>
      <c r="I900" s="257"/>
      <c r="J900" s="257"/>
      <c r="K900" s="257"/>
      <c r="L900" s="257"/>
      <c r="M900" s="257"/>
      <c r="N900" s="257"/>
      <c r="O900" s="257"/>
      <c r="P900" s="257"/>
      <c r="Q900" s="257">
        <f>Q899</f>
        <v>12</v>
      </c>
      <c r="R900" s="257"/>
      <c r="S900" s="257"/>
      <c r="T900" s="257"/>
      <c r="U900" s="257"/>
      <c r="V900" s="257"/>
      <c r="W900" s="257"/>
      <c r="X900" s="257"/>
      <c r="Y900" s="257"/>
      <c r="Z900" s="257"/>
      <c r="AA900" s="257"/>
      <c r="AB900" s="257"/>
      <c r="AC900" s="257"/>
      <c r="AD900" s="257"/>
      <c r="AE900" s="364">
        <f>AE899</f>
        <v>0</v>
      </c>
      <c r="AF900" s="364">
        <f t="shared" ref="AF900" si="2660">AF899</f>
        <v>0</v>
      </c>
      <c r="AG900" s="364">
        <f t="shared" ref="AG900" si="2661">AG899</f>
        <v>0</v>
      </c>
      <c r="AH900" s="364">
        <f t="shared" ref="AH900" si="2662">AH899</f>
        <v>0</v>
      </c>
      <c r="AI900" s="364">
        <f t="shared" ref="AI900" si="2663">AI899</f>
        <v>0</v>
      </c>
      <c r="AJ900" s="364">
        <f t="shared" ref="AJ900" si="2664">AJ899</f>
        <v>0</v>
      </c>
      <c r="AK900" s="364">
        <f t="shared" ref="AK900" si="2665">AK899</f>
        <v>0</v>
      </c>
      <c r="AL900" s="364">
        <f t="shared" ref="AL900" si="2666">AL899</f>
        <v>0</v>
      </c>
      <c r="AM900" s="364">
        <f t="shared" ref="AM900" si="2667">AM899</f>
        <v>0</v>
      </c>
      <c r="AN900" s="364">
        <f t="shared" ref="AN900" si="2668">AN899</f>
        <v>0</v>
      </c>
      <c r="AO900" s="364">
        <f t="shared" ref="AO900" si="2669">AO899</f>
        <v>0</v>
      </c>
      <c r="AP900" s="364">
        <f t="shared" ref="AP900" si="2670">AP899</f>
        <v>0</v>
      </c>
      <c r="AQ900" s="364">
        <f t="shared" ref="AQ900" si="2671">AQ899</f>
        <v>0</v>
      </c>
      <c r="AR900" s="364">
        <f>AR899</f>
        <v>0</v>
      </c>
      <c r="AS900" s="268"/>
    </row>
    <row r="901" spans="1:45" outlineLevel="1">
      <c r="A901" s="466"/>
      <c r="B901" s="381"/>
      <c r="C901" s="253"/>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c r="AA901" s="253"/>
      <c r="AB901" s="253"/>
      <c r="AC901" s="253"/>
      <c r="AD901" s="253"/>
      <c r="AE901" s="365"/>
      <c r="AF901" s="378"/>
      <c r="AG901" s="378"/>
      <c r="AH901" s="378"/>
      <c r="AI901" s="378"/>
      <c r="AJ901" s="378"/>
      <c r="AK901" s="378"/>
      <c r="AL901" s="378"/>
      <c r="AM901" s="378"/>
      <c r="AN901" s="378"/>
      <c r="AO901" s="378"/>
      <c r="AP901" s="378"/>
      <c r="AQ901" s="378"/>
      <c r="AR901" s="378"/>
      <c r="AS901" s="268"/>
    </row>
    <row r="902" spans="1:45" ht="15.75" outlineLevel="1">
      <c r="A902" s="466"/>
      <c r="B902" s="250" t="s">
        <v>498</v>
      </c>
      <c r="C902" s="253"/>
      <c r="D902" s="253"/>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c r="AA902" s="253"/>
      <c r="AB902" s="253"/>
      <c r="AC902" s="253"/>
      <c r="AD902" s="253"/>
      <c r="AE902" s="365"/>
      <c r="AF902" s="378"/>
      <c r="AG902" s="378"/>
      <c r="AH902" s="378"/>
      <c r="AI902" s="378"/>
      <c r="AJ902" s="378"/>
      <c r="AK902" s="378"/>
      <c r="AL902" s="378"/>
      <c r="AM902" s="378"/>
      <c r="AN902" s="378"/>
      <c r="AO902" s="378"/>
      <c r="AP902" s="378"/>
      <c r="AQ902" s="378"/>
      <c r="AR902" s="378"/>
      <c r="AS902" s="268"/>
    </row>
    <row r="903" spans="1:45" outlineLevel="1">
      <c r="A903" s="466">
        <v>33</v>
      </c>
      <c r="B903" s="381" t="s">
        <v>125</v>
      </c>
      <c r="C903" s="253" t="s">
        <v>25</v>
      </c>
      <c r="D903" s="257"/>
      <c r="E903" s="257"/>
      <c r="F903" s="257"/>
      <c r="G903" s="257"/>
      <c r="H903" s="257"/>
      <c r="I903" s="257"/>
      <c r="J903" s="257"/>
      <c r="K903" s="257"/>
      <c r="L903" s="257"/>
      <c r="M903" s="257"/>
      <c r="N903" s="257"/>
      <c r="O903" s="257"/>
      <c r="P903" s="257"/>
      <c r="Q903" s="257">
        <v>0</v>
      </c>
      <c r="R903" s="257"/>
      <c r="S903" s="257"/>
      <c r="T903" s="257"/>
      <c r="U903" s="257"/>
      <c r="V903" s="257"/>
      <c r="W903" s="257"/>
      <c r="X903" s="257"/>
      <c r="Y903" s="257"/>
      <c r="Z903" s="257"/>
      <c r="AA903" s="257"/>
      <c r="AB903" s="257"/>
      <c r="AC903" s="257"/>
      <c r="AD903" s="257"/>
      <c r="AE903" s="379"/>
      <c r="AF903" s="368"/>
      <c r="AG903" s="368"/>
      <c r="AH903" s="368"/>
      <c r="AI903" s="368"/>
      <c r="AJ903" s="368"/>
      <c r="AK903" s="368"/>
      <c r="AL903" s="368"/>
      <c r="AM903" s="368"/>
      <c r="AN903" s="368"/>
      <c r="AO903" s="368"/>
      <c r="AP903" s="368"/>
      <c r="AQ903" s="368"/>
      <c r="AR903" s="368"/>
      <c r="AS903" s="258">
        <f>SUM(AE903:AR903)</f>
        <v>0</v>
      </c>
    </row>
    <row r="904" spans="1:45" outlineLevel="1">
      <c r="A904" s="466"/>
      <c r="B904" s="256" t="s">
        <v>341</v>
      </c>
      <c r="C904" s="253" t="s">
        <v>163</v>
      </c>
      <c r="D904" s="257"/>
      <c r="E904" s="257"/>
      <c r="F904" s="257"/>
      <c r="G904" s="257"/>
      <c r="H904" s="257"/>
      <c r="I904" s="257"/>
      <c r="J904" s="257"/>
      <c r="K904" s="257"/>
      <c r="L904" s="257"/>
      <c r="M904" s="257"/>
      <c r="N904" s="257"/>
      <c r="O904" s="257"/>
      <c r="P904" s="257"/>
      <c r="Q904" s="257">
        <f>Q903</f>
        <v>0</v>
      </c>
      <c r="R904" s="257"/>
      <c r="S904" s="257"/>
      <c r="T904" s="257"/>
      <c r="U904" s="257"/>
      <c r="V904" s="257"/>
      <c r="W904" s="257"/>
      <c r="X904" s="257"/>
      <c r="Y904" s="257"/>
      <c r="Z904" s="257"/>
      <c r="AA904" s="257"/>
      <c r="AB904" s="257"/>
      <c r="AC904" s="257"/>
      <c r="AD904" s="257"/>
      <c r="AE904" s="364">
        <f>AE903</f>
        <v>0</v>
      </c>
      <c r="AF904" s="364">
        <f t="shared" ref="AF904" si="2672">AF903</f>
        <v>0</v>
      </c>
      <c r="AG904" s="364">
        <f t="shared" ref="AG904" si="2673">AG903</f>
        <v>0</v>
      </c>
      <c r="AH904" s="364">
        <f t="shared" ref="AH904" si="2674">AH903</f>
        <v>0</v>
      </c>
      <c r="AI904" s="364">
        <f t="shared" ref="AI904" si="2675">AI903</f>
        <v>0</v>
      </c>
      <c r="AJ904" s="364">
        <f t="shared" ref="AJ904" si="2676">AJ903</f>
        <v>0</v>
      </c>
      <c r="AK904" s="364">
        <f t="shared" ref="AK904" si="2677">AK903</f>
        <v>0</v>
      </c>
      <c r="AL904" s="364">
        <f t="shared" ref="AL904" si="2678">AL903</f>
        <v>0</v>
      </c>
      <c r="AM904" s="364">
        <f t="shared" ref="AM904" si="2679">AM903</f>
        <v>0</v>
      </c>
      <c r="AN904" s="364">
        <f t="shared" ref="AN904" si="2680">AN903</f>
        <v>0</v>
      </c>
      <c r="AO904" s="364">
        <f t="shared" ref="AO904" si="2681">AO903</f>
        <v>0</v>
      </c>
      <c r="AP904" s="364">
        <f t="shared" ref="AP904" si="2682">AP903</f>
        <v>0</v>
      </c>
      <c r="AQ904" s="364">
        <f t="shared" ref="AQ904" si="2683">AQ903</f>
        <v>0</v>
      </c>
      <c r="AR904" s="364">
        <f t="shared" ref="AR904" si="2684">AR903</f>
        <v>0</v>
      </c>
      <c r="AS904" s="268"/>
    </row>
    <row r="905" spans="1:45" outlineLevel="1">
      <c r="A905" s="466"/>
      <c r="B905" s="381"/>
      <c r="C905" s="253"/>
      <c r="D905" s="253"/>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c r="AA905" s="253"/>
      <c r="AB905" s="253"/>
      <c r="AC905" s="253"/>
      <c r="AD905" s="253"/>
      <c r="AE905" s="365"/>
      <c r="AF905" s="378"/>
      <c r="AG905" s="378"/>
      <c r="AH905" s="378"/>
      <c r="AI905" s="378"/>
      <c r="AJ905" s="378"/>
      <c r="AK905" s="378"/>
      <c r="AL905" s="378"/>
      <c r="AM905" s="378"/>
      <c r="AN905" s="378"/>
      <c r="AO905" s="378"/>
      <c r="AP905" s="378"/>
      <c r="AQ905" s="378"/>
      <c r="AR905" s="378"/>
      <c r="AS905" s="268"/>
    </row>
    <row r="906" spans="1:45" outlineLevel="1">
      <c r="A906" s="466">
        <v>34</v>
      </c>
      <c r="B906" s="381" t="s">
        <v>126</v>
      </c>
      <c r="C906" s="253" t="s">
        <v>25</v>
      </c>
      <c r="D906" s="257"/>
      <c r="E906" s="257"/>
      <c r="F906" s="257"/>
      <c r="G906" s="257"/>
      <c r="H906" s="257"/>
      <c r="I906" s="257"/>
      <c r="J906" s="257"/>
      <c r="K906" s="257"/>
      <c r="L906" s="257"/>
      <c r="M906" s="257"/>
      <c r="N906" s="257"/>
      <c r="O906" s="257"/>
      <c r="P906" s="257"/>
      <c r="Q906" s="257">
        <v>0</v>
      </c>
      <c r="R906" s="257"/>
      <c r="S906" s="257"/>
      <c r="T906" s="257"/>
      <c r="U906" s="257"/>
      <c r="V906" s="257"/>
      <c r="W906" s="257"/>
      <c r="X906" s="257"/>
      <c r="Y906" s="257"/>
      <c r="Z906" s="257"/>
      <c r="AA906" s="257"/>
      <c r="AB906" s="257"/>
      <c r="AC906" s="257"/>
      <c r="AD906" s="257"/>
      <c r="AE906" s="379"/>
      <c r="AF906" s="368"/>
      <c r="AG906" s="368"/>
      <c r="AH906" s="368"/>
      <c r="AI906" s="368"/>
      <c r="AJ906" s="368"/>
      <c r="AK906" s="368"/>
      <c r="AL906" s="368"/>
      <c r="AM906" s="368"/>
      <c r="AN906" s="368"/>
      <c r="AO906" s="368"/>
      <c r="AP906" s="368"/>
      <c r="AQ906" s="368"/>
      <c r="AR906" s="368"/>
      <c r="AS906" s="258">
        <f>SUM(AE906:AR906)</f>
        <v>0</v>
      </c>
    </row>
    <row r="907" spans="1:45" outlineLevel="1">
      <c r="A907" s="466"/>
      <c r="B907" s="256" t="s">
        <v>341</v>
      </c>
      <c r="C907" s="253" t="s">
        <v>163</v>
      </c>
      <c r="D907" s="257"/>
      <c r="E907" s="257"/>
      <c r="F907" s="257"/>
      <c r="G907" s="257"/>
      <c r="H907" s="257"/>
      <c r="I907" s="257"/>
      <c r="J907" s="257"/>
      <c r="K907" s="257"/>
      <c r="L907" s="257"/>
      <c r="M907" s="257"/>
      <c r="N907" s="257"/>
      <c r="O907" s="257"/>
      <c r="P907" s="257"/>
      <c r="Q907" s="257">
        <f>Q906</f>
        <v>0</v>
      </c>
      <c r="R907" s="257"/>
      <c r="S907" s="257"/>
      <c r="T907" s="257"/>
      <c r="U907" s="257"/>
      <c r="V907" s="257"/>
      <c r="W907" s="257"/>
      <c r="X907" s="257"/>
      <c r="Y907" s="257"/>
      <c r="Z907" s="257"/>
      <c r="AA907" s="257"/>
      <c r="AB907" s="257"/>
      <c r="AC907" s="257"/>
      <c r="AD907" s="257"/>
      <c r="AE907" s="364">
        <f>AE906</f>
        <v>0</v>
      </c>
      <c r="AF907" s="364">
        <f t="shared" ref="AF907" si="2685">AF906</f>
        <v>0</v>
      </c>
      <c r="AG907" s="364">
        <f t="shared" ref="AG907" si="2686">AG906</f>
        <v>0</v>
      </c>
      <c r="AH907" s="364">
        <f t="shared" ref="AH907" si="2687">AH906</f>
        <v>0</v>
      </c>
      <c r="AI907" s="364">
        <f t="shared" ref="AI907" si="2688">AI906</f>
        <v>0</v>
      </c>
      <c r="AJ907" s="364">
        <f t="shared" ref="AJ907" si="2689">AJ906</f>
        <v>0</v>
      </c>
      <c r="AK907" s="364">
        <f t="shared" ref="AK907" si="2690">AK906</f>
        <v>0</v>
      </c>
      <c r="AL907" s="364">
        <f t="shared" ref="AL907" si="2691">AL906</f>
        <v>0</v>
      </c>
      <c r="AM907" s="364">
        <f t="shared" ref="AM907" si="2692">AM906</f>
        <v>0</v>
      </c>
      <c r="AN907" s="364">
        <f t="shared" ref="AN907" si="2693">AN906</f>
        <v>0</v>
      </c>
      <c r="AO907" s="364">
        <f t="shared" ref="AO907" si="2694">AO906</f>
        <v>0</v>
      </c>
      <c r="AP907" s="364">
        <f t="shared" ref="AP907" si="2695">AP906</f>
        <v>0</v>
      </c>
      <c r="AQ907" s="364">
        <f t="shared" ref="AQ907" si="2696">AQ906</f>
        <v>0</v>
      </c>
      <c r="AR907" s="364">
        <f t="shared" ref="AR907" si="2697">AR906</f>
        <v>0</v>
      </c>
      <c r="AS907" s="268"/>
    </row>
    <row r="908" spans="1:45" outlineLevel="1">
      <c r="A908" s="466"/>
      <c r="B908" s="381"/>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365"/>
      <c r="AF908" s="378"/>
      <c r="AG908" s="378"/>
      <c r="AH908" s="378"/>
      <c r="AI908" s="378"/>
      <c r="AJ908" s="378"/>
      <c r="AK908" s="378"/>
      <c r="AL908" s="378"/>
      <c r="AM908" s="378"/>
      <c r="AN908" s="378"/>
      <c r="AO908" s="378"/>
      <c r="AP908" s="378"/>
      <c r="AQ908" s="378"/>
      <c r="AR908" s="378"/>
      <c r="AS908" s="268"/>
    </row>
    <row r="909" spans="1:45" outlineLevel="1">
      <c r="A909" s="466">
        <v>35</v>
      </c>
      <c r="B909" s="381" t="s">
        <v>127</v>
      </c>
      <c r="C909" s="253" t="s">
        <v>25</v>
      </c>
      <c r="D909" s="257"/>
      <c r="E909" s="257"/>
      <c r="F909" s="257"/>
      <c r="G909" s="257"/>
      <c r="H909" s="257"/>
      <c r="I909" s="257"/>
      <c r="J909" s="257"/>
      <c r="K909" s="257"/>
      <c r="L909" s="257"/>
      <c r="M909" s="257"/>
      <c r="N909" s="257"/>
      <c r="O909" s="257"/>
      <c r="P909" s="257"/>
      <c r="Q909" s="257">
        <v>0</v>
      </c>
      <c r="R909" s="257"/>
      <c r="S909" s="257"/>
      <c r="T909" s="257"/>
      <c r="U909" s="257"/>
      <c r="V909" s="257"/>
      <c r="W909" s="257"/>
      <c r="X909" s="257"/>
      <c r="Y909" s="257"/>
      <c r="Z909" s="257"/>
      <c r="AA909" s="257"/>
      <c r="AB909" s="257"/>
      <c r="AC909" s="257"/>
      <c r="AD909" s="257"/>
      <c r="AE909" s="379"/>
      <c r="AF909" s="368"/>
      <c r="AG909" s="368"/>
      <c r="AH909" s="368"/>
      <c r="AI909" s="368"/>
      <c r="AJ909" s="368"/>
      <c r="AK909" s="368"/>
      <c r="AL909" s="368"/>
      <c r="AM909" s="368"/>
      <c r="AN909" s="368"/>
      <c r="AO909" s="368"/>
      <c r="AP909" s="368"/>
      <c r="AQ909" s="368"/>
      <c r="AR909" s="368"/>
      <c r="AS909" s="258">
        <f>SUM(AE909:AR909)</f>
        <v>0</v>
      </c>
    </row>
    <row r="910" spans="1:45" outlineLevel="1">
      <c r="A910" s="466"/>
      <c r="B910" s="256" t="s">
        <v>341</v>
      </c>
      <c r="C910" s="253" t="s">
        <v>163</v>
      </c>
      <c r="D910" s="257"/>
      <c r="E910" s="257"/>
      <c r="F910" s="257"/>
      <c r="G910" s="257"/>
      <c r="H910" s="257"/>
      <c r="I910" s="257"/>
      <c r="J910" s="257"/>
      <c r="K910" s="257"/>
      <c r="L910" s="257"/>
      <c r="M910" s="257"/>
      <c r="N910" s="257"/>
      <c r="O910" s="257"/>
      <c r="P910" s="257"/>
      <c r="Q910" s="257">
        <f>Q909</f>
        <v>0</v>
      </c>
      <c r="R910" s="257"/>
      <c r="S910" s="257"/>
      <c r="T910" s="257"/>
      <c r="U910" s="257"/>
      <c r="V910" s="257"/>
      <c r="W910" s="257"/>
      <c r="X910" s="257"/>
      <c r="Y910" s="257"/>
      <c r="Z910" s="257"/>
      <c r="AA910" s="257"/>
      <c r="AB910" s="257"/>
      <c r="AC910" s="257"/>
      <c r="AD910" s="257"/>
      <c r="AE910" s="364">
        <f>AE909</f>
        <v>0</v>
      </c>
      <c r="AF910" s="364">
        <f t="shared" ref="AF910" si="2698">AF909</f>
        <v>0</v>
      </c>
      <c r="AG910" s="364">
        <f t="shared" ref="AG910" si="2699">AG909</f>
        <v>0</v>
      </c>
      <c r="AH910" s="364">
        <f t="shared" ref="AH910" si="2700">AH909</f>
        <v>0</v>
      </c>
      <c r="AI910" s="364">
        <f t="shared" ref="AI910" si="2701">AI909</f>
        <v>0</v>
      </c>
      <c r="AJ910" s="364">
        <f t="shared" ref="AJ910" si="2702">AJ909</f>
        <v>0</v>
      </c>
      <c r="AK910" s="364">
        <f t="shared" ref="AK910" si="2703">AK909</f>
        <v>0</v>
      </c>
      <c r="AL910" s="364">
        <f t="shared" ref="AL910" si="2704">AL909</f>
        <v>0</v>
      </c>
      <c r="AM910" s="364">
        <f t="shared" ref="AM910" si="2705">AM909</f>
        <v>0</v>
      </c>
      <c r="AN910" s="364">
        <f t="shared" ref="AN910" si="2706">AN909</f>
        <v>0</v>
      </c>
      <c r="AO910" s="364">
        <f t="shared" ref="AO910" si="2707">AO909</f>
        <v>0</v>
      </c>
      <c r="AP910" s="364">
        <f t="shared" ref="AP910" si="2708">AP909</f>
        <v>0</v>
      </c>
      <c r="AQ910" s="364">
        <f t="shared" ref="AQ910" si="2709">AQ909</f>
        <v>0</v>
      </c>
      <c r="AR910" s="364">
        <f t="shared" ref="AR910" si="2710">AR909</f>
        <v>0</v>
      </c>
      <c r="AS910" s="268"/>
    </row>
    <row r="911" spans="1:45" outlineLevel="1">
      <c r="A911" s="466"/>
      <c r="B911" s="384"/>
      <c r="C911" s="253"/>
      <c r="D911" s="253"/>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c r="AA911" s="253"/>
      <c r="AB911" s="253"/>
      <c r="AC911" s="253"/>
      <c r="AD911" s="253"/>
      <c r="AE911" s="365"/>
      <c r="AF911" s="378"/>
      <c r="AG911" s="378"/>
      <c r="AH911" s="378"/>
      <c r="AI911" s="378"/>
      <c r="AJ911" s="378"/>
      <c r="AK911" s="378"/>
      <c r="AL911" s="378"/>
      <c r="AM911" s="378"/>
      <c r="AN911" s="378"/>
      <c r="AO911" s="378"/>
      <c r="AP911" s="378"/>
      <c r="AQ911" s="378"/>
      <c r="AR911" s="378"/>
      <c r="AS911" s="268"/>
    </row>
    <row r="912" spans="1:45" ht="15.75" outlineLevel="1">
      <c r="A912" s="466"/>
      <c r="B912" s="250" t="s">
        <v>499</v>
      </c>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c r="AA912" s="253"/>
      <c r="AB912" s="253"/>
      <c r="AC912" s="253"/>
      <c r="AD912" s="253"/>
      <c r="AE912" s="365"/>
      <c r="AF912" s="378"/>
      <c r="AG912" s="378"/>
      <c r="AH912" s="378"/>
      <c r="AI912" s="378"/>
      <c r="AJ912" s="378"/>
      <c r="AK912" s="378"/>
      <c r="AL912" s="378"/>
      <c r="AM912" s="378"/>
      <c r="AN912" s="378"/>
      <c r="AO912" s="378"/>
      <c r="AP912" s="378"/>
      <c r="AQ912" s="378"/>
      <c r="AR912" s="378"/>
      <c r="AS912" s="268"/>
    </row>
    <row r="913" spans="1:45" ht="45" outlineLevel="1">
      <c r="A913" s="466">
        <v>36</v>
      </c>
      <c r="B913" s="381" t="s">
        <v>128</v>
      </c>
      <c r="C913" s="253" t="s">
        <v>25</v>
      </c>
      <c r="D913" s="257"/>
      <c r="E913" s="257"/>
      <c r="F913" s="257"/>
      <c r="G913" s="257"/>
      <c r="H913" s="257"/>
      <c r="I913" s="257"/>
      <c r="J913" s="257"/>
      <c r="K913" s="257"/>
      <c r="L913" s="257"/>
      <c r="M913" s="257"/>
      <c r="N913" s="257"/>
      <c r="O913" s="257"/>
      <c r="P913" s="257"/>
      <c r="Q913" s="257">
        <v>12</v>
      </c>
      <c r="R913" s="257"/>
      <c r="S913" s="257"/>
      <c r="T913" s="257"/>
      <c r="U913" s="257"/>
      <c r="V913" s="257"/>
      <c r="W913" s="257"/>
      <c r="X913" s="257"/>
      <c r="Y913" s="257"/>
      <c r="Z913" s="257"/>
      <c r="AA913" s="257"/>
      <c r="AB913" s="257"/>
      <c r="AC913" s="257"/>
      <c r="AD913" s="257"/>
      <c r="AE913" s="379"/>
      <c r="AF913" s="368"/>
      <c r="AG913" s="368"/>
      <c r="AH913" s="368"/>
      <c r="AI913" s="368"/>
      <c r="AJ913" s="368"/>
      <c r="AK913" s="368"/>
      <c r="AL913" s="368"/>
      <c r="AM913" s="368"/>
      <c r="AN913" s="368"/>
      <c r="AO913" s="368"/>
      <c r="AP913" s="368"/>
      <c r="AQ913" s="368"/>
      <c r="AR913" s="368"/>
      <c r="AS913" s="258">
        <f>SUM(AE913:AR913)</f>
        <v>0</v>
      </c>
    </row>
    <row r="914" spans="1:45" outlineLevel="1">
      <c r="A914" s="466"/>
      <c r="B914" s="256" t="s">
        <v>341</v>
      </c>
      <c r="C914" s="253" t="s">
        <v>163</v>
      </c>
      <c r="D914" s="257"/>
      <c r="E914" s="257"/>
      <c r="F914" s="257"/>
      <c r="G914" s="257"/>
      <c r="H914" s="257"/>
      <c r="I914" s="257"/>
      <c r="J914" s="257"/>
      <c r="K914" s="257"/>
      <c r="L914" s="257"/>
      <c r="M914" s="257"/>
      <c r="N914" s="257"/>
      <c r="O914" s="257"/>
      <c r="P914" s="257"/>
      <c r="Q914" s="257">
        <f>Q913</f>
        <v>12</v>
      </c>
      <c r="R914" s="257"/>
      <c r="S914" s="257"/>
      <c r="T914" s="257"/>
      <c r="U914" s="257"/>
      <c r="V914" s="257"/>
      <c r="W914" s="257"/>
      <c r="X914" s="257"/>
      <c r="Y914" s="257"/>
      <c r="Z914" s="257"/>
      <c r="AA914" s="257"/>
      <c r="AB914" s="257"/>
      <c r="AC914" s="257"/>
      <c r="AD914" s="257"/>
      <c r="AE914" s="364">
        <f>AE913</f>
        <v>0</v>
      </c>
      <c r="AF914" s="364">
        <f t="shared" ref="AF914" si="2711">AF913</f>
        <v>0</v>
      </c>
      <c r="AG914" s="364">
        <f t="shared" ref="AG914" si="2712">AG913</f>
        <v>0</v>
      </c>
      <c r="AH914" s="364">
        <f t="shared" ref="AH914" si="2713">AH913</f>
        <v>0</v>
      </c>
      <c r="AI914" s="364">
        <f t="shared" ref="AI914" si="2714">AI913</f>
        <v>0</v>
      </c>
      <c r="AJ914" s="364">
        <f t="shared" ref="AJ914" si="2715">AJ913</f>
        <v>0</v>
      </c>
      <c r="AK914" s="364">
        <f t="shared" ref="AK914" si="2716">AK913</f>
        <v>0</v>
      </c>
      <c r="AL914" s="364">
        <f t="shared" ref="AL914" si="2717">AL913</f>
        <v>0</v>
      </c>
      <c r="AM914" s="364">
        <f t="shared" ref="AM914" si="2718">AM913</f>
        <v>0</v>
      </c>
      <c r="AN914" s="364">
        <f t="shared" ref="AN914" si="2719">AN913</f>
        <v>0</v>
      </c>
      <c r="AO914" s="364">
        <f t="shared" ref="AO914" si="2720">AO913</f>
        <v>0</v>
      </c>
      <c r="AP914" s="364">
        <f t="shared" ref="AP914" si="2721">AP913</f>
        <v>0</v>
      </c>
      <c r="AQ914" s="364">
        <f t="shared" ref="AQ914" si="2722">AQ913</f>
        <v>0</v>
      </c>
      <c r="AR914" s="364">
        <f t="shared" ref="AR914" si="2723">AR913</f>
        <v>0</v>
      </c>
      <c r="AS914" s="268"/>
    </row>
    <row r="915" spans="1:45" outlineLevel="1">
      <c r="A915" s="466"/>
      <c r="B915" s="381"/>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365"/>
      <c r="AF915" s="378"/>
      <c r="AG915" s="378"/>
      <c r="AH915" s="378"/>
      <c r="AI915" s="378"/>
      <c r="AJ915" s="378"/>
      <c r="AK915" s="378"/>
      <c r="AL915" s="378"/>
      <c r="AM915" s="378"/>
      <c r="AN915" s="378"/>
      <c r="AO915" s="378"/>
      <c r="AP915" s="378"/>
      <c r="AQ915" s="378"/>
      <c r="AR915" s="378"/>
      <c r="AS915" s="268"/>
    </row>
    <row r="916" spans="1:45" outlineLevel="1">
      <c r="A916" s="466">
        <v>37</v>
      </c>
      <c r="B916" s="381" t="s">
        <v>129</v>
      </c>
      <c r="C916" s="253" t="s">
        <v>25</v>
      </c>
      <c r="D916" s="257"/>
      <c r="E916" s="257"/>
      <c r="F916" s="257"/>
      <c r="G916" s="257"/>
      <c r="H916" s="257"/>
      <c r="I916" s="257"/>
      <c r="J916" s="257"/>
      <c r="K916" s="257"/>
      <c r="L916" s="257"/>
      <c r="M916" s="257"/>
      <c r="N916" s="257"/>
      <c r="O916" s="257"/>
      <c r="P916" s="257"/>
      <c r="Q916" s="257">
        <v>12</v>
      </c>
      <c r="R916" s="257"/>
      <c r="S916" s="257"/>
      <c r="T916" s="257"/>
      <c r="U916" s="257"/>
      <c r="V916" s="257"/>
      <c r="W916" s="257"/>
      <c r="X916" s="257"/>
      <c r="Y916" s="257"/>
      <c r="Z916" s="257"/>
      <c r="AA916" s="257"/>
      <c r="AB916" s="257"/>
      <c r="AC916" s="257"/>
      <c r="AD916" s="257"/>
      <c r="AE916" s="379"/>
      <c r="AF916" s="368"/>
      <c r="AG916" s="368"/>
      <c r="AH916" s="368"/>
      <c r="AI916" s="368"/>
      <c r="AJ916" s="368"/>
      <c r="AK916" s="368"/>
      <c r="AL916" s="368"/>
      <c r="AM916" s="368"/>
      <c r="AN916" s="368"/>
      <c r="AO916" s="368"/>
      <c r="AP916" s="368"/>
      <c r="AQ916" s="368"/>
      <c r="AR916" s="368"/>
      <c r="AS916" s="258">
        <f>SUM(AE916:AR916)</f>
        <v>0</v>
      </c>
    </row>
    <row r="917" spans="1:45" outlineLevel="1">
      <c r="A917" s="466"/>
      <c r="B917" s="256" t="s">
        <v>341</v>
      </c>
      <c r="C917" s="253" t="s">
        <v>163</v>
      </c>
      <c r="D917" s="257"/>
      <c r="E917" s="257"/>
      <c r="F917" s="257"/>
      <c r="G917" s="257"/>
      <c r="H917" s="257"/>
      <c r="I917" s="257"/>
      <c r="J917" s="257"/>
      <c r="K917" s="257"/>
      <c r="L917" s="257"/>
      <c r="M917" s="257"/>
      <c r="N917" s="257"/>
      <c r="O917" s="257"/>
      <c r="P917" s="257"/>
      <c r="Q917" s="257">
        <f>Q916</f>
        <v>12</v>
      </c>
      <c r="R917" s="257"/>
      <c r="S917" s="257"/>
      <c r="T917" s="257"/>
      <c r="U917" s="257"/>
      <c r="V917" s="257"/>
      <c r="W917" s="257"/>
      <c r="X917" s="257"/>
      <c r="Y917" s="257"/>
      <c r="Z917" s="257"/>
      <c r="AA917" s="257"/>
      <c r="AB917" s="257"/>
      <c r="AC917" s="257"/>
      <c r="AD917" s="257"/>
      <c r="AE917" s="364">
        <f>AE916</f>
        <v>0</v>
      </c>
      <c r="AF917" s="364">
        <f t="shared" ref="AF917" si="2724">AF916</f>
        <v>0</v>
      </c>
      <c r="AG917" s="364">
        <f t="shared" ref="AG917" si="2725">AG916</f>
        <v>0</v>
      </c>
      <c r="AH917" s="364">
        <f t="shared" ref="AH917" si="2726">AH916</f>
        <v>0</v>
      </c>
      <c r="AI917" s="364">
        <f t="shared" ref="AI917" si="2727">AI916</f>
        <v>0</v>
      </c>
      <c r="AJ917" s="364">
        <f t="shared" ref="AJ917" si="2728">AJ916</f>
        <v>0</v>
      </c>
      <c r="AK917" s="364">
        <f t="shared" ref="AK917" si="2729">AK916</f>
        <v>0</v>
      </c>
      <c r="AL917" s="364">
        <f t="shared" ref="AL917" si="2730">AL916</f>
        <v>0</v>
      </c>
      <c r="AM917" s="364">
        <f t="shared" ref="AM917" si="2731">AM916</f>
        <v>0</v>
      </c>
      <c r="AN917" s="364">
        <f t="shared" ref="AN917" si="2732">AN916</f>
        <v>0</v>
      </c>
      <c r="AO917" s="364">
        <f t="shared" ref="AO917" si="2733">AO916</f>
        <v>0</v>
      </c>
      <c r="AP917" s="364">
        <f t="shared" ref="AP917" si="2734">AP916</f>
        <v>0</v>
      </c>
      <c r="AQ917" s="364">
        <f t="shared" ref="AQ917" si="2735">AQ916</f>
        <v>0</v>
      </c>
      <c r="AR917" s="364">
        <f t="shared" ref="AR917" si="2736">AR916</f>
        <v>0</v>
      </c>
      <c r="AS917" s="268"/>
    </row>
    <row r="918" spans="1:45" outlineLevel="1">
      <c r="A918" s="466"/>
      <c r="B918" s="381"/>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outlineLevel="1">
      <c r="A919" s="466">
        <v>38</v>
      </c>
      <c r="B919" s="381" t="s">
        <v>130</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AE919</f>
        <v>0</v>
      </c>
      <c r="AF920" s="364">
        <f t="shared" ref="AF920" si="2737">AF919</f>
        <v>0</v>
      </c>
      <c r="AG920" s="364">
        <f t="shared" ref="AG920" si="2738">AG919</f>
        <v>0</v>
      </c>
      <c r="AH920" s="364">
        <f t="shared" ref="AH920" si="2739">AH919</f>
        <v>0</v>
      </c>
      <c r="AI920" s="364">
        <f t="shared" ref="AI920" si="2740">AI919</f>
        <v>0</v>
      </c>
      <c r="AJ920" s="364">
        <f t="shared" ref="AJ920" si="2741">AJ919</f>
        <v>0</v>
      </c>
      <c r="AK920" s="364">
        <f t="shared" ref="AK920" si="2742">AK919</f>
        <v>0</v>
      </c>
      <c r="AL920" s="364">
        <f t="shared" ref="AL920" si="2743">AL919</f>
        <v>0</v>
      </c>
      <c r="AM920" s="364">
        <f t="shared" ref="AM920" si="2744">AM919</f>
        <v>0</v>
      </c>
      <c r="AN920" s="364">
        <f t="shared" ref="AN920" si="2745">AN919</f>
        <v>0</v>
      </c>
      <c r="AO920" s="364">
        <f t="shared" ref="AO920" si="2746">AO919</f>
        <v>0</v>
      </c>
      <c r="AP920" s="364">
        <f t="shared" ref="AP920" si="2747">AP919</f>
        <v>0</v>
      </c>
      <c r="AQ920" s="364">
        <f t="shared" ref="AQ920" si="2748">AQ919</f>
        <v>0</v>
      </c>
      <c r="AR920" s="364">
        <f t="shared" ref="AR920" si="2749">AR919</f>
        <v>0</v>
      </c>
      <c r="AS920" s="268"/>
    </row>
    <row r="921" spans="1:4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ht="30" outlineLevel="1">
      <c r="A922" s="466">
        <v>39</v>
      </c>
      <c r="B922" s="381" t="s">
        <v>131</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AE922</f>
        <v>0</v>
      </c>
      <c r="AF923" s="364">
        <f t="shared" ref="AF923" si="2750">AF922</f>
        <v>0</v>
      </c>
      <c r="AG923" s="364">
        <f t="shared" ref="AG923" si="2751">AG922</f>
        <v>0</v>
      </c>
      <c r="AH923" s="364">
        <f t="shared" ref="AH923" si="2752">AH922</f>
        <v>0</v>
      </c>
      <c r="AI923" s="364">
        <f t="shared" ref="AI923" si="2753">AI922</f>
        <v>0</v>
      </c>
      <c r="AJ923" s="364">
        <f t="shared" ref="AJ923" si="2754">AJ922</f>
        <v>0</v>
      </c>
      <c r="AK923" s="364">
        <f t="shared" ref="AK923" si="2755">AK922</f>
        <v>0</v>
      </c>
      <c r="AL923" s="364">
        <f t="shared" ref="AL923" si="2756">AL922</f>
        <v>0</v>
      </c>
      <c r="AM923" s="364">
        <f t="shared" ref="AM923" si="2757">AM922</f>
        <v>0</v>
      </c>
      <c r="AN923" s="364">
        <f t="shared" ref="AN923" si="2758">AN922</f>
        <v>0</v>
      </c>
      <c r="AO923" s="364">
        <f t="shared" ref="AO923" si="2759">AO922</f>
        <v>0</v>
      </c>
      <c r="AP923" s="364">
        <f t="shared" ref="AP923" si="2760">AP922</f>
        <v>0</v>
      </c>
      <c r="AQ923" s="364">
        <f t="shared" ref="AQ923" si="2761">AQ922</f>
        <v>0</v>
      </c>
      <c r="AR923" s="364">
        <f t="shared" ref="AR923" si="2762">AR922</f>
        <v>0</v>
      </c>
      <c r="AS923" s="268"/>
    </row>
    <row r="924" spans="1:4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30" outlineLevel="1">
      <c r="A925" s="466">
        <v>40</v>
      </c>
      <c r="B925" s="381" t="s">
        <v>132</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AE925</f>
        <v>0</v>
      </c>
      <c r="AF926" s="364">
        <f t="shared" ref="AF926" si="2763">AF925</f>
        <v>0</v>
      </c>
      <c r="AG926" s="364">
        <f t="shared" ref="AG926" si="2764">AG925</f>
        <v>0</v>
      </c>
      <c r="AH926" s="364">
        <f t="shared" ref="AH926" si="2765">AH925</f>
        <v>0</v>
      </c>
      <c r="AI926" s="364">
        <f t="shared" ref="AI926" si="2766">AI925</f>
        <v>0</v>
      </c>
      <c r="AJ926" s="364">
        <f t="shared" ref="AJ926" si="2767">AJ925</f>
        <v>0</v>
      </c>
      <c r="AK926" s="364">
        <f t="shared" ref="AK926" si="2768">AK925</f>
        <v>0</v>
      </c>
      <c r="AL926" s="364">
        <f t="shared" ref="AL926" si="2769">AL925</f>
        <v>0</v>
      </c>
      <c r="AM926" s="364">
        <f t="shared" ref="AM926" si="2770">AM925</f>
        <v>0</v>
      </c>
      <c r="AN926" s="364">
        <f t="shared" ref="AN926" si="2771">AN925</f>
        <v>0</v>
      </c>
      <c r="AO926" s="364">
        <f t="shared" ref="AO926" si="2772">AO925</f>
        <v>0</v>
      </c>
      <c r="AP926" s="364">
        <f t="shared" ref="AP926" si="2773">AP925</f>
        <v>0</v>
      </c>
      <c r="AQ926" s="364">
        <f t="shared" ref="AQ926" si="2774">AQ925</f>
        <v>0</v>
      </c>
      <c r="AR926" s="364">
        <f t="shared" ref="AR926" si="2775">AR925</f>
        <v>0</v>
      </c>
      <c r="AS926" s="268"/>
    </row>
    <row r="927" spans="1:4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41</v>
      </c>
      <c r="B928" s="381" t="s">
        <v>133</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AE928</f>
        <v>0</v>
      </c>
      <c r="AF929" s="364">
        <f t="shared" ref="AF929" si="2776">AF928</f>
        <v>0</v>
      </c>
      <c r="AG929" s="364">
        <f t="shared" ref="AG929" si="2777">AG928</f>
        <v>0</v>
      </c>
      <c r="AH929" s="364">
        <f t="shared" ref="AH929" si="2778">AH928</f>
        <v>0</v>
      </c>
      <c r="AI929" s="364">
        <f t="shared" ref="AI929" si="2779">AI928</f>
        <v>0</v>
      </c>
      <c r="AJ929" s="364">
        <f t="shared" ref="AJ929" si="2780">AJ928</f>
        <v>0</v>
      </c>
      <c r="AK929" s="364">
        <f t="shared" ref="AK929" si="2781">AK928</f>
        <v>0</v>
      </c>
      <c r="AL929" s="364">
        <f t="shared" ref="AL929" si="2782">AL928</f>
        <v>0</v>
      </c>
      <c r="AM929" s="364">
        <f t="shared" ref="AM929" si="2783">AM928</f>
        <v>0</v>
      </c>
      <c r="AN929" s="364">
        <f t="shared" ref="AN929" si="2784">AN928</f>
        <v>0</v>
      </c>
      <c r="AO929" s="364">
        <f t="shared" ref="AO929" si="2785">AO928</f>
        <v>0</v>
      </c>
      <c r="AP929" s="364">
        <f t="shared" ref="AP929" si="2786">AP928</f>
        <v>0</v>
      </c>
      <c r="AQ929" s="364">
        <f t="shared" ref="AQ929" si="2787">AQ928</f>
        <v>0</v>
      </c>
      <c r="AR929" s="364">
        <f t="shared" ref="AR929" si="2788">AR928</f>
        <v>0</v>
      </c>
      <c r="AS929" s="268"/>
    </row>
    <row r="930" spans="1:4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42</v>
      </c>
      <c r="B931" s="381" t="s">
        <v>134</v>
      </c>
      <c r="C931" s="253" t="s">
        <v>25</v>
      </c>
      <c r="D931" s="257"/>
      <c r="E931" s="257"/>
      <c r="F931" s="257"/>
      <c r="G931" s="257"/>
      <c r="H931" s="257"/>
      <c r="I931" s="257"/>
      <c r="J931" s="257"/>
      <c r="K931" s="257"/>
      <c r="L931" s="257"/>
      <c r="M931" s="257"/>
      <c r="N931" s="257"/>
      <c r="O931" s="257"/>
      <c r="P931" s="257"/>
      <c r="Q931" s="253"/>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outlineLevel="1">
      <c r="A932" s="466"/>
      <c r="B932" s="256" t="s">
        <v>341</v>
      </c>
      <c r="C932" s="253" t="s">
        <v>163</v>
      </c>
      <c r="D932" s="257"/>
      <c r="E932" s="257"/>
      <c r="F932" s="257"/>
      <c r="G932" s="257"/>
      <c r="H932" s="257"/>
      <c r="I932" s="257"/>
      <c r="J932" s="257"/>
      <c r="K932" s="257"/>
      <c r="L932" s="257"/>
      <c r="M932" s="257"/>
      <c r="N932" s="257"/>
      <c r="O932" s="257"/>
      <c r="P932" s="257"/>
      <c r="Q932" s="416"/>
      <c r="R932" s="257"/>
      <c r="S932" s="257"/>
      <c r="T932" s="257"/>
      <c r="U932" s="257"/>
      <c r="V932" s="257"/>
      <c r="W932" s="257"/>
      <c r="X932" s="257"/>
      <c r="Y932" s="257"/>
      <c r="Z932" s="257"/>
      <c r="AA932" s="257"/>
      <c r="AB932" s="257"/>
      <c r="AC932" s="257"/>
      <c r="AD932" s="257"/>
      <c r="AE932" s="364">
        <f>AE931</f>
        <v>0</v>
      </c>
      <c r="AF932" s="364">
        <f t="shared" ref="AF932" si="2789">AF931</f>
        <v>0</v>
      </c>
      <c r="AG932" s="364">
        <f t="shared" ref="AG932" si="2790">AG931</f>
        <v>0</v>
      </c>
      <c r="AH932" s="364">
        <f t="shared" ref="AH932" si="2791">AH931</f>
        <v>0</v>
      </c>
      <c r="AI932" s="364">
        <f t="shared" ref="AI932" si="2792">AI931</f>
        <v>0</v>
      </c>
      <c r="AJ932" s="364">
        <f t="shared" ref="AJ932" si="2793">AJ931</f>
        <v>0</v>
      </c>
      <c r="AK932" s="364">
        <f t="shared" ref="AK932" si="2794">AK931</f>
        <v>0</v>
      </c>
      <c r="AL932" s="364">
        <f t="shared" ref="AL932" si="2795">AL931</f>
        <v>0</v>
      </c>
      <c r="AM932" s="364">
        <f t="shared" ref="AM932" si="2796">AM931</f>
        <v>0</v>
      </c>
      <c r="AN932" s="364">
        <f t="shared" ref="AN932" si="2797">AN931</f>
        <v>0</v>
      </c>
      <c r="AO932" s="364">
        <f t="shared" ref="AO932" si="2798">AO931</f>
        <v>0</v>
      </c>
      <c r="AP932" s="364">
        <f t="shared" ref="AP932" si="2799">AP931</f>
        <v>0</v>
      </c>
      <c r="AQ932" s="364">
        <f t="shared" ref="AQ932" si="2800">AQ931</f>
        <v>0</v>
      </c>
      <c r="AR932" s="364">
        <f t="shared" ref="AR932" si="2801">AR931</f>
        <v>0</v>
      </c>
      <c r="AS932" s="268"/>
    </row>
    <row r="933" spans="1:4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outlineLevel="1">
      <c r="A934" s="466">
        <v>43</v>
      </c>
      <c r="B934" s="381" t="s">
        <v>135</v>
      </c>
      <c r="C934" s="253" t="s">
        <v>25</v>
      </c>
      <c r="D934" s="257"/>
      <c r="E934" s="257"/>
      <c r="F934" s="257"/>
      <c r="G934" s="257"/>
      <c r="H934" s="257"/>
      <c r="I934" s="257"/>
      <c r="J934" s="257"/>
      <c r="K934" s="257"/>
      <c r="L934" s="257"/>
      <c r="M934" s="257"/>
      <c r="N934" s="257"/>
      <c r="O934" s="257"/>
      <c r="P934" s="257"/>
      <c r="Q934" s="257">
        <v>12</v>
      </c>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outlineLevel="1">
      <c r="A935" s="466"/>
      <c r="B935" s="256" t="s">
        <v>341</v>
      </c>
      <c r="C935" s="253" t="s">
        <v>163</v>
      </c>
      <c r="D935" s="257"/>
      <c r="E935" s="257"/>
      <c r="F935" s="257"/>
      <c r="G935" s="257"/>
      <c r="H935" s="257"/>
      <c r="I935" s="257"/>
      <c r="J935" s="257"/>
      <c r="K935" s="257"/>
      <c r="L935" s="257"/>
      <c r="M935" s="257"/>
      <c r="N935" s="257"/>
      <c r="O935" s="257"/>
      <c r="P935" s="257"/>
      <c r="Q935" s="257">
        <f>Q934</f>
        <v>12</v>
      </c>
      <c r="R935" s="257"/>
      <c r="S935" s="257"/>
      <c r="T935" s="257"/>
      <c r="U935" s="257"/>
      <c r="V935" s="257"/>
      <c r="W935" s="257"/>
      <c r="X935" s="257"/>
      <c r="Y935" s="257"/>
      <c r="Z935" s="257"/>
      <c r="AA935" s="257"/>
      <c r="AB935" s="257"/>
      <c r="AC935" s="257"/>
      <c r="AD935" s="257"/>
      <c r="AE935" s="364">
        <f>AE934</f>
        <v>0</v>
      </c>
      <c r="AF935" s="364">
        <f t="shared" ref="AF935" si="2802">AF934</f>
        <v>0</v>
      </c>
      <c r="AG935" s="364">
        <f t="shared" ref="AG935" si="2803">AG934</f>
        <v>0</v>
      </c>
      <c r="AH935" s="364">
        <f t="shared" ref="AH935" si="2804">AH934</f>
        <v>0</v>
      </c>
      <c r="AI935" s="364">
        <f t="shared" ref="AI935" si="2805">AI934</f>
        <v>0</v>
      </c>
      <c r="AJ935" s="364">
        <f t="shared" ref="AJ935" si="2806">AJ934</f>
        <v>0</v>
      </c>
      <c r="AK935" s="364">
        <f t="shared" ref="AK935" si="2807">AK934</f>
        <v>0</v>
      </c>
      <c r="AL935" s="364">
        <f t="shared" ref="AL935" si="2808">AL934</f>
        <v>0</v>
      </c>
      <c r="AM935" s="364">
        <f t="shared" ref="AM935" si="2809">AM934</f>
        <v>0</v>
      </c>
      <c r="AN935" s="364">
        <f t="shared" ref="AN935" si="2810">AN934</f>
        <v>0</v>
      </c>
      <c r="AO935" s="364">
        <f t="shared" ref="AO935" si="2811">AO934</f>
        <v>0</v>
      </c>
      <c r="AP935" s="364">
        <f t="shared" ref="AP935" si="2812">AP934</f>
        <v>0</v>
      </c>
      <c r="AQ935" s="364">
        <f t="shared" ref="AQ935" si="2813">AQ934</f>
        <v>0</v>
      </c>
      <c r="AR935" s="364">
        <f t="shared" ref="AR935" si="2814">AR934</f>
        <v>0</v>
      </c>
      <c r="AS935" s="268"/>
    </row>
    <row r="936" spans="1:4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ht="30" outlineLevel="1">
      <c r="A937" s="466">
        <v>44</v>
      </c>
      <c r="B937" s="381" t="s">
        <v>136</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AE937</f>
        <v>0</v>
      </c>
      <c r="AF938" s="364">
        <f t="shared" ref="AF938" si="2815">AF937</f>
        <v>0</v>
      </c>
      <c r="AG938" s="364">
        <f t="shared" ref="AG938" si="2816">AG937</f>
        <v>0</v>
      </c>
      <c r="AH938" s="364">
        <f t="shared" ref="AH938" si="2817">AH937</f>
        <v>0</v>
      </c>
      <c r="AI938" s="364">
        <f t="shared" ref="AI938" si="2818">AI937</f>
        <v>0</v>
      </c>
      <c r="AJ938" s="364">
        <f t="shared" ref="AJ938" si="2819">AJ937</f>
        <v>0</v>
      </c>
      <c r="AK938" s="364">
        <f t="shared" ref="AK938" si="2820">AK937</f>
        <v>0</v>
      </c>
      <c r="AL938" s="364">
        <f t="shared" ref="AL938" si="2821">AL937</f>
        <v>0</v>
      </c>
      <c r="AM938" s="364">
        <f t="shared" ref="AM938" si="2822">AM937</f>
        <v>0</v>
      </c>
      <c r="AN938" s="364">
        <f t="shared" ref="AN938" si="2823">AN937</f>
        <v>0</v>
      </c>
      <c r="AO938" s="364">
        <f t="shared" ref="AO938" si="2824">AO937</f>
        <v>0</v>
      </c>
      <c r="AP938" s="364">
        <f t="shared" ref="AP938" si="2825">AP937</f>
        <v>0</v>
      </c>
      <c r="AQ938" s="364">
        <f t="shared" ref="AQ938" si="2826">AQ937</f>
        <v>0</v>
      </c>
      <c r="AR938" s="364">
        <f t="shared" ref="AR938" si="2827">AR937</f>
        <v>0</v>
      </c>
      <c r="AS938" s="268"/>
    </row>
    <row r="939" spans="1:4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45</v>
      </c>
      <c r="B940" s="381" t="s">
        <v>137</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AE940</f>
        <v>0</v>
      </c>
      <c r="AF941" s="364">
        <f t="shared" ref="AF941" si="2828">AF940</f>
        <v>0</v>
      </c>
      <c r="AG941" s="364">
        <f t="shared" ref="AG941" si="2829">AG940</f>
        <v>0</v>
      </c>
      <c r="AH941" s="364">
        <f t="shared" ref="AH941" si="2830">AH940</f>
        <v>0</v>
      </c>
      <c r="AI941" s="364">
        <f t="shared" ref="AI941" si="2831">AI940</f>
        <v>0</v>
      </c>
      <c r="AJ941" s="364">
        <f t="shared" ref="AJ941" si="2832">AJ940</f>
        <v>0</v>
      </c>
      <c r="AK941" s="364">
        <f t="shared" ref="AK941" si="2833">AK940</f>
        <v>0</v>
      </c>
      <c r="AL941" s="364">
        <f t="shared" ref="AL941" si="2834">AL940</f>
        <v>0</v>
      </c>
      <c r="AM941" s="364">
        <f t="shared" ref="AM941" si="2835">AM940</f>
        <v>0</v>
      </c>
      <c r="AN941" s="364">
        <f t="shared" ref="AN941" si="2836">AN940</f>
        <v>0</v>
      </c>
      <c r="AO941" s="364">
        <f t="shared" ref="AO941" si="2837">AO940</f>
        <v>0</v>
      </c>
      <c r="AP941" s="364">
        <f t="shared" ref="AP941" si="2838">AP940</f>
        <v>0</v>
      </c>
      <c r="AQ941" s="364">
        <f t="shared" ref="AQ941" si="2839">AQ940</f>
        <v>0</v>
      </c>
      <c r="AR941" s="364">
        <f t="shared" ref="AR941" si="2840">AR940</f>
        <v>0</v>
      </c>
      <c r="AS941" s="268"/>
    </row>
    <row r="942" spans="1:4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46</v>
      </c>
      <c r="B943" s="381" t="s">
        <v>138</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AE943</f>
        <v>0</v>
      </c>
      <c r="AF944" s="364">
        <f t="shared" ref="AF944" si="2841">AF943</f>
        <v>0</v>
      </c>
      <c r="AG944" s="364">
        <f t="shared" ref="AG944" si="2842">AG943</f>
        <v>0</v>
      </c>
      <c r="AH944" s="364">
        <f t="shared" ref="AH944" si="2843">AH943</f>
        <v>0</v>
      </c>
      <c r="AI944" s="364">
        <f t="shared" ref="AI944" si="2844">AI943</f>
        <v>0</v>
      </c>
      <c r="AJ944" s="364">
        <f t="shared" ref="AJ944" si="2845">AJ943</f>
        <v>0</v>
      </c>
      <c r="AK944" s="364">
        <f t="shared" ref="AK944" si="2846">AK943</f>
        <v>0</v>
      </c>
      <c r="AL944" s="364">
        <f t="shared" ref="AL944" si="2847">AL943</f>
        <v>0</v>
      </c>
      <c r="AM944" s="364">
        <f t="shared" ref="AM944" si="2848">AM943</f>
        <v>0</v>
      </c>
      <c r="AN944" s="364">
        <f t="shared" ref="AN944" si="2849">AN943</f>
        <v>0</v>
      </c>
      <c r="AO944" s="364">
        <f t="shared" ref="AO944" si="2850">AO943</f>
        <v>0</v>
      </c>
      <c r="AP944" s="364">
        <f t="shared" ref="AP944" si="2851">AP943</f>
        <v>0</v>
      </c>
      <c r="AQ944" s="364">
        <f t="shared" ref="AQ944" si="2852">AQ943</f>
        <v>0</v>
      </c>
      <c r="AR944" s="364">
        <f t="shared" ref="AR944" si="2853">AR943</f>
        <v>0</v>
      </c>
      <c r="AS944" s="268"/>
    </row>
    <row r="945" spans="1:4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47</v>
      </c>
      <c r="B946" s="381" t="s">
        <v>139</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AE946</f>
        <v>0</v>
      </c>
      <c r="AF947" s="364">
        <f t="shared" ref="AF947" si="2854">AF946</f>
        <v>0</v>
      </c>
      <c r="AG947" s="364">
        <f t="shared" ref="AG947" si="2855">AG946</f>
        <v>0</v>
      </c>
      <c r="AH947" s="364">
        <f t="shared" ref="AH947" si="2856">AH946</f>
        <v>0</v>
      </c>
      <c r="AI947" s="364">
        <f t="shared" ref="AI947" si="2857">AI946</f>
        <v>0</v>
      </c>
      <c r="AJ947" s="364">
        <f t="shared" ref="AJ947" si="2858">AJ946</f>
        <v>0</v>
      </c>
      <c r="AK947" s="364">
        <f t="shared" ref="AK947" si="2859">AK946</f>
        <v>0</v>
      </c>
      <c r="AL947" s="364">
        <f t="shared" ref="AL947" si="2860">AL946</f>
        <v>0</v>
      </c>
      <c r="AM947" s="364">
        <f t="shared" ref="AM947" si="2861">AM946</f>
        <v>0</v>
      </c>
      <c r="AN947" s="364">
        <f t="shared" ref="AN947" si="2862">AN946</f>
        <v>0</v>
      </c>
      <c r="AO947" s="364">
        <f t="shared" ref="AO947" si="2863">AO946</f>
        <v>0</v>
      </c>
      <c r="AP947" s="364">
        <f t="shared" ref="AP947" si="2864">AP946</f>
        <v>0</v>
      </c>
      <c r="AQ947" s="364">
        <f t="shared" ref="AQ947" si="2865">AQ946</f>
        <v>0</v>
      </c>
      <c r="AR947" s="364">
        <f t="shared" ref="AR947" si="2866">AR946</f>
        <v>0</v>
      </c>
      <c r="AS947" s="268"/>
    </row>
    <row r="948" spans="1:4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48</v>
      </c>
      <c r="B949" s="381" t="s">
        <v>140</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AE949</f>
        <v>0</v>
      </c>
      <c r="AF950" s="364">
        <f t="shared" ref="AF950" si="2867">AF949</f>
        <v>0</v>
      </c>
      <c r="AG950" s="364">
        <f t="shared" ref="AG950" si="2868">AG949</f>
        <v>0</v>
      </c>
      <c r="AH950" s="364">
        <f t="shared" ref="AH950" si="2869">AH949</f>
        <v>0</v>
      </c>
      <c r="AI950" s="364">
        <f t="shared" ref="AI950" si="2870">AI949</f>
        <v>0</v>
      </c>
      <c r="AJ950" s="364">
        <f t="shared" ref="AJ950" si="2871">AJ949</f>
        <v>0</v>
      </c>
      <c r="AK950" s="364">
        <f t="shared" ref="AK950" si="2872">AK949</f>
        <v>0</v>
      </c>
      <c r="AL950" s="364">
        <f t="shared" ref="AL950" si="2873">AL949</f>
        <v>0</v>
      </c>
      <c r="AM950" s="364">
        <f t="shared" ref="AM950" si="2874">AM949</f>
        <v>0</v>
      </c>
      <c r="AN950" s="364">
        <f t="shared" ref="AN950" si="2875">AN949</f>
        <v>0</v>
      </c>
      <c r="AO950" s="364">
        <f t="shared" ref="AO950" si="2876">AO949</f>
        <v>0</v>
      </c>
      <c r="AP950" s="364">
        <f t="shared" ref="AP950" si="2877">AP949</f>
        <v>0</v>
      </c>
      <c r="AQ950" s="364">
        <f t="shared" ref="AQ950" si="2878">AQ949</f>
        <v>0</v>
      </c>
      <c r="AR950" s="364">
        <f t="shared" ref="AR950" si="2879">AR949</f>
        <v>0</v>
      </c>
      <c r="AS950" s="268"/>
    </row>
    <row r="951" spans="1:4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49</v>
      </c>
      <c r="B952" s="381" t="s">
        <v>141</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AE952</f>
        <v>0</v>
      </c>
      <c r="AF953" s="364">
        <f t="shared" ref="AF953" si="2880">AF952</f>
        <v>0</v>
      </c>
      <c r="AG953" s="364">
        <f t="shared" ref="AG953" si="2881">AG952</f>
        <v>0</v>
      </c>
      <c r="AH953" s="364">
        <f t="shared" ref="AH953" si="2882">AH952</f>
        <v>0</v>
      </c>
      <c r="AI953" s="364">
        <f t="shared" ref="AI953" si="2883">AI952</f>
        <v>0</v>
      </c>
      <c r="AJ953" s="364">
        <f t="shared" ref="AJ953" si="2884">AJ952</f>
        <v>0</v>
      </c>
      <c r="AK953" s="364">
        <f t="shared" ref="AK953" si="2885">AK952</f>
        <v>0</v>
      </c>
      <c r="AL953" s="364">
        <f t="shared" ref="AL953" si="2886">AL952</f>
        <v>0</v>
      </c>
      <c r="AM953" s="364">
        <f t="shared" ref="AM953" si="2887">AM952</f>
        <v>0</v>
      </c>
      <c r="AN953" s="364">
        <f t="shared" ref="AN953" si="2888">AN952</f>
        <v>0</v>
      </c>
      <c r="AO953" s="364">
        <f t="shared" ref="AO953" si="2889">AO952</f>
        <v>0</v>
      </c>
      <c r="AP953" s="364">
        <f t="shared" ref="AP953" si="2890">AP952</f>
        <v>0</v>
      </c>
      <c r="AQ953" s="364">
        <f t="shared" ref="AQ953" si="2891">AQ952</f>
        <v>0</v>
      </c>
      <c r="AR953" s="364">
        <f t="shared" ref="AR953" si="2892">AR952</f>
        <v>0</v>
      </c>
      <c r="AS953" s="268"/>
    </row>
    <row r="954" spans="1:45" ht="15.75" outlineLevel="1">
      <c r="A954" s="466"/>
      <c r="B954" s="284"/>
      <c r="C954" s="262"/>
      <c r="D954" s="253"/>
      <c r="E954" s="253"/>
      <c r="F954" s="253"/>
      <c r="G954" s="253"/>
      <c r="H954" s="253"/>
      <c r="I954" s="253"/>
      <c r="J954" s="253"/>
      <c r="K954" s="253"/>
      <c r="L954" s="253"/>
      <c r="M954" s="253"/>
      <c r="N954" s="253"/>
      <c r="O954" s="253"/>
      <c r="P954" s="253"/>
      <c r="Q954" s="262"/>
      <c r="R954" s="253"/>
      <c r="S954" s="253"/>
      <c r="T954" s="253"/>
      <c r="U954" s="253"/>
      <c r="V954" s="253"/>
      <c r="W954" s="253"/>
      <c r="X954" s="253"/>
      <c r="Y954" s="253"/>
      <c r="Z954" s="253"/>
      <c r="AA954" s="253"/>
      <c r="AB954" s="253"/>
      <c r="AC954" s="253"/>
      <c r="AD954" s="253"/>
      <c r="AE954" s="365"/>
      <c r="AF954" s="365"/>
      <c r="AG954" s="365"/>
      <c r="AH954" s="365"/>
      <c r="AI954" s="365"/>
      <c r="AJ954" s="365"/>
      <c r="AK954" s="365"/>
      <c r="AL954" s="365"/>
      <c r="AM954" s="365"/>
      <c r="AN954" s="365"/>
      <c r="AO954" s="365"/>
      <c r="AP954" s="365"/>
      <c r="AQ954" s="365"/>
      <c r="AR954" s="365"/>
      <c r="AS954" s="268"/>
    </row>
    <row r="955" spans="1:45" ht="15.75" outlineLevel="1">
      <c r="A955" s="466"/>
      <c r="B955" s="678" t="s">
        <v>934</v>
      </c>
      <c r="AS955" s="674"/>
    </row>
    <row r="956" spans="1:45" outlineLevel="1">
      <c r="A956" s="466">
        <v>50</v>
      </c>
      <c r="B956" s="256"/>
      <c r="AS956" s="674"/>
    </row>
    <row r="957" spans="1:45" ht="15.75" outlineLevel="1">
      <c r="A957" s="466"/>
      <c r="B957" s="381" t="s">
        <v>933</v>
      </c>
      <c r="C957" s="253" t="s">
        <v>25</v>
      </c>
      <c r="D957" s="257"/>
      <c r="E957" s="257"/>
      <c r="F957" s="257"/>
      <c r="G957" s="257"/>
      <c r="H957" s="257"/>
      <c r="I957" s="257"/>
      <c r="J957" s="257"/>
      <c r="K957" s="257"/>
      <c r="L957" s="257"/>
      <c r="M957" s="257"/>
      <c r="N957" s="257"/>
      <c r="O957" s="257"/>
      <c r="P957" s="257"/>
      <c r="Q957" s="257">
        <v>12</v>
      </c>
      <c r="R957" s="257"/>
      <c r="S957" s="257"/>
      <c r="T957" s="257"/>
      <c r="U957" s="257"/>
      <c r="V957" s="257"/>
      <c r="W957" s="257"/>
      <c r="X957" s="257"/>
      <c r="Y957" s="257"/>
      <c r="Z957" s="257"/>
      <c r="AA957" s="257"/>
      <c r="AB957" s="257"/>
      <c r="AC957" s="257"/>
      <c r="AD957" s="257"/>
      <c r="AE957" s="379"/>
      <c r="AF957" s="368"/>
      <c r="AG957" s="368"/>
      <c r="AH957" s="368"/>
      <c r="AI957" s="368"/>
      <c r="AJ957" s="368"/>
      <c r="AK957" s="368"/>
      <c r="AL957" s="368"/>
      <c r="AM957" s="368"/>
      <c r="AN957" s="368"/>
      <c r="AO957" s="368"/>
      <c r="AP957" s="368"/>
      <c r="AQ957" s="368"/>
      <c r="AR957" s="368"/>
      <c r="AS957" s="258">
        <f>SUM(AE957:AR957)</f>
        <v>0</v>
      </c>
    </row>
    <row r="958" spans="1:45" outlineLevel="1">
      <c r="A958" s="466"/>
      <c r="B958" s="256" t="s">
        <v>341</v>
      </c>
      <c r="C958" s="253" t="s">
        <v>163</v>
      </c>
      <c r="D958" s="257"/>
      <c r="E958" s="257"/>
      <c r="F958" s="257"/>
      <c r="G958" s="257"/>
      <c r="H958" s="257"/>
      <c r="I958" s="257"/>
      <c r="J958" s="257"/>
      <c r="K958" s="257"/>
      <c r="L958" s="257"/>
      <c r="M958" s="257"/>
      <c r="N958" s="257"/>
      <c r="O958" s="257"/>
      <c r="P958" s="257"/>
      <c r="Q958" s="257">
        <f>Q957</f>
        <v>12</v>
      </c>
      <c r="R958" s="257"/>
      <c r="S958" s="257"/>
      <c r="T958" s="257"/>
      <c r="U958" s="257"/>
      <c r="V958" s="257"/>
      <c r="W958" s="257"/>
      <c r="X958" s="257"/>
      <c r="Y958" s="257"/>
      <c r="Z958" s="257"/>
      <c r="AA958" s="257"/>
      <c r="AB958" s="257"/>
      <c r="AC958" s="257"/>
      <c r="AD958" s="257"/>
      <c r="AE958" s="364">
        <f>AE957</f>
        <v>0</v>
      </c>
      <c r="AF958" s="364">
        <f t="shared" ref="AF958:AR958" si="2893">AF957</f>
        <v>0</v>
      </c>
      <c r="AG958" s="364">
        <f t="shared" si="2893"/>
        <v>0</v>
      </c>
      <c r="AH958" s="364">
        <f t="shared" si="2893"/>
        <v>0</v>
      </c>
      <c r="AI958" s="364">
        <f t="shared" si="2893"/>
        <v>0</v>
      </c>
      <c r="AJ958" s="364">
        <f t="shared" si="2893"/>
        <v>0</v>
      </c>
      <c r="AK958" s="364">
        <f t="shared" si="2893"/>
        <v>0</v>
      </c>
      <c r="AL958" s="364">
        <f t="shared" si="2893"/>
        <v>0</v>
      </c>
      <c r="AM958" s="364">
        <f t="shared" si="2893"/>
        <v>0</v>
      </c>
      <c r="AN958" s="364">
        <f t="shared" si="2893"/>
        <v>0</v>
      </c>
      <c r="AO958" s="364">
        <f t="shared" si="2893"/>
        <v>0</v>
      </c>
      <c r="AP958" s="364">
        <f t="shared" si="2893"/>
        <v>0</v>
      </c>
      <c r="AQ958" s="364">
        <f t="shared" si="2893"/>
        <v>0</v>
      </c>
      <c r="AR958" s="364">
        <f t="shared" si="2893"/>
        <v>0</v>
      </c>
      <c r="AS958" s="268"/>
    </row>
    <row r="959" spans="1:45" outlineLevel="1">
      <c r="A959" s="466"/>
      <c r="B959" s="256"/>
      <c r="C959" s="267"/>
      <c r="D959" s="253"/>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c r="AA959" s="253"/>
      <c r="AB959" s="253"/>
      <c r="AC959" s="253"/>
      <c r="AD959" s="253"/>
      <c r="AE959" s="263"/>
      <c r="AF959" s="263"/>
      <c r="AG959" s="263"/>
      <c r="AH959" s="263"/>
      <c r="AI959" s="263"/>
      <c r="AJ959" s="263"/>
      <c r="AK959" s="263"/>
      <c r="AL959" s="263"/>
      <c r="AM959" s="263"/>
      <c r="AN959" s="263"/>
      <c r="AO959" s="263"/>
      <c r="AP959" s="263"/>
      <c r="AQ959" s="263"/>
      <c r="AR959" s="263"/>
      <c r="AS959" s="268"/>
    </row>
    <row r="960" spans="1:45" ht="15.75">
      <c r="B960" s="288" t="s">
        <v>327</v>
      </c>
      <c r="C960" s="290"/>
      <c r="D960" s="290">
        <f>SUM(D798:D953)</f>
        <v>0</v>
      </c>
      <c r="E960" s="290"/>
      <c r="F960" s="290">
        <f>SUM(F798:F953)</f>
        <v>2451299</v>
      </c>
      <c r="G960" s="290">
        <f t="shared" ref="G960:P960" si="2894">SUM(G798:G953)</f>
        <v>2451299</v>
      </c>
      <c r="H960" s="290">
        <f t="shared" si="2894"/>
        <v>2451299</v>
      </c>
      <c r="I960" s="290">
        <f t="shared" si="2894"/>
        <v>2451299</v>
      </c>
      <c r="J960" s="290">
        <f t="shared" si="2894"/>
        <v>0</v>
      </c>
      <c r="K960" s="290">
        <f t="shared" si="2894"/>
        <v>0</v>
      </c>
      <c r="L960" s="290">
        <f t="shared" si="2894"/>
        <v>0</v>
      </c>
      <c r="M960" s="290">
        <f t="shared" si="2894"/>
        <v>0</v>
      </c>
      <c r="N960" s="290">
        <f t="shared" si="2894"/>
        <v>0</v>
      </c>
      <c r="O960" s="290">
        <f t="shared" si="2894"/>
        <v>0</v>
      </c>
      <c r="P960" s="290">
        <f t="shared" si="2894"/>
        <v>0</v>
      </c>
      <c r="Q960" s="290"/>
      <c r="R960" s="290">
        <f>SUM(R798:R953)</f>
        <v>0</v>
      </c>
      <c r="S960" s="290"/>
      <c r="T960" s="290">
        <f>SUM(T798:T953)</f>
        <v>246</v>
      </c>
      <c r="U960" s="290">
        <f t="shared" ref="U960:AD960" si="2895">SUM(U798:U953)</f>
        <v>246</v>
      </c>
      <c r="V960" s="290">
        <f t="shared" si="2895"/>
        <v>246</v>
      </c>
      <c r="W960" s="290">
        <f t="shared" si="2895"/>
        <v>246</v>
      </c>
      <c r="X960" s="290">
        <f t="shared" si="2895"/>
        <v>0</v>
      </c>
      <c r="Y960" s="290">
        <f t="shared" si="2895"/>
        <v>0</v>
      </c>
      <c r="Z960" s="290">
        <f t="shared" si="2895"/>
        <v>0</v>
      </c>
      <c r="AA960" s="290">
        <f t="shared" si="2895"/>
        <v>0</v>
      </c>
      <c r="AB960" s="290">
        <f t="shared" si="2895"/>
        <v>0</v>
      </c>
      <c r="AC960" s="290">
        <f t="shared" si="2895"/>
        <v>0</v>
      </c>
      <c r="AD960" s="290">
        <f t="shared" si="2895"/>
        <v>0</v>
      </c>
      <c r="AE960" s="290">
        <f>IF(AE796="kWh",SUMPRODUCT(D798:D958,AE798:AE958))</f>
        <v>0</v>
      </c>
      <c r="AF960" s="290">
        <f t="shared" ref="AF960" si="2896">IF(AF796="kWh",SUMPRODUCT(E798:E958,AF798:AF958))</f>
        <v>0</v>
      </c>
      <c r="AG960" s="290">
        <f>IF(AG796="kw",SUMPRODUCT($Q$798:$Q$958,$R$798:$R$958,AG798:AG958),SUMPRODUCT($D$798:$D$958,AG798:AG958))</f>
        <v>0</v>
      </c>
      <c r="AH960" s="290">
        <f t="shared" ref="AH960:AR960" si="2897">IF(AH796="kw",SUMPRODUCT($Q$798:$Q$958,$R$798:$R$958,AH798:AH958),SUMPRODUCT($D$798:$D$958,AH798:AH958))</f>
        <v>0</v>
      </c>
      <c r="AI960" s="290">
        <f>IF(AI796="kw",SUMPRODUCT($Q$798:$Q$958,$R$798:$R$958,AI798:AI958),SUMPRODUCT($D$798:$D$958,AI798:AI958))</f>
        <v>0</v>
      </c>
      <c r="AJ960" s="290">
        <f t="shared" si="2897"/>
        <v>0</v>
      </c>
      <c r="AK960" s="290">
        <f t="shared" si="2897"/>
        <v>0</v>
      </c>
      <c r="AL960" s="290">
        <f t="shared" si="2897"/>
        <v>0</v>
      </c>
      <c r="AM960" s="290">
        <f t="shared" si="2897"/>
        <v>0</v>
      </c>
      <c r="AN960" s="290">
        <f t="shared" si="2897"/>
        <v>0</v>
      </c>
      <c r="AO960" s="290">
        <f t="shared" si="2897"/>
        <v>0</v>
      </c>
      <c r="AP960" s="290">
        <f t="shared" si="2897"/>
        <v>0</v>
      </c>
      <c r="AQ960" s="290">
        <f t="shared" si="2897"/>
        <v>0</v>
      </c>
      <c r="AR960" s="290">
        <f t="shared" si="2897"/>
        <v>0</v>
      </c>
      <c r="AS960" s="291"/>
    </row>
    <row r="961" spans="2:45" ht="15.75">
      <c r="B961" s="345" t="s">
        <v>328</v>
      </c>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c r="AE961" s="346">
        <f>HLOOKUP(AE795,'2. LRAMVA Threshold'!$B$42:$Q$60,11,FALSE)</f>
        <v>0</v>
      </c>
      <c r="AF961" s="346">
        <f>HLOOKUP(AF795,'2. LRAMVA Threshold'!$B$42:$Q$53,11,FALSE)</f>
        <v>0</v>
      </c>
      <c r="AG961" s="346">
        <f>HLOOKUP(AG605,'2. LRAMVA Threshold'!$B$42:$Q$53,11,FALSE)</f>
        <v>0</v>
      </c>
      <c r="AH961" s="346">
        <f>HLOOKUP(AH605,'2. LRAMVA Threshold'!$B$42:$Q$53,11,FALSE)</f>
        <v>0</v>
      </c>
      <c r="AI961" s="346">
        <f>HLOOKUP(AI605,'2. LRAMVA Threshold'!$B$42:$Q$53,11,FALSE)</f>
        <v>0</v>
      </c>
      <c r="AJ961" s="346">
        <f>HLOOKUP(AJ605,'2. LRAMVA Threshold'!$B$42:$Q$53,11,FALSE)</f>
        <v>0</v>
      </c>
      <c r="AK961" s="346">
        <f>HLOOKUP(AK605,'2. LRAMVA Threshold'!$B$42:$Q$53,11,FALSE)</f>
        <v>0</v>
      </c>
      <c r="AL961" s="346">
        <f>HLOOKUP(AL605,'2. LRAMVA Threshold'!$B$42:$Q$53,11,FALSE)</f>
        <v>0</v>
      </c>
      <c r="AM961" s="346">
        <f>HLOOKUP(AM605,'2. LRAMVA Threshold'!$B$42:$Q$53,11,FALSE)</f>
        <v>0</v>
      </c>
      <c r="AN961" s="346">
        <f>HLOOKUP(AN605,'2. LRAMVA Threshold'!$B$42:$Q$53,11,FALSE)</f>
        <v>0</v>
      </c>
      <c r="AO961" s="346">
        <f>HLOOKUP(AO605,'2. LRAMVA Threshold'!$B$42:$Q$53,11,FALSE)</f>
        <v>0</v>
      </c>
      <c r="AP961" s="346">
        <f>HLOOKUP(AP605,'2. LRAMVA Threshold'!$B$42:$Q$53,11,FALSE)</f>
        <v>0</v>
      </c>
      <c r="AQ961" s="346">
        <f>HLOOKUP(AQ605,'2. LRAMVA Threshold'!$B$42:$Q$53,11,FALSE)</f>
        <v>0</v>
      </c>
      <c r="AR961" s="346">
        <f>HLOOKUP(AR605,'2. LRAMVA Threshold'!$B$42:$Q$53,11,FALSE)</f>
        <v>0</v>
      </c>
      <c r="AS961" s="395"/>
    </row>
    <row r="962" spans="2:45">
      <c r="B962" s="348"/>
      <c r="C962" s="385"/>
      <c r="D962" s="386"/>
      <c r="E962" s="386"/>
      <c r="F962" s="386"/>
      <c r="G962" s="386"/>
      <c r="H962" s="386"/>
      <c r="I962" s="386"/>
      <c r="J962" s="386"/>
      <c r="K962" s="386"/>
      <c r="L962" s="386"/>
      <c r="M962" s="386"/>
      <c r="N962" s="350"/>
      <c r="O962" s="350"/>
      <c r="P962" s="350"/>
      <c r="Q962" s="386"/>
      <c r="R962" s="387"/>
      <c r="S962" s="386"/>
      <c r="T962" s="386"/>
      <c r="U962" s="386"/>
      <c r="V962" s="388"/>
      <c r="W962" s="388"/>
      <c r="X962" s="388"/>
      <c r="Y962" s="388"/>
      <c r="Z962" s="386"/>
      <c r="AA962" s="386"/>
      <c r="AB962" s="350"/>
      <c r="AC962" s="350"/>
      <c r="AD962" s="350"/>
      <c r="AE962" s="389"/>
      <c r="AF962" s="389"/>
      <c r="AG962" s="389"/>
      <c r="AH962" s="389"/>
      <c r="AI962" s="389"/>
      <c r="AJ962" s="389"/>
      <c r="AK962" s="389"/>
      <c r="AL962" s="353"/>
      <c r="AM962" s="353"/>
      <c r="AN962" s="353"/>
      <c r="AO962" s="353"/>
      <c r="AP962" s="353"/>
      <c r="AQ962" s="353"/>
      <c r="AR962" s="353"/>
      <c r="AS962" s="354"/>
    </row>
    <row r="963" spans="2:45">
      <c r="B963" s="285" t="s">
        <v>329</v>
      </c>
      <c r="C963" s="298"/>
      <c r="D963" s="298"/>
      <c r="E963" s="331"/>
      <c r="F963" s="331"/>
      <c r="G963" s="331"/>
      <c r="H963" s="331"/>
      <c r="I963" s="331"/>
      <c r="J963" s="331"/>
      <c r="K963" s="331"/>
      <c r="L963" s="331"/>
      <c r="M963" s="331"/>
      <c r="N963" s="331"/>
      <c r="O963" s="331"/>
      <c r="P963" s="331"/>
      <c r="Q963" s="331"/>
      <c r="R963" s="253"/>
      <c r="S963" s="300"/>
      <c r="T963" s="300"/>
      <c r="U963" s="300"/>
      <c r="V963" s="299"/>
      <c r="W963" s="299"/>
      <c r="X963" s="299"/>
      <c r="Y963" s="299"/>
      <c r="Z963" s="300"/>
      <c r="AA963" s="300"/>
      <c r="AB963" s="300"/>
      <c r="AC963" s="300"/>
      <c r="AD963" s="300"/>
      <c r="AE963" s="737">
        <f>HLOOKUP(AE$35,'3.  Distribution Rates'!$C$122:$P$135,11,FALSE)</f>
        <v>1.8E-3</v>
      </c>
      <c r="AF963" s="737">
        <f>HLOOKUP(AF$35,'3.  Distribution Rates'!$C$122:$P$135,11,FALSE)</f>
        <v>1.6899999999999998E-2</v>
      </c>
      <c r="AG963" s="301">
        <f>HLOOKUP(AG$35,'3.  Distribution Rates'!$C$122:$P$135,11,FALSE)</f>
        <v>3.3054999999999999</v>
      </c>
      <c r="AH963" s="301">
        <f>HLOOKUP(AH$35,'3.  Distribution Rates'!$C$122:$P$135,11,FALSE)</f>
        <v>9.0619999999999994</v>
      </c>
      <c r="AI963" s="301">
        <f>HLOOKUP(AI$35,'3.  Distribution Rates'!$C$122:$P$135,11,FALSE)</f>
        <v>0</v>
      </c>
      <c r="AJ963" s="301">
        <f>HLOOKUP(AJ$35,'3.  Distribution Rates'!$C$122:$P$135,11,FALSE)</f>
        <v>0</v>
      </c>
      <c r="AK963" s="301">
        <f>HLOOKUP(AK$35,'3.  Distribution Rates'!$C$122:$P$135,11,FALSE)</f>
        <v>0</v>
      </c>
      <c r="AL963" s="301">
        <f>HLOOKUP(AL$35,'3.  Distribution Rates'!$C$122:$P$135,11,FALSE)</f>
        <v>0</v>
      </c>
      <c r="AM963" s="301">
        <f>HLOOKUP(AM$35,'3.  Distribution Rates'!$C$122:$P$135,11,FALSE)</f>
        <v>0</v>
      </c>
      <c r="AN963" s="301">
        <f>HLOOKUP(AN$35,'3.  Distribution Rates'!$C$122:$P$135,11,FALSE)</f>
        <v>0</v>
      </c>
      <c r="AO963" s="301">
        <f>HLOOKUP(AO$35,'3.  Distribution Rates'!$C$122:$P$135,11,FALSE)</f>
        <v>0</v>
      </c>
      <c r="AP963" s="301">
        <f>HLOOKUP(AP$35,'3.  Distribution Rates'!$C$122:$P$135,11,FALSE)</f>
        <v>0</v>
      </c>
      <c r="AQ963" s="301">
        <f>HLOOKUP(AQ$35,'3.  Distribution Rates'!$C$122:$P$135,11,FALSE)</f>
        <v>0</v>
      </c>
      <c r="AR963" s="301">
        <f>HLOOKUP(AR$35,'3.  Distribution Rates'!$C$122:$P$135,11,FALSE)</f>
        <v>0</v>
      </c>
      <c r="AS963" s="332"/>
    </row>
    <row r="964" spans="2:45">
      <c r="B964" s="285" t="s">
        <v>330</v>
      </c>
      <c r="C964" s="303"/>
      <c r="D964" s="245"/>
      <c r="E964" s="242"/>
      <c r="F964" s="242"/>
      <c r="G964" s="242"/>
      <c r="H964" s="242"/>
      <c r="I964" s="242"/>
      <c r="J964" s="242"/>
      <c r="K964" s="242"/>
      <c r="L964" s="242"/>
      <c r="M964" s="242"/>
      <c r="N964" s="242"/>
      <c r="O964" s="242"/>
      <c r="P964" s="242"/>
      <c r="Q964" s="242"/>
      <c r="R964" s="253"/>
      <c r="S964" s="242"/>
      <c r="T964" s="242"/>
      <c r="U964" s="242"/>
      <c r="V964" s="245"/>
      <c r="W964" s="245"/>
      <c r="X964" s="245"/>
      <c r="Y964" s="245"/>
      <c r="Z964" s="242"/>
      <c r="AA964" s="242"/>
      <c r="AB964" s="242"/>
      <c r="AC964" s="242"/>
      <c r="AD964" s="242"/>
      <c r="AE964" s="333">
        <f>'4.  2011-2014 LRAM'!AM142*AE963</f>
        <v>0</v>
      </c>
      <c r="AF964" s="333">
        <f>'4.  2011-2014 LRAM'!AN142*AF963</f>
        <v>0</v>
      </c>
      <c r="AG964" s="333">
        <f>'4.  2011-2014 LRAM'!AO142*AG963</f>
        <v>0</v>
      </c>
      <c r="AH964" s="333">
        <f>'4.  2011-2014 LRAM'!AP142*AH963</f>
        <v>0</v>
      </c>
      <c r="AI964" s="333">
        <f>'4.  2011-2014 LRAM'!AQ142*AI963</f>
        <v>0</v>
      </c>
      <c r="AJ964" s="333">
        <f>'4.  2011-2014 LRAM'!AR142*AJ963</f>
        <v>0</v>
      </c>
      <c r="AK964" s="333">
        <f>'4.  2011-2014 LRAM'!AS142*AK963</f>
        <v>0</v>
      </c>
      <c r="AL964" s="333">
        <f>'4.  2011-2014 LRAM'!AT142*AL963</f>
        <v>0</v>
      </c>
      <c r="AM964" s="333">
        <f>'4.  2011-2014 LRAM'!AU142*AM963</f>
        <v>0</v>
      </c>
      <c r="AN964" s="333">
        <f>'4.  2011-2014 LRAM'!AV142*AN963</f>
        <v>0</v>
      </c>
      <c r="AO964" s="333">
        <f>'4.  2011-2014 LRAM'!AW142*AO963</f>
        <v>0</v>
      </c>
      <c r="AP964" s="333">
        <f>'4.  2011-2014 LRAM'!AX142*AP963</f>
        <v>0</v>
      </c>
      <c r="AQ964" s="333">
        <f>'4.  2011-2014 LRAM'!AY142*AQ963</f>
        <v>0</v>
      </c>
      <c r="AR964" s="333">
        <f>'4.  2011-2014 LRAM'!AZ142*AR963</f>
        <v>0</v>
      </c>
      <c r="AS964" s="545">
        <f t="shared" ref="AS964:AS971" si="2898">SUM(AE964:AR964)</f>
        <v>0</v>
      </c>
    </row>
    <row r="965" spans="2:45">
      <c r="B965" s="285" t="s">
        <v>331</v>
      </c>
      <c r="C965" s="303"/>
      <c r="D965" s="245"/>
      <c r="E965" s="242"/>
      <c r="F965" s="242"/>
      <c r="G965" s="242"/>
      <c r="H965" s="242"/>
      <c r="I965" s="242"/>
      <c r="J965" s="242"/>
      <c r="K965" s="242"/>
      <c r="L965" s="242"/>
      <c r="M965" s="242"/>
      <c r="N965" s="242"/>
      <c r="O965" s="242"/>
      <c r="P965" s="242"/>
      <c r="Q965" s="242"/>
      <c r="R965" s="253"/>
      <c r="S965" s="242"/>
      <c r="T965" s="242"/>
      <c r="U965" s="242"/>
      <c r="V965" s="245"/>
      <c r="W965" s="245"/>
      <c r="X965" s="245"/>
      <c r="Y965" s="245"/>
      <c r="Z965" s="242"/>
      <c r="AA965" s="242"/>
      <c r="AB965" s="242"/>
      <c r="AC965" s="242"/>
      <c r="AD965" s="242"/>
      <c r="AE965" s="333">
        <f>'4.  2011-2014 LRAM'!AM281*AE963</f>
        <v>0</v>
      </c>
      <c r="AF965" s="333">
        <f>'4.  2011-2014 LRAM'!AN281*AF963</f>
        <v>0</v>
      </c>
      <c r="AG965" s="333">
        <f>'4.  2011-2014 LRAM'!AO281*AG963</f>
        <v>0</v>
      </c>
      <c r="AH965" s="333">
        <f>'4.  2011-2014 LRAM'!AP281*AH963</f>
        <v>0</v>
      </c>
      <c r="AI965" s="333">
        <f>'4.  2011-2014 LRAM'!AQ281*AI963</f>
        <v>0</v>
      </c>
      <c r="AJ965" s="333">
        <f>'4.  2011-2014 LRAM'!AR281*AJ963</f>
        <v>0</v>
      </c>
      <c r="AK965" s="333">
        <f>'4.  2011-2014 LRAM'!AS281*AK963</f>
        <v>0</v>
      </c>
      <c r="AL965" s="333">
        <f>'4.  2011-2014 LRAM'!AT281*AL963</f>
        <v>0</v>
      </c>
      <c r="AM965" s="333">
        <f>'4.  2011-2014 LRAM'!AU281*AM963</f>
        <v>0</v>
      </c>
      <c r="AN965" s="333">
        <f>'4.  2011-2014 LRAM'!AV281*AN963</f>
        <v>0</v>
      </c>
      <c r="AO965" s="333">
        <f>'4.  2011-2014 LRAM'!AW281*AO963</f>
        <v>0</v>
      </c>
      <c r="AP965" s="333">
        <f>'4.  2011-2014 LRAM'!AX281*AP963</f>
        <v>0</v>
      </c>
      <c r="AQ965" s="333">
        <f>'4.  2011-2014 LRAM'!AY281*AQ963</f>
        <v>0</v>
      </c>
      <c r="AR965" s="333">
        <f>'4.  2011-2014 LRAM'!AZ281*AR963</f>
        <v>0</v>
      </c>
      <c r="AS965" s="545">
        <f t="shared" si="2898"/>
        <v>0</v>
      </c>
    </row>
    <row r="966" spans="2:45">
      <c r="B966" s="285" t="s">
        <v>332</v>
      </c>
      <c r="C966" s="303"/>
      <c r="D966" s="245"/>
      <c r="E966" s="242"/>
      <c r="F966" s="242"/>
      <c r="G966" s="242"/>
      <c r="H966" s="242"/>
      <c r="I966" s="242"/>
      <c r="J966" s="242"/>
      <c r="K966" s="242"/>
      <c r="L966" s="242"/>
      <c r="M966" s="242"/>
      <c r="N966" s="242"/>
      <c r="O966" s="242"/>
      <c r="P966" s="242"/>
      <c r="Q966" s="242"/>
      <c r="R966" s="253"/>
      <c r="S966" s="242"/>
      <c r="T966" s="242"/>
      <c r="U966" s="242"/>
      <c r="V966" s="245"/>
      <c r="W966" s="245"/>
      <c r="X966" s="245"/>
      <c r="Y966" s="245"/>
      <c r="Z966" s="242"/>
      <c r="AA966" s="242"/>
      <c r="AB966" s="242"/>
      <c r="AC966" s="242"/>
      <c r="AD966" s="242"/>
      <c r="AE966" s="333">
        <f>'4.  2011-2014 LRAM'!AM417*AE963</f>
        <v>0</v>
      </c>
      <c r="AF966" s="333">
        <f>'4.  2011-2014 LRAM'!AN417*AF963</f>
        <v>0</v>
      </c>
      <c r="AG966" s="333">
        <f>'4.  2011-2014 LRAM'!AO417*AG963</f>
        <v>0</v>
      </c>
      <c r="AH966" s="333">
        <f>'4.  2011-2014 LRAM'!AP417*AH963</f>
        <v>0</v>
      </c>
      <c r="AI966" s="333">
        <f>'4.  2011-2014 LRAM'!AQ417*AI963</f>
        <v>0</v>
      </c>
      <c r="AJ966" s="333">
        <f>'4.  2011-2014 LRAM'!AR417*AJ963</f>
        <v>0</v>
      </c>
      <c r="AK966" s="333">
        <f>'4.  2011-2014 LRAM'!AS417*AK963</f>
        <v>0</v>
      </c>
      <c r="AL966" s="333">
        <f>'4.  2011-2014 LRAM'!AT417*AL963</f>
        <v>0</v>
      </c>
      <c r="AM966" s="333">
        <f>'4.  2011-2014 LRAM'!AU417*AM963</f>
        <v>0</v>
      </c>
      <c r="AN966" s="333">
        <f>'4.  2011-2014 LRAM'!AV417*AN963</f>
        <v>0</v>
      </c>
      <c r="AO966" s="333">
        <f>'4.  2011-2014 LRAM'!AW417*AO963</f>
        <v>0</v>
      </c>
      <c r="AP966" s="333">
        <f>'4.  2011-2014 LRAM'!AX417*AP963</f>
        <v>0</v>
      </c>
      <c r="AQ966" s="333">
        <f>'4.  2011-2014 LRAM'!AY417*AQ963</f>
        <v>0</v>
      </c>
      <c r="AR966" s="333">
        <f>'4.  2011-2014 LRAM'!AZ417*AR963</f>
        <v>0</v>
      </c>
      <c r="AS966" s="545">
        <f t="shared" si="2898"/>
        <v>0</v>
      </c>
    </row>
    <row r="967" spans="2:45">
      <c r="B967" s="285" t="s">
        <v>333</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LRAM'!AM554*AE963</f>
        <v>0</v>
      </c>
      <c r="AF967" s="333">
        <f>'4.  2011-2014 LRAM'!AN554*AF963</f>
        <v>0</v>
      </c>
      <c r="AG967" s="333">
        <f>'4.  2011-2014 LRAM'!AO554*AG963</f>
        <v>0</v>
      </c>
      <c r="AH967" s="333">
        <f>'4.  2011-2014 LRAM'!AP554*AH963</f>
        <v>0</v>
      </c>
      <c r="AI967" s="333">
        <f>'4.  2011-2014 LRAM'!AQ554*AI963</f>
        <v>0</v>
      </c>
      <c r="AJ967" s="333">
        <f>'4.  2011-2014 LRAM'!AR554*AJ963</f>
        <v>0</v>
      </c>
      <c r="AK967" s="333">
        <f>'4.  2011-2014 LRAM'!AS554*AK963</f>
        <v>0</v>
      </c>
      <c r="AL967" s="333">
        <f>'4.  2011-2014 LRAM'!AT554*AL963</f>
        <v>0</v>
      </c>
      <c r="AM967" s="333">
        <f>'4.  2011-2014 LRAM'!AU554*AM963</f>
        <v>0</v>
      </c>
      <c r="AN967" s="333">
        <f>'4.  2011-2014 LRAM'!AV554*AN963</f>
        <v>0</v>
      </c>
      <c r="AO967" s="333">
        <f>'4.  2011-2014 LRAM'!AW554*AO963</f>
        <v>0</v>
      </c>
      <c r="AP967" s="333">
        <f>'4.  2011-2014 LRAM'!AX554*AP963</f>
        <v>0</v>
      </c>
      <c r="AQ967" s="333">
        <f>'4.  2011-2014 LRAM'!AY554*AQ963</f>
        <v>0</v>
      </c>
      <c r="AR967" s="333">
        <f>'4.  2011-2014 LRAM'!AZ554*AR963</f>
        <v>0</v>
      </c>
      <c r="AS967" s="545">
        <f t="shared" si="2898"/>
        <v>0</v>
      </c>
    </row>
    <row r="968" spans="2:45">
      <c r="B968" s="285" t="s">
        <v>334</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AE211*AE963</f>
        <v>0</v>
      </c>
      <c r="AF968" s="333">
        <f t="shared" ref="AF968:AR968" si="2899">AF211*AF963</f>
        <v>0</v>
      </c>
      <c r="AG968" s="333">
        <f t="shared" si="2899"/>
        <v>0</v>
      </c>
      <c r="AH968" s="333">
        <f t="shared" si="2899"/>
        <v>0</v>
      </c>
      <c r="AI968" s="333">
        <f t="shared" si="2899"/>
        <v>0</v>
      </c>
      <c r="AJ968" s="333">
        <f t="shared" si="2899"/>
        <v>0</v>
      </c>
      <c r="AK968" s="333">
        <f t="shared" si="2899"/>
        <v>0</v>
      </c>
      <c r="AL968" s="333">
        <f t="shared" si="2899"/>
        <v>0</v>
      </c>
      <c r="AM968" s="333">
        <f t="shared" si="2899"/>
        <v>0</v>
      </c>
      <c r="AN968" s="333">
        <f t="shared" si="2899"/>
        <v>0</v>
      </c>
      <c r="AO968" s="333">
        <f t="shared" si="2899"/>
        <v>0</v>
      </c>
      <c r="AP968" s="333">
        <f t="shared" si="2899"/>
        <v>0</v>
      </c>
      <c r="AQ968" s="333">
        <f t="shared" si="2899"/>
        <v>0</v>
      </c>
      <c r="AR968" s="333">
        <f t="shared" si="2899"/>
        <v>0</v>
      </c>
      <c r="AS968" s="545">
        <f t="shared" si="2898"/>
        <v>0</v>
      </c>
    </row>
    <row r="969" spans="2:45">
      <c r="B969" s="285" t="s">
        <v>335</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AE401*AE963</f>
        <v>0</v>
      </c>
      <c r="AF969" s="333">
        <f t="shared" ref="AF969:AR969" si="2900">AF401*AF963</f>
        <v>0</v>
      </c>
      <c r="AG969" s="333">
        <f t="shared" si="2900"/>
        <v>0</v>
      </c>
      <c r="AH969" s="333">
        <f t="shared" si="2900"/>
        <v>0</v>
      </c>
      <c r="AI969" s="333">
        <f t="shared" si="2900"/>
        <v>0</v>
      </c>
      <c r="AJ969" s="333">
        <f t="shared" si="2900"/>
        <v>0</v>
      </c>
      <c r="AK969" s="333">
        <f t="shared" si="2900"/>
        <v>0</v>
      </c>
      <c r="AL969" s="333">
        <f t="shared" si="2900"/>
        <v>0</v>
      </c>
      <c r="AM969" s="333">
        <f t="shared" si="2900"/>
        <v>0</v>
      </c>
      <c r="AN969" s="333">
        <f t="shared" si="2900"/>
        <v>0</v>
      </c>
      <c r="AO969" s="333">
        <f t="shared" si="2900"/>
        <v>0</v>
      </c>
      <c r="AP969" s="333">
        <f t="shared" si="2900"/>
        <v>0</v>
      </c>
      <c r="AQ969" s="333">
        <f t="shared" si="2900"/>
        <v>0</v>
      </c>
      <c r="AR969" s="333">
        <f t="shared" si="2900"/>
        <v>0</v>
      </c>
      <c r="AS969" s="545">
        <f t="shared" si="2898"/>
        <v>0</v>
      </c>
    </row>
    <row r="970" spans="2:45">
      <c r="B970" s="285" t="s">
        <v>336</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AE591*AE963</f>
        <v>0</v>
      </c>
      <c r="AF970" s="333">
        <f t="shared" ref="AF970:AR970" si="2901">AF591*AF963</f>
        <v>0</v>
      </c>
      <c r="AG970" s="333">
        <f t="shared" si="2901"/>
        <v>0</v>
      </c>
      <c r="AH970" s="333">
        <f t="shared" si="2901"/>
        <v>0</v>
      </c>
      <c r="AI970" s="333">
        <f t="shared" si="2901"/>
        <v>0</v>
      </c>
      <c r="AJ970" s="333">
        <f t="shared" si="2901"/>
        <v>0</v>
      </c>
      <c r="AK970" s="333">
        <f t="shared" si="2901"/>
        <v>0</v>
      </c>
      <c r="AL970" s="333">
        <f t="shared" si="2901"/>
        <v>0</v>
      </c>
      <c r="AM970" s="333">
        <f t="shared" si="2901"/>
        <v>0</v>
      </c>
      <c r="AN970" s="333">
        <f t="shared" si="2901"/>
        <v>0</v>
      </c>
      <c r="AO970" s="333">
        <f t="shared" si="2901"/>
        <v>0</v>
      </c>
      <c r="AP970" s="333">
        <f t="shared" si="2901"/>
        <v>0</v>
      </c>
      <c r="AQ970" s="333">
        <f t="shared" si="2901"/>
        <v>0</v>
      </c>
      <c r="AR970" s="333">
        <f t="shared" si="2901"/>
        <v>0</v>
      </c>
      <c r="AS970" s="545">
        <f t="shared" si="2898"/>
        <v>0</v>
      </c>
    </row>
    <row r="971" spans="2:45">
      <c r="B971" s="285" t="s">
        <v>337</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AE781*AE963</f>
        <v>0</v>
      </c>
      <c r="AF971" s="333">
        <f t="shared" ref="AF971:AR971" si="2902">AF781*AF963</f>
        <v>0</v>
      </c>
      <c r="AG971" s="333">
        <f t="shared" si="2902"/>
        <v>0</v>
      </c>
      <c r="AH971" s="333">
        <f t="shared" si="2902"/>
        <v>0</v>
      </c>
      <c r="AI971" s="333">
        <f t="shared" si="2902"/>
        <v>0</v>
      </c>
      <c r="AJ971" s="333">
        <f t="shared" si="2902"/>
        <v>0</v>
      </c>
      <c r="AK971" s="333">
        <f t="shared" si="2902"/>
        <v>0</v>
      </c>
      <c r="AL971" s="333">
        <f t="shared" si="2902"/>
        <v>0</v>
      </c>
      <c r="AM971" s="333">
        <f t="shared" si="2902"/>
        <v>0</v>
      </c>
      <c r="AN971" s="333">
        <f t="shared" si="2902"/>
        <v>0</v>
      </c>
      <c r="AO971" s="333">
        <f t="shared" si="2902"/>
        <v>0</v>
      </c>
      <c r="AP971" s="333">
        <f t="shared" si="2902"/>
        <v>0</v>
      </c>
      <c r="AQ971" s="333">
        <f t="shared" si="2902"/>
        <v>0</v>
      </c>
      <c r="AR971" s="333">
        <f t="shared" si="2902"/>
        <v>0</v>
      </c>
      <c r="AS971" s="545">
        <f t="shared" si="2898"/>
        <v>0</v>
      </c>
    </row>
    <row r="972" spans="2:45">
      <c r="B972" s="285" t="s">
        <v>338</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AE960*AE963</f>
        <v>0</v>
      </c>
      <c r="AF972" s="333">
        <f t="shared" ref="AF972:AR972" si="2903">AF960*AF963</f>
        <v>0</v>
      </c>
      <c r="AG972" s="333">
        <f t="shared" si="2903"/>
        <v>0</v>
      </c>
      <c r="AH972" s="333">
        <f t="shared" si="2903"/>
        <v>0</v>
      </c>
      <c r="AI972" s="333">
        <f t="shared" si="2903"/>
        <v>0</v>
      </c>
      <c r="AJ972" s="333">
        <f t="shared" si="2903"/>
        <v>0</v>
      </c>
      <c r="AK972" s="333">
        <f t="shared" si="2903"/>
        <v>0</v>
      </c>
      <c r="AL972" s="333">
        <f t="shared" si="2903"/>
        <v>0</v>
      </c>
      <c r="AM972" s="333">
        <f t="shared" si="2903"/>
        <v>0</v>
      </c>
      <c r="AN972" s="333">
        <f t="shared" si="2903"/>
        <v>0</v>
      </c>
      <c r="AO972" s="333">
        <f t="shared" si="2903"/>
        <v>0</v>
      </c>
      <c r="AP972" s="333">
        <f t="shared" si="2903"/>
        <v>0</v>
      </c>
      <c r="AQ972" s="333">
        <f t="shared" si="2903"/>
        <v>0</v>
      </c>
      <c r="AR972" s="333">
        <f t="shared" si="2903"/>
        <v>0</v>
      </c>
      <c r="AS972" s="545">
        <f>SUM(AE972:AR972)</f>
        <v>0</v>
      </c>
    </row>
    <row r="973" spans="2:45" ht="15.75">
      <c r="B973" s="307" t="s">
        <v>342</v>
      </c>
      <c r="C973" s="303"/>
      <c r="D973" s="265"/>
      <c r="E973" s="295"/>
      <c r="F973" s="295"/>
      <c r="G973" s="295"/>
      <c r="H973" s="295"/>
      <c r="I973" s="295"/>
      <c r="J973" s="295"/>
      <c r="K973" s="295"/>
      <c r="L973" s="295"/>
      <c r="M973" s="295"/>
      <c r="N973" s="295"/>
      <c r="O973" s="295"/>
      <c r="P973" s="295"/>
      <c r="Q973" s="295"/>
      <c r="R973" s="262"/>
      <c r="S973" s="295"/>
      <c r="T973" s="295"/>
      <c r="U973" s="295"/>
      <c r="V973" s="265"/>
      <c r="W973" s="265"/>
      <c r="X973" s="265"/>
      <c r="Y973" s="265"/>
      <c r="Z973" s="295"/>
      <c r="AA973" s="295"/>
      <c r="AB973" s="295"/>
      <c r="AC973" s="295"/>
      <c r="AD973" s="295"/>
      <c r="AE973" s="304">
        <f t="shared" ref="AE973:AK973" si="2904">SUM(AE964:AE972)</f>
        <v>0</v>
      </c>
      <c r="AF973" s="304">
        <f t="shared" si="2904"/>
        <v>0</v>
      </c>
      <c r="AG973" s="304">
        <f t="shared" si="2904"/>
        <v>0</v>
      </c>
      <c r="AH973" s="304">
        <f t="shared" si="2904"/>
        <v>0</v>
      </c>
      <c r="AI973" s="304">
        <f t="shared" si="2904"/>
        <v>0</v>
      </c>
      <c r="AJ973" s="304">
        <f t="shared" si="2904"/>
        <v>0</v>
      </c>
      <c r="AK973" s="304">
        <f t="shared" si="2904"/>
        <v>0</v>
      </c>
      <c r="AL973" s="304">
        <f>SUM(AL964:AL972)</f>
        <v>0</v>
      </c>
      <c r="AM973" s="304">
        <f t="shared" ref="AM973:AR973" si="2905">SUM(AM964:AM972)</f>
        <v>0</v>
      </c>
      <c r="AN973" s="304">
        <f t="shared" si="2905"/>
        <v>0</v>
      </c>
      <c r="AO973" s="304">
        <f t="shared" si="2905"/>
        <v>0</v>
      </c>
      <c r="AP973" s="304">
        <f t="shared" si="2905"/>
        <v>0</v>
      </c>
      <c r="AQ973" s="304">
        <f t="shared" si="2905"/>
        <v>0</v>
      </c>
      <c r="AR973" s="304">
        <f t="shared" si="2905"/>
        <v>0</v>
      </c>
      <c r="AS973" s="361">
        <f>SUM(AS964:AS972)</f>
        <v>0</v>
      </c>
    </row>
    <row r="974" spans="2:45" ht="15.75">
      <c r="B974" s="307" t="s">
        <v>343</v>
      </c>
      <c r="C974" s="303"/>
      <c r="D974" s="308"/>
      <c r="E974" s="295"/>
      <c r="F974" s="295"/>
      <c r="G974" s="295"/>
      <c r="H974" s="295"/>
      <c r="I974" s="295"/>
      <c r="J974" s="295"/>
      <c r="K974" s="295"/>
      <c r="L974" s="295"/>
      <c r="M974" s="295"/>
      <c r="N974" s="295"/>
      <c r="O974" s="295"/>
      <c r="P974" s="295"/>
      <c r="Q974" s="295"/>
      <c r="R974" s="262"/>
      <c r="S974" s="295"/>
      <c r="T974" s="295"/>
      <c r="U974" s="295"/>
      <c r="V974" s="265"/>
      <c r="W974" s="265"/>
      <c r="X974" s="265"/>
      <c r="Y974" s="265"/>
      <c r="Z974" s="295"/>
      <c r="AA974" s="295"/>
      <c r="AB974" s="295"/>
      <c r="AC974" s="295"/>
      <c r="AD974" s="295"/>
      <c r="AE974" s="305">
        <f>AE961*AE963</f>
        <v>0</v>
      </c>
      <c r="AF974" s="305">
        <f t="shared" ref="AF974:AK974" si="2906">AF961*AF963</f>
        <v>0</v>
      </c>
      <c r="AG974" s="305">
        <f t="shared" si="2906"/>
        <v>0</v>
      </c>
      <c r="AH974" s="305">
        <f t="shared" si="2906"/>
        <v>0</v>
      </c>
      <c r="AI974" s="305">
        <f t="shared" si="2906"/>
        <v>0</v>
      </c>
      <c r="AJ974" s="305">
        <f t="shared" si="2906"/>
        <v>0</v>
      </c>
      <c r="AK974" s="305">
        <f t="shared" si="2906"/>
        <v>0</v>
      </c>
      <c r="AL974" s="305">
        <f>AL961*AL963</f>
        <v>0</v>
      </c>
      <c r="AM974" s="305">
        <f t="shared" ref="AM974:AR974" si="2907">AM961*AM963</f>
        <v>0</v>
      </c>
      <c r="AN974" s="305">
        <f t="shared" si="2907"/>
        <v>0</v>
      </c>
      <c r="AO974" s="305">
        <f t="shared" si="2907"/>
        <v>0</v>
      </c>
      <c r="AP974" s="305">
        <f t="shared" si="2907"/>
        <v>0</v>
      </c>
      <c r="AQ974" s="305">
        <f t="shared" si="2907"/>
        <v>0</v>
      </c>
      <c r="AR974" s="305">
        <f t="shared" si="2907"/>
        <v>0</v>
      </c>
      <c r="AS974" s="361">
        <f>SUM(AE974:AR974)</f>
        <v>0</v>
      </c>
    </row>
    <row r="975" spans="2:45" ht="15.75">
      <c r="B975" s="307" t="s">
        <v>344</v>
      </c>
      <c r="C975" s="303"/>
      <c r="D975" s="308"/>
      <c r="E975" s="295"/>
      <c r="F975" s="295"/>
      <c r="G975" s="295"/>
      <c r="H975" s="295"/>
      <c r="I975" s="295"/>
      <c r="J975" s="295"/>
      <c r="K975" s="295"/>
      <c r="L975" s="295"/>
      <c r="M975" s="295"/>
      <c r="N975" s="295"/>
      <c r="O975" s="295"/>
      <c r="P975" s="295"/>
      <c r="Q975" s="295"/>
      <c r="R975" s="262"/>
      <c r="S975" s="295"/>
      <c r="T975" s="295"/>
      <c r="U975" s="295"/>
      <c r="V975" s="308"/>
      <c r="W975" s="308"/>
      <c r="X975" s="308"/>
      <c r="Y975" s="308"/>
      <c r="Z975" s="295"/>
      <c r="AA975" s="295"/>
      <c r="AB975" s="295"/>
      <c r="AC975" s="295"/>
      <c r="AD975" s="295"/>
      <c r="AE975" s="309"/>
      <c r="AF975" s="309"/>
      <c r="AG975" s="309"/>
      <c r="AH975" s="309"/>
      <c r="AI975" s="309"/>
      <c r="AJ975" s="309"/>
      <c r="AK975" s="309"/>
      <c r="AL975" s="309"/>
      <c r="AM975" s="309"/>
      <c r="AN975" s="309"/>
      <c r="AO975" s="309"/>
      <c r="AP975" s="309"/>
      <c r="AQ975" s="309"/>
      <c r="AR975" s="309"/>
      <c r="AS975" s="361">
        <f>AS973-AS974</f>
        <v>0</v>
      </c>
    </row>
    <row r="976" spans="2:45">
      <c r="B976" s="285"/>
      <c r="C976" s="308"/>
      <c r="D976" s="308"/>
      <c r="E976" s="295"/>
      <c r="F976" s="295"/>
      <c r="G976" s="295"/>
      <c r="H976" s="295"/>
      <c r="I976" s="295"/>
      <c r="J976" s="295"/>
      <c r="K976" s="295"/>
      <c r="L976" s="295"/>
      <c r="M976" s="295"/>
      <c r="N976" s="295"/>
      <c r="O976" s="295"/>
      <c r="P976" s="295"/>
      <c r="Q976" s="295"/>
      <c r="R976" s="262"/>
      <c r="S976" s="295"/>
      <c r="T976" s="295"/>
      <c r="U976" s="295"/>
      <c r="V976" s="308"/>
      <c r="W976" s="303"/>
      <c r="X976" s="308"/>
      <c r="Y976" s="308"/>
      <c r="Z976" s="295"/>
      <c r="AA976" s="295"/>
      <c r="AB976" s="295"/>
      <c r="AC976" s="295"/>
      <c r="AD976" s="295"/>
      <c r="AE976" s="310"/>
      <c r="AF976" s="310"/>
      <c r="AG976" s="310"/>
      <c r="AH976" s="310"/>
      <c r="AI976" s="310"/>
      <c r="AJ976" s="310"/>
      <c r="AK976" s="310"/>
      <c r="AL976" s="310"/>
      <c r="AM976" s="310"/>
      <c r="AN976" s="310"/>
      <c r="AO976" s="310"/>
      <c r="AP976" s="310"/>
      <c r="AQ976" s="310"/>
      <c r="AR976" s="310"/>
      <c r="AS976" s="297"/>
    </row>
    <row r="977" spans="1:45">
      <c r="B977" s="285" t="s">
        <v>339</v>
      </c>
      <c r="C977" s="308"/>
      <c r="D977" s="308"/>
      <c r="E977" s="295"/>
      <c r="F977" s="295"/>
      <c r="G977" s="295"/>
      <c r="H977" s="295"/>
      <c r="I977" s="295"/>
      <c r="J977" s="295"/>
      <c r="K977" s="295"/>
      <c r="L977" s="295"/>
      <c r="M977" s="295"/>
      <c r="N977" s="295"/>
      <c r="O977" s="295"/>
      <c r="P977" s="295"/>
      <c r="Q977" s="295"/>
      <c r="R977" s="262"/>
      <c r="S977" s="295"/>
      <c r="T977" s="295"/>
      <c r="U977" s="295"/>
      <c r="V977" s="308"/>
      <c r="W977" s="303"/>
      <c r="X977" s="308"/>
      <c r="Y977" s="308"/>
      <c r="Z977" s="295"/>
      <c r="AA977" s="295"/>
      <c r="AB977" s="295"/>
      <c r="AC977" s="295"/>
      <c r="AD977" s="295"/>
      <c r="AE977" s="685">
        <f>SUMPRODUCT($E$798:$E$958,AE798:AE958)</f>
        <v>0</v>
      </c>
      <c r="AF977" s="685">
        <f>SUMPRODUCT($E$798:$E$958,AF798:AF958)</f>
        <v>0</v>
      </c>
      <c r="AG977" s="253">
        <f>IF($AG$796="kw",SUMPRODUCT($Q$798:$Q$958,$S$798:$S$958,AG798:AG958),SUMPRODUCT($E$798:$E$958,AG798:AG958))</f>
        <v>0</v>
      </c>
      <c r="AH977" s="253">
        <f>IF($AG$796="kw",SUMPRODUCT($Q$798:$Q$958,$S$798:$S$958,AH798:AH958),SUMPRODUCT($E$798:$E$958,AH798:AH958))</f>
        <v>0</v>
      </c>
      <c r="AI977" s="253">
        <f t="shared" ref="AI977:AR977" si="2908">IF(AI796="kw",SUMPRODUCT($Q$798:$Q$958,$S$798:$S$958,AI798:AI958),SUMPRODUCT($E$798:$E$958,AI798:AI958))</f>
        <v>0</v>
      </c>
      <c r="AJ977" s="253">
        <f t="shared" si="2908"/>
        <v>0</v>
      </c>
      <c r="AK977" s="253">
        <f t="shared" si="2908"/>
        <v>0</v>
      </c>
      <c r="AL977" s="253">
        <f t="shared" si="2908"/>
        <v>0</v>
      </c>
      <c r="AM977" s="253">
        <f t="shared" si="2908"/>
        <v>0</v>
      </c>
      <c r="AN977" s="253">
        <f t="shared" si="2908"/>
        <v>0</v>
      </c>
      <c r="AO977" s="253">
        <f t="shared" si="2908"/>
        <v>0</v>
      </c>
      <c r="AP977" s="253">
        <f t="shared" si="2908"/>
        <v>0</v>
      </c>
      <c r="AQ977" s="253">
        <f t="shared" si="2908"/>
        <v>0</v>
      </c>
      <c r="AR977" s="253">
        <f t="shared" si="2908"/>
        <v>0</v>
      </c>
      <c r="AS977" s="297"/>
    </row>
    <row r="978" spans="1:45">
      <c r="B978" s="285" t="s">
        <v>845</v>
      </c>
      <c r="C978" s="308"/>
      <c r="D978" s="308"/>
      <c r="E978" s="295"/>
      <c r="F978" s="295"/>
      <c r="G978" s="295"/>
      <c r="H978" s="295"/>
      <c r="I978" s="295"/>
      <c r="J978" s="295"/>
      <c r="K978" s="295"/>
      <c r="L978" s="295"/>
      <c r="M978" s="295"/>
      <c r="N978" s="295"/>
      <c r="O978" s="295"/>
      <c r="P978" s="295"/>
      <c r="Q978" s="295"/>
      <c r="R978" s="262"/>
      <c r="S978" s="295"/>
      <c r="T978" s="295"/>
      <c r="U978" s="295"/>
      <c r="V978" s="308"/>
      <c r="W978" s="303"/>
      <c r="X978" s="308"/>
      <c r="Y978" s="308"/>
      <c r="Z978" s="295"/>
      <c r="AA978" s="295"/>
      <c r="AB978" s="295"/>
      <c r="AC978" s="295"/>
      <c r="AD978" s="295"/>
      <c r="AE978" s="685">
        <f>SUMPRODUCT($F$798:$F$958,AE798:AE958)</f>
        <v>0</v>
      </c>
      <c r="AF978" s="685">
        <f>SUMPRODUCT($F$798:$F$958,AF798:AF958)</f>
        <v>187506.77599999998</v>
      </c>
      <c r="AG978" s="253">
        <f>IF(AG796="kw",SUMPRODUCT($Q$798:$Q$958,$T$798:$T$958,AG798:AG958),SUMPRODUCT($F$798:$F$958,AG798:AG958))</f>
        <v>2706.0480000000002</v>
      </c>
      <c r="AH978" s="253">
        <f t="shared" ref="AH978:AR978" si="2909">IF(AH796="kw",SUMPRODUCT($Q$798:$Q$958,$T$798:$T$958,AH798:AH958),SUMPRODUCT($F$798:$F$958,AH798:AH958))</f>
        <v>0</v>
      </c>
      <c r="AI978" s="253">
        <f t="shared" si="2909"/>
        <v>0</v>
      </c>
      <c r="AJ978" s="253">
        <f t="shared" si="2909"/>
        <v>0</v>
      </c>
      <c r="AK978" s="253">
        <f t="shared" si="2909"/>
        <v>0</v>
      </c>
      <c r="AL978" s="253">
        <f t="shared" si="2909"/>
        <v>0</v>
      </c>
      <c r="AM978" s="253">
        <f t="shared" si="2909"/>
        <v>0</v>
      </c>
      <c r="AN978" s="253">
        <f t="shared" si="2909"/>
        <v>0</v>
      </c>
      <c r="AO978" s="253">
        <f t="shared" si="2909"/>
        <v>0</v>
      </c>
      <c r="AP978" s="253">
        <f t="shared" si="2909"/>
        <v>0</v>
      </c>
      <c r="AQ978" s="253">
        <f t="shared" si="2909"/>
        <v>0</v>
      </c>
      <c r="AR978" s="253">
        <f t="shared" si="2909"/>
        <v>0</v>
      </c>
      <c r="AS978" s="297"/>
    </row>
    <row r="979" spans="1:45">
      <c r="B979" s="285" t="s">
        <v>870</v>
      </c>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685">
        <f>SUMPRODUCT($G$798:$G$958,AE798:AE958)</f>
        <v>0</v>
      </c>
      <c r="AF979" s="685">
        <f>SUMPRODUCT($G$798:$G$958,AF798:AF958)</f>
        <v>187506.77599999998</v>
      </c>
      <c r="AG979" s="253">
        <f>IF(AG796="kw",SUMPRODUCT($Q$798:$Q$958,$U$798:$U$958,AG798:AG958),SUMPRODUCT($G$798:$G$958,AG798:AG958))</f>
        <v>2706.0480000000002</v>
      </c>
      <c r="AH979" s="253">
        <f t="shared" ref="AH979:AR979" si="2910">IF(AH796="kw",SUMPRODUCT($Q$798:$Q$958,$U$798:$U$958,AH798:AH958),SUMPRODUCT($G$798:$G$958,AH798:AH958))</f>
        <v>0</v>
      </c>
      <c r="AI979" s="253">
        <f t="shared" si="2910"/>
        <v>0</v>
      </c>
      <c r="AJ979" s="253">
        <f t="shared" si="2910"/>
        <v>0</v>
      </c>
      <c r="AK979" s="253">
        <f t="shared" si="2910"/>
        <v>0</v>
      </c>
      <c r="AL979" s="253">
        <f t="shared" si="2910"/>
        <v>0</v>
      </c>
      <c r="AM979" s="253">
        <f t="shared" si="2910"/>
        <v>0</v>
      </c>
      <c r="AN979" s="253">
        <f t="shared" si="2910"/>
        <v>0</v>
      </c>
      <c r="AO979" s="253">
        <f t="shared" si="2910"/>
        <v>0</v>
      </c>
      <c r="AP979" s="253">
        <f t="shared" si="2910"/>
        <v>0</v>
      </c>
      <c r="AQ979" s="253">
        <f t="shared" si="2910"/>
        <v>0</v>
      </c>
      <c r="AR979" s="253">
        <f t="shared" si="2910"/>
        <v>0</v>
      </c>
      <c r="AS979" s="297"/>
    </row>
    <row r="980" spans="1:45">
      <c r="B980" s="285" t="s">
        <v>871</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5">
        <f>SUMPRODUCT($H$798:$H$958,AE798:AE958)</f>
        <v>0</v>
      </c>
      <c r="AF980" s="685">
        <f>SUMPRODUCT($H$798:$H$958,AF798:AF958)</f>
        <v>187506.77599999998</v>
      </c>
      <c r="AG980" s="253">
        <f>IF(AG796="kw",SUMPRODUCT($Q$798:$Q$958,$V$798:$V$958,AG798:AG958),SUMPRODUCT($H$798:$H$958,AG798:AG958))</f>
        <v>2706.0480000000002</v>
      </c>
      <c r="AH980" s="253">
        <f t="shared" ref="AH980:AR980" si="2911">IF(AH796="kw",SUMPRODUCT($Q$798:$Q$958,$V$798:$V$958,AH798:AH958),SUMPRODUCT($H$798:$H$958,AH798:AH958))</f>
        <v>0</v>
      </c>
      <c r="AI980" s="253">
        <f t="shared" si="2911"/>
        <v>0</v>
      </c>
      <c r="AJ980" s="253">
        <f t="shared" si="2911"/>
        <v>0</v>
      </c>
      <c r="AK980" s="253">
        <f t="shared" si="2911"/>
        <v>0</v>
      </c>
      <c r="AL980" s="253">
        <f t="shared" si="2911"/>
        <v>0</v>
      </c>
      <c r="AM980" s="253">
        <f t="shared" si="2911"/>
        <v>0</v>
      </c>
      <c r="AN980" s="253">
        <f t="shared" si="2911"/>
        <v>0</v>
      </c>
      <c r="AO980" s="253">
        <f t="shared" si="2911"/>
        <v>0</v>
      </c>
      <c r="AP980" s="253">
        <f t="shared" si="2911"/>
        <v>0</v>
      </c>
      <c r="AQ980" s="253">
        <f t="shared" si="2911"/>
        <v>0</v>
      </c>
      <c r="AR980" s="253">
        <f t="shared" si="2911"/>
        <v>0</v>
      </c>
      <c r="AS980" s="297"/>
    </row>
    <row r="981" spans="1:45">
      <c r="B981" s="285" t="s">
        <v>872</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5">
        <f>SUMPRODUCT($I$798:$I$958,AE798:AE958)</f>
        <v>0</v>
      </c>
      <c r="AF981" s="685">
        <f>SUMPRODUCT($I$798:$I$958,AF798:AF958)</f>
        <v>187506.77599999998</v>
      </c>
      <c r="AG981" s="253">
        <f>IF(AG796="kw",SUMPRODUCT($Q$798:$Q$958,$W$798:$W$958,AG798:AG958),SUMPRODUCT($I$798:$I$958,AG798:AG958))</f>
        <v>2706.0480000000002</v>
      </c>
      <c r="AH981" s="253">
        <f t="shared" ref="AH981:AR981" si="2912">IF(AH796="kw",SUMPRODUCT($Q$798:$Q$958,$W$798:$W$958,AH798:AH958),SUMPRODUCT($I$798:$I$958,AH798:AH958))</f>
        <v>0</v>
      </c>
      <c r="AI981" s="253">
        <f t="shared" si="2912"/>
        <v>0</v>
      </c>
      <c r="AJ981" s="253">
        <f t="shared" si="2912"/>
        <v>0</v>
      </c>
      <c r="AK981" s="253">
        <f t="shared" si="2912"/>
        <v>0</v>
      </c>
      <c r="AL981" s="253">
        <f t="shared" si="2912"/>
        <v>0</v>
      </c>
      <c r="AM981" s="253">
        <f t="shared" si="2912"/>
        <v>0</v>
      </c>
      <c r="AN981" s="253">
        <f t="shared" si="2912"/>
        <v>0</v>
      </c>
      <c r="AO981" s="253">
        <f t="shared" si="2912"/>
        <v>0</v>
      </c>
      <c r="AP981" s="253">
        <f t="shared" si="2912"/>
        <v>0</v>
      </c>
      <c r="AQ981" s="253">
        <f t="shared" si="2912"/>
        <v>0</v>
      </c>
      <c r="AR981" s="253">
        <f t="shared" si="2912"/>
        <v>0</v>
      </c>
      <c r="AS981" s="297"/>
    </row>
    <row r="982" spans="1:45">
      <c r="B982" s="285" t="s">
        <v>873</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5">
        <f>SUMPRODUCT($J$798:$J$958,AE798:AE958)</f>
        <v>0</v>
      </c>
      <c r="AF982" s="685">
        <f>SUMPRODUCT($J$798:$J$958,AF798:AF958)</f>
        <v>0</v>
      </c>
      <c r="AG982" s="253">
        <f>IF(AG796="kw",SUMPRODUCT($Q$798:$Q$958,$X$798:$X$958,AG798:AG958),SUMPRODUCT($J$798:$J$958,AG798:AG958))</f>
        <v>0</v>
      </c>
      <c r="AH982" s="253">
        <f t="shared" ref="AH982:AR982" si="2913">IF(AH796="kw",SUMPRODUCT($Q$798:$Q$958,$X$798:$X$958,AH798:AH958),SUMPRODUCT($J$798:$J$958,AH798:AH958))</f>
        <v>0</v>
      </c>
      <c r="AI982" s="253">
        <f t="shared" si="2913"/>
        <v>0</v>
      </c>
      <c r="AJ982" s="253">
        <f t="shared" si="2913"/>
        <v>0</v>
      </c>
      <c r="AK982" s="253">
        <f t="shared" si="2913"/>
        <v>0</v>
      </c>
      <c r="AL982" s="253">
        <f t="shared" si="2913"/>
        <v>0</v>
      </c>
      <c r="AM982" s="253">
        <f t="shared" si="2913"/>
        <v>0</v>
      </c>
      <c r="AN982" s="253">
        <f t="shared" si="2913"/>
        <v>0</v>
      </c>
      <c r="AO982" s="253">
        <f t="shared" si="2913"/>
        <v>0</v>
      </c>
      <c r="AP982" s="253">
        <f t="shared" si="2913"/>
        <v>0</v>
      </c>
      <c r="AQ982" s="253">
        <f t="shared" si="2913"/>
        <v>0</v>
      </c>
      <c r="AR982" s="253">
        <f t="shared" si="2913"/>
        <v>0</v>
      </c>
      <c r="AS982" s="297"/>
    </row>
    <row r="983" spans="1:45">
      <c r="B983" s="285" t="s">
        <v>874</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5">
        <f>SUMPRODUCT($K$798:$K$958,AE798:AE958)</f>
        <v>0</v>
      </c>
      <c r="AF983" s="685">
        <f>SUMPRODUCT($K$798:$K$958,AF798:AF958)</f>
        <v>0</v>
      </c>
      <c r="AG983" s="253">
        <f>IF(AG796="kw",SUMPRODUCT($Q$798:$Q$958,$Y$798:$Y$958,AG798:AG958),SUMPRODUCT($K$798:$K$958,AG798:AG958))</f>
        <v>0</v>
      </c>
      <c r="AH983" s="253">
        <f t="shared" ref="AH983:AR983" si="2914">IF(AH796="kw",SUMPRODUCT($Q$798:$Q$958,$Y$798:$Y$958,AH798:AH958),SUMPRODUCT($K$798:$K$958,AH798:AH958))</f>
        <v>0</v>
      </c>
      <c r="AI983" s="253">
        <f t="shared" si="2914"/>
        <v>0</v>
      </c>
      <c r="AJ983" s="253">
        <f t="shared" si="2914"/>
        <v>0</v>
      </c>
      <c r="AK983" s="253">
        <f t="shared" si="2914"/>
        <v>0</v>
      </c>
      <c r="AL983" s="253">
        <f t="shared" si="2914"/>
        <v>0</v>
      </c>
      <c r="AM983" s="253">
        <f t="shared" si="2914"/>
        <v>0</v>
      </c>
      <c r="AN983" s="253">
        <f t="shared" si="2914"/>
        <v>0</v>
      </c>
      <c r="AO983" s="253">
        <f t="shared" si="2914"/>
        <v>0</v>
      </c>
      <c r="AP983" s="253">
        <f t="shared" si="2914"/>
        <v>0</v>
      </c>
      <c r="AQ983" s="253">
        <f t="shared" si="2914"/>
        <v>0</v>
      </c>
      <c r="AR983" s="253">
        <f t="shared" si="2914"/>
        <v>0</v>
      </c>
      <c r="AS983" s="297"/>
    </row>
    <row r="984" spans="1:45">
      <c r="B984" s="393" t="s">
        <v>875</v>
      </c>
      <c r="C984" s="321"/>
      <c r="D984" s="339"/>
      <c r="E984" s="339"/>
      <c r="F984" s="339"/>
      <c r="G984" s="339"/>
      <c r="H984" s="339"/>
      <c r="I984" s="339"/>
      <c r="J984" s="339"/>
      <c r="K984" s="339"/>
      <c r="L984" s="339"/>
      <c r="M984" s="339"/>
      <c r="N984" s="339"/>
      <c r="O984" s="339"/>
      <c r="P984" s="339"/>
      <c r="Q984" s="339"/>
      <c r="R984" s="338"/>
      <c r="S984" s="339"/>
      <c r="T984" s="339"/>
      <c r="U984" s="339"/>
      <c r="V984" s="321"/>
      <c r="W984" s="340"/>
      <c r="X984" s="340"/>
      <c r="Y984" s="339"/>
      <c r="Z984" s="339"/>
      <c r="AA984" s="340"/>
      <c r="AB984" s="340"/>
      <c r="AC984" s="340"/>
      <c r="AD984" s="340"/>
      <c r="AE984" s="686">
        <f>SUMPRODUCT($L$798:$L$958,AE798:AE958)</f>
        <v>0</v>
      </c>
      <c r="AF984" s="686">
        <f>SUMPRODUCT($L$798:$L$958,AF798:AF958)</f>
        <v>0</v>
      </c>
      <c r="AG984" s="287">
        <f>IF(AG796="kw",SUMPRODUCT($Q$798:$Q$958,$Z$798:$Z$958,AG798:AG958),SUMPRODUCT($L$798:$L$958,AG798:AG958))</f>
        <v>0</v>
      </c>
      <c r="AH984" s="287">
        <f t="shared" ref="AH984:AR984" si="2915">IF(AH796="kw",SUMPRODUCT($Q$798:$Q$958,$Z$798:$Z$958,AH798:AH958),SUMPRODUCT($L$798:$L$958,AH798:AH958))</f>
        <v>0</v>
      </c>
      <c r="AI984" s="287">
        <f t="shared" si="2915"/>
        <v>0</v>
      </c>
      <c r="AJ984" s="287">
        <f t="shared" si="2915"/>
        <v>0</v>
      </c>
      <c r="AK984" s="287">
        <f t="shared" si="2915"/>
        <v>0</v>
      </c>
      <c r="AL984" s="287">
        <f t="shared" si="2915"/>
        <v>0</v>
      </c>
      <c r="AM984" s="287">
        <f t="shared" si="2915"/>
        <v>0</v>
      </c>
      <c r="AN984" s="287">
        <f t="shared" si="2915"/>
        <v>0</v>
      </c>
      <c r="AO984" s="287">
        <f t="shared" si="2915"/>
        <v>0</v>
      </c>
      <c r="AP984" s="287">
        <f t="shared" si="2915"/>
        <v>0</v>
      </c>
      <c r="AQ984" s="287">
        <f t="shared" si="2915"/>
        <v>0</v>
      </c>
      <c r="AR984" s="287">
        <f t="shared" si="2915"/>
        <v>0</v>
      </c>
      <c r="AS984" s="341"/>
    </row>
    <row r="985" spans="1:45" ht="18.75" customHeight="1">
      <c r="B985" s="324" t="s">
        <v>578</v>
      </c>
      <c r="C985" s="342"/>
      <c r="D985" s="343"/>
      <c r="E985" s="343"/>
      <c r="F985" s="343"/>
      <c r="G985" s="343"/>
      <c r="H985" s="343"/>
      <c r="I985" s="343"/>
      <c r="J985" s="343"/>
      <c r="K985" s="343"/>
      <c r="L985" s="343"/>
      <c r="M985" s="343"/>
      <c r="N985" s="343"/>
      <c r="O985" s="343"/>
      <c r="P985" s="343"/>
      <c r="Q985" s="343"/>
      <c r="R985" s="343"/>
      <c r="S985" s="343"/>
      <c r="T985" s="343"/>
      <c r="U985" s="343"/>
      <c r="V985" s="327"/>
      <c r="W985" s="328"/>
      <c r="X985" s="343"/>
      <c r="Y985" s="343"/>
      <c r="Z985" s="343"/>
      <c r="AA985" s="343"/>
      <c r="AB985" s="343"/>
      <c r="AC985" s="343"/>
      <c r="AD985" s="343"/>
      <c r="AE985" s="344"/>
      <c r="AF985" s="344"/>
      <c r="AG985" s="344"/>
      <c r="AH985" s="344"/>
      <c r="AI985" s="344"/>
      <c r="AJ985" s="344"/>
      <c r="AK985" s="344"/>
      <c r="AL985" s="344"/>
      <c r="AM985" s="344"/>
      <c r="AN985" s="344"/>
      <c r="AO985" s="344"/>
      <c r="AP985" s="344"/>
      <c r="AQ985" s="344"/>
      <c r="AR985" s="344"/>
      <c r="AS985" s="344"/>
    </row>
    <row r="986" spans="1:45" collapsed="1"/>
    <row r="988" spans="1:45" ht="15.75">
      <c r="B988" s="243" t="s">
        <v>340</v>
      </c>
      <c r="C988" s="244"/>
      <c r="D988" s="513" t="s">
        <v>523</v>
      </c>
      <c r="E988" s="219"/>
      <c r="F988" s="513"/>
      <c r="G988" s="219"/>
      <c r="H988" s="219"/>
      <c r="I988" s="219"/>
      <c r="J988" s="219"/>
      <c r="K988" s="219"/>
      <c r="L988" s="219"/>
      <c r="M988" s="219"/>
      <c r="N988" s="219"/>
      <c r="O988" s="219"/>
      <c r="P988" s="219"/>
      <c r="Q988" s="219"/>
      <c r="R988" s="244"/>
      <c r="S988" s="219"/>
      <c r="T988" s="219"/>
      <c r="U988" s="219"/>
      <c r="V988" s="219"/>
      <c r="W988" s="219"/>
      <c r="X988" s="219"/>
      <c r="Y988" s="219"/>
      <c r="Z988" s="219"/>
      <c r="AA988" s="219"/>
      <c r="AB988" s="219"/>
      <c r="AC988" s="219"/>
      <c r="AD988" s="219"/>
      <c r="AE988" s="233"/>
      <c r="AF988" s="231"/>
      <c r="AG988" s="231"/>
      <c r="AH988" s="231"/>
      <c r="AI988" s="231"/>
      <c r="AJ988" s="231"/>
      <c r="AK988" s="231"/>
      <c r="AL988" s="231"/>
      <c r="AM988" s="231"/>
      <c r="AN988" s="231"/>
      <c r="AO988" s="231"/>
      <c r="AP988" s="231"/>
      <c r="AQ988" s="231"/>
      <c r="AR988" s="231"/>
    </row>
    <row r="989" spans="1:45" ht="39.75" customHeight="1">
      <c r="B989" s="953" t="s">
        <v>211</v>
      </c>
      <c r="C989" s="955" t="s">
        <v>33</v>
      </c>
      <c r="D989" s="246" t="s">
        <v>421</v>
      </c>
      <c r="E989" s="959" t="s">
        <v>209</v>
      </c>
      <c r="F989" s="960"/>
      <c r="G989" s="960"/>
      <c r="H989" s="960"/>
      <c r="I989" s="960"/>
      <c r="J989" s="960"/>
      <c r="K989" s="960"/>
      <c r="L989" s="960"/>
      <c r="M989" s="960"/>
      <c r="N989" s="960"/>
      <c r="O989" s="960"/>
      <c r="P989" s="961"/>
      <c r="Q989" s="957" t="s">
        <v>213</v>
      </c>
      <c r="R989" s="246" t="s">
        <v>422</v>
      </c>
      <c r="S989" s="950" t="s">
        <v>212</v>
      </c>
      <c r="T989" s="951"/>
      <c r="U989" s="951"/>
      <c r="V989" s="951"/>
      <c r="W989" s="951"/>
      <c r="X989" s="951"/>
      <c r="Y989" s="951"/>
      <c r="Z989" s="951"/>
      <c r="AA989" s="951"/>
      <c r="AB989" s="951"/>
      <c r="AC989" s="951"/>
      <c r="AD989" s="962"/>
      <c r="AE989" s="950" t="s">
        <v>242</v>
      </c>
      <c r="AF989" s="951"/>
      <c r="AG989" s="951"/>
      <c r="AH989" s="951"/>
      <c r="AI989" s="951"/>
      <c r="AJ989" s="951"/>
      <c r="AK989" s="951"/>
      <c r="AL989" s="951"/>
      <c r="AM989" s="951"/>
      <c r="AN989" s="951"/>
      <c r="AO989" s="951"/>
      <c r="AP989" s="951"/>
      <c r="AQ989" s="951"/>
      <c r="AR989" s="951"/>
      <c r="AS989" s="952"/>
    </row>
    <row r="990" spans="1:45" ht="65.25" customHeight="1">
      <c r="B990" s="954"/>
      <c r="C990" s="956"/>
      <c r="D990" s="247">
        <v>2020</v>
      </c>
      <c r="E990" s="247">
        <v>2021</v>
      </c>
      <c r="F990" s="247">
        <v>2022</v>
      </c>
      <c r="G990" s="247">
        <v>2023</v>
      </c>
      <c r="H990" s="247">
        <v>2024</v>
      </c>
      <c r="I990" s="247">
        <v>2025</v>
      </c>
      <c r="J990" s="247">
        <v>2026</v>
      </c>
      <c r="K990" s="247">
        <v>2027</v>
      </c>
      <c r="L990" s="247">
        <v>2028</v>
      </c>
      <c r="M990" s="247">
        <v>2029</v>
      </c>
      <c r="N990" s="247">
        <v>2030</v>
      </c>
      <c r="O990" s="247">
        <v>2031</v>
      </c>
      <c r="P990" s="247">
        <v>2032</v>
      </c>
      <c r="Q990" s="958"/>
      <c r="R990" s="247">
        <v>2020</v>
      </c>
      <c r="S990" s="247">
        <v>2021</v>
      </c>
      <c r="T990" s="247">
        <v>2022</v>
      </c>
      <c r="U990" s="247">
        <v>2023</v>
      </c>
      <c r="V990" s="247">
        <v>2024</v>
      </c>
      <c r="W990" s="247">
        <v>2025</v>
      </c>
      <c r="X990" s="247">
        <v>2026</v>
      </c>
      <c r="Y990" s="247">
        <v>2027</v>
      </c>
      <c r="Z990" s="247">
        <v>2028</v>
      </c>
      <c r="AA990" s="247">
        <v>2029</v>
      </c>
      <c r="AB990" s="247">
        <v>2030</v>
      </c>
      <c r="AC990" s="247">
        <v>2031</v>
      </c>
      <c r="AD990" s="247">
        <v>2032</v>
      </c>
      <c r="AE990" s="247" t="str">
        <f>'1.  LRAMVA Summary'!$D$53</f>
        <v>Residential</v>
      </c>
      <c r="AF990" s="247" t="str">
        <f>'1.  LRAMVA Summary'!$E$53</f>
        <v>GS&lt;50 kW</v>
      </c>
      <c r="AG990" s="247" t="str">
        <f>'1.  LRAMVA Summary'!$F$53</f>
        <v>GS&gt;50 KW</v>
      </c>
      <c r="AH990" s="247" t="str">
        <f>'1.  LRAMVA Summary'!$G$53</f>
        <v>Street Lights</v>
      </c>
      <c r="AI990" s="247" t="str">
        <f>'1.  LRAMVA Summary'!$H$53</f>
        <v/>
      </c>
      <c r="AJ990" s="247" t="str">
        <f>'1.  LRAMVA Summary'!$I$53</f>
        <v/>
      </c>
      <c r="AK990" s="247" t="str">
        <f>'1.  LRAMVA Summary'!$J$53</f>
        <v/>
      </c>
      <c r="AL990" s="247" t="str">
        <f>'1.  LRAMVA Summary'!$K$53</f>
        <v/>
      </c>
      <c r="AM990" s="247" t="str">
        <f>'1.  LRAMVA Summary'!$L$53</f>
        <v/>
      </c>
      <c r="AN990" s="247" t="str">
        <f>'1.  LRAMVA Summary'!$M$53</f>
        <v/>
      </c>
      <c r="AO990" s="247" t="str">
        <f>'1.  LRAMVA Summary'!$N$53</f>
        <v/>
      </c>
      <c r="AP990" s="247" t="str">
        <f>'1.  LRAMVA Summary'!$O$53</f>
        <v/>
      </c>
      <c r="AQ990" s="247" t="str">
        <f>'1.  LRAMVA Summary'!$P$53</f>
        <v/>
      </c>
      <c r="AR990" s="247" t="str">
        <f>'1.  LRAMVA Summary'!$Q$53</f>
        <v/>
      </c>
      <c r="AS990" s="249" t="str">
        <f>'1.  LRAMVA Summary'!$R$53</f>
        <v>Total</v>
      </c>
    </row>
    <row r="991" spans="1:45" ht="15" customHeight="1">
      <c r="A991" s="466"/>
      <c r="B991" s="456" t="s">
        <v>501</v>
      </c>
      <c r="C991" s="251"/>
      <c r="D991" s="251"/>
      <c r="E991" s="251"/>
      <c r="F991" s="251"/>
      <c r="G991" s="251"/>
      <c r="H991" s="251"/>
      <c r="I991" s="251"/>
      <c r="J991" s="251"/>
      <c r="K991" s="251"/>
      <c r="L991" s="251"/>
      <c r="M991" s="251"/>
      <c r="N991" s="251"/>
      <c r="O991" s="251"/>
      <c r="P991" s="251"/>
      <c r="Q991" s="252"/>
      <c r="R991" s="251"/>
      <c r="S991" s="251"/>
      <c r="T991" s="251"/>
      <c r="U991" s="251"/>
      <c r="V991" s="251"/>
      <c r="W991" s="251"/>
      <c r="X991" s="251"/>
      <c r="Y991" s="251"/>
      <c r="Z991" s="251"/>
      <c r="AA991" s="251"/>
      <c r="AB991" s="251"/>
      <c r="AC991" s="251"/>
      <c r="AD991" s="251"/>
      <c r="AE991" s="253" t="str">
        <f>'1.  LRAMVA Summary'!$D$54</f>
        <v>kWh</v>
      </c>
      <c r="AF991" s="253" t="str">
        <f>'1.  LRAMVA Summary'!$E$54</f>
        <v>kWh</v>
      </c>
      <c r="AG991" s="253" t="str">
        <f>'1.  LRAMVA Summary'!$F$54</f>
        <v>kW</v>
      </c>
      <c r="AH991" s="253" t="str">
        <f>'1.  LRAMVA Summary'!$G$54</f>
        <v>kW</v>
      </c>
      <c r="AI991" s="253">
        <f>'1.  LRAMVA Summary'!$H$54</f>
        <v>0</v>
      </c>
      <c r="AJ991" s="253">
        <f>'1.  LRAMVA Summary'!$I$54</f>
        <v>0</v>
      </c>
      <c r="AK991" s="253">
        <f>'1.  LRAMVA Summary'!$J$54</f>
        <v>0</v>
      </c>
      <c r="AL991" s="253">
        <f>'1.  LRAMVA Summary'!$K$54</f>
        <v>0</v>
      </c>
      <c r="AM991" s="253">
        <f>'1.  LRAMVA Summary'!$L$54</f>
        <v>0</v>
      </c>
      <c r="AN991" s="253">
        <f>'1.  LRAMVA Summary'!$M$54</f>
        <v>0</v>
      </c>
      <c r="AO991" s="253">
        <f>'1.  LRAMVA Summary'!$N$54</f>
        <v>0</v>
      </c>
      <c r="AP991" s="253">
        <f>'1.  LRAMVA Summary'!$O$54</f>
        <v>0</v>
      </c>
      <c r="AQ991" s="253">
        <f>'1.  LRAMVA Summary'!$P$54</f>
        <v>0</v>
      </c>
      <c r="AR991" s="253">
        <f>'1.  LRAMVA Summary'!$Q$54</f>
        <v>0</v>
      </c>
      <c r="AS991" s="254"/>
    </row>
    <row r="992" spans="1:45" ht="15" customHeight="1" outlineLevel="1">
      <c r="A992" s="466"/>
      <c r="B992" s="445" t="s">
        <v>494</v>
      </c>
      <c r="C992" s="251"/>
      <c r="D992" s="251"/>
      <c r="E992" s="251"/>
      <c r="F992" s="251"/>
      <c r="G992" s="251"/>
      <c r="H992" s="251"/>
      <c r="I992" s="251"/>
      <c r="J992" s="251"/>
      <c r="K992" s="251"/>
      <c r="L992" s="251"/>
      <c r="M992" s="251"/>
      <c r="N992" s="251"/>
      <c r="O992" s="251"/>
      <c r="P992" s="251"/>
      <c r="Q992" s="252"/>
      <c r="R992" s="251"/>
      <c r="S992" s="251"/>
      <c r="T992" s="251"/>
      <c r="U992" s="251"/>
      <c r="V992" s="251"/>
      <c r="W992" s="251"/>
      <c r="X992" s="251"/>
      <c r="Y992" s="251"/>
      <c r="Z992" s="251"/>
      <c r="AA992" s="251"/>
      <c r="AB992" s="251"/>
      <c r="AC992" s="251"/>
      <c r="AD992" s="251"/>
      <c r="AE992" s="253"/>
      <c r="AF992" s="253"/>
      <c r="AG992" s="253"/>
      <c r="AH992" s="253"/>
      <c r="AI992" s="253"/>
      <c r="AJ992" s="253"/>
      <c r="AK992" s="253"/>
      <c r="AL992" s="253"/>
      <c r="AM992" s="253"/>
      <c r="AN992" s="253"/>
      <c r="AO992" s="253"/>
      <c r="AP992" s="253"/>
      <c r="AQ992" s="253"/>
      <c r="AR992" s="253"/>
      <c r="AS992" s="254"/>
    </row>
    <row r="993" spans="1:45" ht="15" customHeight="1" outlineLevel="1">
      <c r="A993" s="466">
        <v>1</v>
      </c>
      <c r="B993" s="381" t="s">
        <v>95</v>
      </c>
      <c r="C993" s="253" t="s">
        <v>25</v>
      </c>
      <c r="D993" s="257"/>
      <c r="E993" s="257"/>
      <c r="F993" s="257"/>
      <c r="G993" s="257"/>
      <c r="H993" s="257"/>
      <c r="I993" s="257"/>
      <c r="J993" s="257"/>
      <c r="K993" s="257"/>
      <c r="L993" s="257"/>
      <c r="M993" s="257"/>
      <c r="N993" s="257"/>
      <c r="O993" s="257"/>
      <c r="P993" s="257"/>
      <c r="Q993" s="253"/>
      <c r="R993" s="257"/>
      <c r="S993" s="257"/>
      <c r="T993" s="257"/>
      <c r="U993" s="257"/>
      <c r="V993" s="257"/>
      <c r="W993" s="257"/>
      <c r="X993" s="257"/>
      <c r="Y993" s="257"/>
      <c r="Z993" s="257"/>
      <c r="AA993" s="257"/>
      <c r="AB993" s="257"/>
      <c r="AC993" s="257"/>
      <c r="AD993" s="257"/>
      <c r="AE993" s="368"/>
      <c r="AF993" s="368"/>
      <c r="AG993" s="368"/>
      <c r="AH993" s="368"/>
      <c r="AI993" s="368"/>
      <c r="AJ993" s="368"/>
      <c r="AK993" s="368"/>
      <c r="AL993" s="363"/>
      <c r="AM993" s="363"/>
      <c r="AN993" s="363"/>
      <c r="AO993" s="363"/>
      <c r="AP993" s="363"/>
      <c r="AQ993" s="363"/>
      <c r="AR993" s="363"/>
      <c r="AS993" s="258">
        <f>SUM(AE993:AR993)</f>
        <v>0</v>
      </c>
    </row>
    <row r="994" spans="1:45" ht="15" customHeight="1" outlineLevel="1">
      <c r="A994" s="466"/>
      <c r="B994" s="256" t="s">
        <v>345</v>
      </c>
      <c r="C994" s="253" t="s">
        <v>163</v>
      </c>
      <c r="D994" s="257"/>
      <c r="E994" s="257"/>
      <c r="F994" s="257"/>
      <c r="G994" s="257"/>
      <c r="H994" s="257"/>
      <c r="I994" s="257"/>
      <c r="J994" s="257"/>
      <c r="K994" s="257"/>
      <c r="L994" s="257"/>
      <c r="M994" s="257"/>
      <c r="N994" s="257"/>
      <c r="O994" s="257"/>
      <c r="P994" s="257"/>
      <c r="Q994" s="416"/>
      <c r="R994" s="257"/>
      <c r="S994" s="257"/>
      <c r="T994" s="257"/>
      <c r="U994" s="257"/>
      <c r="V994" s="257"/>
      <c r="W994" s="257"/>
      <c r="X994" s="257"/>
      <c r="Y994" s="257"/>
      <c r="Z994" s="257"/>
      <c r="AA994" s="257"/>
      <c r="AB994" s="257"/>
      <c r="AC994" s="257"/>
      <c r="AD994" s="257"/>
      <c r="AE994" s="364">
        <f>AE993</f>
        <v>0</v>
      </c>
      <c r="AF994" s="364">
        <f t="shared" ref="AF994" si="2916">AF993</f>
        <v>0</v>
      </c>
      <c r="AG994" s="364">
        <f t="shared" ref="AG994" si="2917">AG993</f>
        <v>0</v>
      </c>
      <c r="AH994" s="364">
        <f t="shared" ref="AH994" si="2918">AH993</f>
        <v>0</v>
      </c>
      <c r="AI994" s="364">
        <f t="shared" ref="AI994" si="2919">AI993</f>
        <v>0</v>
      </c>
      <c r="AJ994" s="364">
        <f t="shared" ref="AJ994" si="2920">AJ993</f>
        <v>0</v>
      </c>
      <c r="AK994" s="364">
        <f t="shared" ref="AK994" si="2921">AK993</f>
        <v>0</v>
      </c>
      <c r="AL994" s="364">
        <f t="shared" ref="AL994" si="2922">AL993</f>
        <v>0</v>
      </c>
      <c r="AM994" s="364">
        <f t="shared" ref="AM994" si="2923">AM993</f>
        <v>0</v>
      </c>
      <c r="AN994" s="364">
        <f t="shared" ref="AN994" si="2924">AN993</f>
        <v>0</v>
      </c>
      <c r="AO994" s="364">
        <f t="shared" ref="AO994" si="2925">AO993</f>
        <v>0</v>
      </c>
      <c r="AP994" s="364">
        <f t="shared" ref="AP994" si="2926">AP993</f>
        <v>0</v>
      </c>
      <c r="AQ994" s="364">
        <f t="shared" ref="AQ994" si="2927">AQ993</f>
        <v>0</v>
      </c>
      <c r="AR994" s="364">
        <f t="shared" ref="AR994" si="2928">AR993</f>
        <v>0</v>
      </c>
      <c r="AS994" s="259"/>
    </row>
    <row r="995" spans="1:45" ht="15" customHeight="1" outlineLevel="1">
      <c r="A995" s="466"/>
      <c r="B995" s="260"/>
      <c r="C995" s="261"/>
      <c r="D995" s="261"/>
      <c r="E995" s="261"/>
      <c r="F995" s="261"/>
      <c r="G995" s="261"/>
      <c r="H995" s="261"/>
      <c r="I995" s="261"/>
      <c r="J995" s="662"/>
      <c r="K995" s="261"/>
      <c r="L995" s="261"/>
      <c r="M995" s="261"/>
      <c r="N995" s="261"/>
      <c r="O995" s="261"/>
      <c r="P995" s="261"/>
      <c r="Q995" s="262"/>
      <c r="R995" s="261"/>
      <c r="S995" s="261"/>
      <c r="T995" s="261"/>
      <c r="U995" s="261"/>
      <c r="V995" s="261"/>
      <c r="W995" s="261"/>
      <c r="X995" s="261"/>
      <c r="Y995" s="261"/>
      <c r="Z995" s="261"/>
      <c r="AA995" s="261"/>
      <c r="AB995" s="261"/>
      <c r="AC995" s="261"/>
      <c r="AD995" s="261"/>
      <c r="AE995" s="365"/>
      <c r="AF995" s="366"/>
      <c r="AG995" s="366"/>
      <c r="AH995" s="366"/>
      <c r="AI995" s="366"/>
      <c r="AJ995" s="366"/>
      <c r="AK995" s="366"/>
      <c r="AL995" s="366"/>
      <c r="AM995" s="366"/>
      <c r="AN995" s="366"/>
      <c r="AO995" s="366"/>
      <c r="AP995" s="366"/>
      <c r="AQ995" s="366"/>
      <c r="AR995" s="366"/>
      <c r="AS995" s="264"/>
    </row>
    <row r="996" spans="1:45" ht="15" customHeight="1" outlineLevel="1">
      <c r="A996" s="466">
        <v>2</v>
      </c>
      <c r="B996" s="381" t="s">
        <v>96</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AE996</f>
        <v>0</v>
      </c>
      <c r="AF997" s="364">
        <f t="shared" ref="AF997" si="2929">AF996</f>
        <v>0</v>
      </c>
      <c r="AG997" s="364">
        <f t="shared" ref="AG997" si="2930">AG996</f>
        <v>0</v>
      </c>
      <c r="AH997" s="364">
        <f t="shared" ref="AH997" si="2931">AH996</f>
        <v>0</v>
      </c>
      <c r="AI997" s="364">
        <f t="shared" ref="AI997" si="2932">AI996</f>
        <v>0</v>
      </c>
      <c r="AJ997" s="364">
        <f t="shared" ref="AJ997" si="2933">AJ996</f>
        <v>0</v>
      </c>
      <c r="AK997" s="364">
        <f t="shared" ref="AK997" si="2934">AK996</f>
        <v>0</v>
      </c>
      <c r="AL997" s="364">
        <f t="shared" ref="AL997" si="2935">AL996</f>
        <v>0</v>
      </c>
      <c r="AM997" s="364">
        <f t="shared" ref="AM997" si="2936">AM996</f>
        <v>0</v>
      </c>
      <c r="AN997" s="364">
        <f t="shared" ref="AN997" si="2937">AN996</f>
        <v>0</v>
      </c>
      <c r="AO997" s="364">
        <f t="shared" ref="AO997" si="2938">AO996</f>
        <v>0</v>
      </c>
      <c r="AP997" s="364">
        <f t="shared" ref="AP997" si="2939">AP996</f>
        <v>0</v>
      </c>
      <c r="AQ997" s="364">
        <f t="shared" ref="AQ997" si="2940">AQ996</f>
        <v>0</v>
      </c>
      <c r="AR997" s="364">
        <f t="shared" ref="AR997" si="2941">AR996</f>
        <v>0</v>
      </c>
      <c r="AS997" s="259"/>
    </row>
    <row r="998" spans="1:45" ht="15" customHeight="1" outlineLevel="1">
      <c r="A998" s="466"/>
      <c r="B998" s="260"/>
      <c r="C998" s="261"/>
      <c r="D998" s="266"/>
      <c r="E998" s="266"/>
      <c r="F998" s="266"/>
      <c r="G998" s="266"/>
      <c r="H998" s="266"/>
      <c r="I998" s="266"/>
      <c r="J998" s="266"/>
      <c r="K998" s="266"/>
      <c r="L998" s="266"/>
      <c r="M998" s="266"/>
      <c r="N998" s="266"/>
      <c r="O998" s="266"/>
      <c r="P998" s="266"/>
      <c r="Q998" s="262"/>
      <c r="R998" s="266"/>
      <c r="S998" s="266"/>
      <c r="T998" s="266"/>
      <c r="U998" s="266"/>
      <c r="V998" s="266"/>
      <c r="W998" s="266"/>
      <c r="X998" s="266"/>
      <c r="Y998" s="266"/>
      <c r="Z998" s="266"/>
      <c r="AA998" s="266"/>
      <c r="AB998" s="266"/>
      <c r="AC998" s="266"/>
      <c r="AD998" s="266"/>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3</v>
      </c>
      <c r="B999" s="381" t="s">
        <v>97</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AE999</f>
        <v>0</v>
      </c>
      <c r="AF1000" s="364">
        <f t="shared" ref="AF1000" si="2942">AF999</f>
        <v>0</v>
      </c>
      <c r="AG1000" s="364">
        <f t="shared" ref="AG1000" si="2943">AG999</f>
        <v>0</v>
      </c>
      <c r="AH1000" s="364">
        <f t="shared" ref="AH1000" si="2944">AH999</f>
        <v>0</v>
      </c>
      <c r="AI1000" s="364">
        <f t="shared" ref="AI1000" si="2945">AI999</f>
        <v>0</v>
      </c>
      <c r="AJ1000" s="364">
        <f t="shared" ref="AJ1000" si="2946">AJ999</f>
        <v>0</v>
      </c>
      <c r="AK1000" s="364">
        <f t="shared" ref="AK1000" si="2947">AK999</f>
        <v>0</v>
      </c>
      <c r="AL1000" s="364">
        <f t="shared" ref="AL1000" si="2948">AL999</f>
        <v>0</v>
      </c>
      <c r="AM1000" s="364">
        <f t="shared" ref="AM1000" si="2949">AM999</f>
        <v>0</v>
      </c>
      <c r="AN1000" s="364">
        <f t="shared" ref="AN1000" si="2950">AN999</f>
        <v>0</v>
      </c>
      <c r="AO1000" s="364">
        <f t="shared" ref="AO1000" si="2951">AO999</f>
        <v>0</v>
      </c>
      <c r="AP1000" s="364">
        <f t="shared" ref="AP1000" si="2952">AP999</f>
        <v>0</v>
      </c>
      <c r="AQ1000" s="364">
        <f t="shared" ref="AQ1000" si="2953">AQ999</f>
        <v>0</v>
      </c>
      <c r="AR1000" s="364">
        <f t="shared" ref="AR1000" si="2954">AR999</f>
        <v>0</v>
      </c>
      <c r="AS1000" s="259"/>
    </row>
    <row r="1001" spans="1:45" ht="15" customHeight="1" outlineLevel="1">
      <c r="A1001" s="466"/>
      <c r="B1001" s="256"/>
      <c r="C1001" s="267"/>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c r="X1001" s="253"/>
      <c r="Y1001" s="253"/>
      <c r="Z1001" s="253"/>
      <c r="AA1001" s="253"/>
      <c r="AB1001" s="253"/>
      <c r="AC1001" s="253"/>
      <c r="AD1001" s="253"/>
      <c r="AE1001" s="365"/>
      <c r="AF1001" s="365"/>
      <c r="AG1001" s="365"/>
      <c r="AH1001" s="365"/>
      <c r="AI1001" s="365"/>
      <c r="AJ1001" s="365"/>
      <c r="AK1001" s="365"/>
      <c r="AL1001" s="365"/>
      <c r="AM1001" s="365"/>
      <c r="AN1001" s="365"/>
      <c r="AO1001" s="365"/>
      <c r="AP1001" s="365"/>
      <c r="AQ1001" s="365"/>
      <c r="AR1001" s="365"/>
      <c r="AS1001" s="268"/>
    </row>
    <row r="1002" spans="1:45" ht="15" customHeight="1" outlineLevel="1">
      <c r="A1002" s="466">
        <v>4</v>
      </c>
      <c r="B1002" s="275" t="s">
        <v>653</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AE1002</f>
        <v>0</v>
      </c>
      <c r="AF1003" s="364">
        <f t="shared" ref="AF1003" si="2955">AF1002</f>
        <v>0</v>
      </c>
      <c r="AG1003" s="364">
        <f t="shared" ref="AG1003" si="2956">AG1002</f>
        <v>0</v>
      </c>
      <c r="AH1003" s="364">
        <f t="shared" ref="AH1003" si="2957">AH1002</f>
        <v>0</v>
      </c>
      <c r="AI1003" s="364">
        <f t="shared" ref="AI1003" si="2958">AI1002</f>
        <v>0</v>
      </c>
      <c r="AJ1003" s="364">
        <f t="shared" ref="AJ1003" si="2959">AJ1002</f>
        <v>0</v>
      </c>
      <c r="AK1003" s="364">
        <f t="shared" ref="AK1003" si="2960">AK1002</f>
        <v>0</v>
      </c>
      <c r="AL1003" s="364">
        <f t="shared" ref="AL1003" si="2961">AL1002</f>
        <v>0</v>
      </c>
      <c r="AM1003" s="364">
        <f t="shared" ref="AM1003" si="2962">AM1002</f>
        <v>0</v>
      </c>
      <c r="AN1003" s="364">
        <f t="shared" ref="AN1003" si="2963">AN1002</f>
        <v>0</v>
      </c>
      <c r="AO1003" s="364">
        <f t="shared" ref="AO1003" si="2964">AO1002</f>
        <v>0</v>
      </c>
      <c r="AP1003" s="364">
        <f t="shared" ref="AP1003" si="2965">AP1002</f>
        <v>0</v>
      </c>
      <c r="AQ1003" s="364">
        <f t="shared" ref="AQ1003" si="2966">AQ1002</f>
        <v>0</v>
      </c>
      <c r="AR1003" s="364">
        <f t="shared" ref="AR1003" si="2967">AR1002</f>
        <v>0</v>
      </c>
      <c r="AS1003" s="259"/>
    </row>
    <row r="1004" spans="1:45" ht="15" customHeight="1" outlineLevel="1">
      <c r="A1004" s="466"/>
      <c r="B1004" s="256"/>
      <c r="C1004" s="267"/>
      <c r="D1004" s="266"/>
      <c r="E1004" s="266"/>
      <c r="F1004" s="266"/>
      <c r="G1004" s="266"/>
      <c r="H1004" s="266"/>
      <c r="I1004" s="266"/>
      <c r="J1004" s="266"/>
      <c r="K1004" s="266"/>
      <c r="L1004" s="266"/>
      <c r="M1004" s="266"/>
      <c r="N1004" s="266"/>
      <c r="O1004" s="266"/>
      <c r="P1004" s="266"/>
      <c r="Q1004" s="253"/>
      <c r="R1004" s="266"/>
      <c r="S1004" s="266"/>
      <c r="T1004" s="266"/>
      <c r="U1004" s="266"/>
      <c r="V1004" s="266"/>
      <c r="W1004" s="266"/>
      <c r="X1004" s="266"/>
      <c r="Y1004" s="266"/>
      <c r="Z1004" s="266"/>
      <c r="AA1004" s="266"/>
      <c r="AB1004" s="266"/>
      <c r="AC1004" s="266"/>
      <c r="AD1004" s="266"/>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5</v>
      </c>
      <c r="B1005" s="381" t="s">
        <v>98</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AE1005</f>
        <v>0</v>
      </c>
      <c r="AF1006" s="364">
        <f t="shared" ref="AF1006" si="2968">AF1005</f>
        <v>0</v>
      </c>
      <c r="AG1006" s="364">
        <f t="shared" ref="AG1006" si="2969">AG1005</f>
        <v>0</v>
      </c>
      <c r="AH1006" s="364">
        <f t="shared" ref="AH1006" si="2970">AH1005</f>
        <v>0</v>
      </c>
      <c r="AI1006" s="364">
        <f t="shared" ref="AI1006" si="2971">AI1005</f>
        <v>0</v>
      </c>
      <c r="AJ1006" s="364">
        <f t="shared" ref="AJ1006" si="2972">AJ1005</f>
        <v>0</v>
      </c>
      <c r="AK1006" s="364">
        <f t="shared" ref="AK1006" si="2973">AK1005</f>
        <v>0</v>
      </c>
      <c r="AL1006" s="364">
        <f t="shared" ref="AL1006" si="2974">AL1005</f>
        <v>0</v>
      </c>
      <c r="AM1006" s="364">
        <f t="shared" ref="AM1006" si="2975">AM1005</f>
        <v>0</v>
      </c>
      <c r="AN1006" s="364">
        <f t="shared" ref="AN1006" si="2976">AN1005</f>
        <v>0</v>
      </c>
      <c r="AO1006" s="364">
        <f t="shared" ref="AO1006" si="2977">AO1005</f>
        <v>0</v>
      </c>
      <c r="AP1006" s="364">
        <f t="shared" ref="AP1006" si="2978">AP1005</f>
        <v>0</v>
      </c>
      <c r="AQ1006" s="364">
        <f t="shared" ref="AQ1006" si="2979">AQ1005</f>
        <v>0</v>
      </c>
      <c r="AR1006" s="364">
        <f t="shared" ref="AR1006" si="2980">AR1005</f>
        <v>0</v>
      </c>
      <c r="AS1006" s="259"/>
    </row>
    <row r="1007" spans="1:45" ht="15" customHeight="1" outlineLevel="1">
      <c r="A1007" s="466"/>
      <c r="B1007" s="256"/>
      <c r="C1007" s="253"/>
      <c r="D1007" s="253"/>
      <c r="E1007" s="253"/>
      <c r="F1007" s="253"/>
      <c r="G1007" s="253"/>
      <c r="H1007" s="253"/>
      <c r="I1007" s="253"/>
      <c r="J1007" s="253"/>
      <c r="K1007" s="253"/>
      <c r="L1007" s="253"/>
      <c r="M1007" s="253"/>
      <c r="N1007" s="253"/>
      <c r="O1007" s="253"/>
      <c r="P1007" s="253"/>
      <c r="Q1007" s="253"/>
      <c r="R1007" s="253"/>
      <c r="S1007" s="253"/>
      <c r="T1007" s="253"/>
      <c r="U1007" s="253"/>
      <c r="V1007" s="253"/>
      <c r="W1007" s="253"/>
      <c r="X1007" s="253"/>
      <c r="Y1007" s="253"/>
      <c r="Z1007" s="253"/>
      <c r="AA1007" s="253"/>
      <c r="AB1007" s="253"/>
      <c r="AC1007" s="253"/>
      <c r="AD1007" s="253"/>
      <c r="AE1007" s="375"/>
      <c r="AF1007" s="376"/>
      <c r="AG1007" s="376"/>
      <c r="AH1007" s="376"/>
      <c r="AI1007" s="376"/>
      <c r="AJ1007" s="376"/>
      <c r="AK1007" s="376"/>
      <c r="AL1007" s="376"/>
      <c r="AM1007" s="376"/>
      <c r="AN1007" s="376"/>
      <c r="AO1007" s="376"/>
      <c r="AP1007" s="376"/>
      <c r="AQ1007" s="376"/>
      <c r="AR1007" s="376"/>
      <c r="AS1007" s="259"/>
    </row>
    <row r="1008" spans="1:45" ht="15.75" outlineLevel="1">
      <c r="A1008" s="466"/>
      <c r="B1008" s="280" t="s">
        <v>495</v>
      </c>
      <c r="C1008" s="251"/>
      <c r="D1008" s="251"/>
      <c r="E1008" s="251"/>
      <c r="F1008" s="251"/>
      <c r="G1008" s="251"/>
      <c r="H1008" s="251"/>
      <c r="I1008" s="251"/>
      <c r="J1008" s="251"/>
      <c r="K1008" s="251"/>
      <c r="L1008" s="251"/>
      <c r="M1008" s="251"/>
      <c r="N1008" s="251"/>
      <c r="O1008" s="251"/>
      <c r="P1008" s="251"/>
      <c r="Q1008" s="252"/>
      <c r="R1008" s="251"/>
      <c r="S1008" s="251"/>
      <c r="T1008" s="251"/>
      <c r="U1008" s="251"/>
      <c r="V1008" s="251"/>
      <c r="W1008" s="251"/>
      <c r="X1008" s="251"/>
      <c r="Y1008" s="251"/>
      <c r="Z1008" s="251"/>
      <c r="AA1008" s="251"/>
      <c r="AB1008" s="251"/>
      <c r="AC1008" s="251"/>
      <c r="AD1008" s="251"/>
      <c r="AE1008" s="367"/>
      <c r="AF1008" s="367"/>
      <c r="AG1008" s="367"/>
      <c r="AH1008" s="367"/>
      <c r="AI1008" s="367"/>
      <c r="AJ1008" s="367"/>
      <c r="AK1008" s="367"/>
      <c r="AL1008" s="367"/>
      <c r="AM1008" s="367"/>
      <c r="AN1008" s="367"/>
      <c r="AO1008" s="367"/>
      <c r="AP1008" s="367"/>
      <c r="AQ1008" s="367"/>
      <c r="AR1008" s="367"/>
      <c r="AS1008" s="254"/>
    </row>
    <row r="1009" spans="1:45" ht="15" customHeight="1" outlineLevel="1">
      <c r="A1009" s="466">
        <v>6</v>
      </c>
      <c r="B1009" s="381" t="s">
        <v>99</v>
      </c>
      <c r="C1009" s="253" t="s">
        <v>25</v>
      </c>
      <c r="D1009" s="257"/>
      <c r="E1009" s="257"/>
      <c r="F1009" s="257"/>
      <c r="G1009" s="257"/>
      <c r="H1009" s="257"/>
      <c r="I1009" s="257"/>
      <c r="J1009" s="257"/>
      <c r="K1009" s="257"/>
      <c r="L1009" s="257"/>
      <c r="M1009" s="257"/>
      <c r="N1009" s="257"/>
      <c r="O1009" s="257"/>
      <c r="P1009" s="257"/>
      <c r="Q1009" s="257">
        <v>12</v>
      </c>
      <c r="R1009" s="257"/>
      <c r="S1009" s="257"/>
      <c r="T1009" s="257"/>
      <c r="U1009" s="257"/>
      <c r="V1009" s="257"/>
      <c r="W1009" s="257"/>
      <c r="X1009" s="257"/>
      <c r="Y1009" s="257"/>
      <c r="Z1009" s="257"/>
      <c r="AA1009" s="257"/>
      <c r="AB1009" s="257"/>
      <c r="AC1009" s="257"/>
      <c r="AD1009" s="257"/>
      <c r="AE1009" s="368"/>
      <c r="AF1009" s="368"/>
      <c r="AG1009" s="368"/>
      <c r="AH1009" s="368"/>
      <c r="AI1009" s="368"/>
      <c r="AJ1009" s="368"/>
      <c r="AK1009" s="368"/>
      <c r="AL1009" s="368"/>
      <c r="AM1009" s="368"/>
      <c r="AN1009" s="368"/>
      <c r="AO1009" s="368"/>
      <c r="AP1009" s="368"/>
      <c r="AQ1009" s="368"/>
      <c r="AR1009" s="368"/>
      <c r="AS1009" s="258">
        <f>SUM(AE1009:AR1009)</f>
        <v>0</v>
      </c>
    </row>
    <row r="1010" spans="1:45" ht="15" customHeight="1" outlineLevel="1">
      <c r="A1010" s="466"/>
      <c r="B1010" s="256" t="s">
        <v>345</v>
      </c>
      <c r="C1010" s="253" t="s">
        <v>163</v>
      </c>
      <c r="D1010" s="257"/>
      <c r="E1010" s="257"/>
      <c r="F1010" s="257"/>
      <c r="G1010" s="257"/>
      <c r="H1010" s="257"/>
      <c r="I1010" s="257"/>
      <c r="J1010" s="257"/>
      <c r="K1010" s="257"/>
      <c r="L1010" s="257"/>
      <c r="M1010" s="257"/>
      <c r="N1010" s="257"/>
      <c r="O1010" s="257"/>
      <c r="P1010" s="257"/>
      <c r="Q1010" s="257">
        <f>Q1009</f>
        <v>12</v>
      </c>
      <c r="R1010" s="257"/>
      <c r="S1010" s="257"/>
      <c r="T1010" s="257"/>
      <c r="U1010" s="257"/>
      <c r="V1010" s="257"/>
      <c r="W1010" s="257"/>
      <c r="X1010" s="257"/>
      <c r="Y1010" s="257"/>
      <c r="Z1010" s="257"/>
      <c r="AA1010" s="257"/>
      <c r="AB1010" s="257"/>
      <c r="AC1010" s="257"/>
      <c r="AD1010" s="257"/>
      <c r="AE1010" s="364">
        <f>AE1009</f>
        <v>0</v>
      </c>
      <c r="AF1010" s="364">
        <f t="shared" ref="AF1010" si="2981">AF1009</f>
        <v>0</v>
      </c>
      <c r="AG1010" s="364">
        <f t="shared" ref="AG1010" si="2982">AG1009</f>
        <v>0</v>
      </c>
      <c r="AH1010" s="364">
        <f t="shared" ref="AH1010" si="2983">AH1009</f>
        <v>0</v>
      </c>
      <c r="AI1010" s="364">
        <f t="shared" ref="AI1010" si="2984">AI1009</f>
        <v>0</v>
      </c>
      <c r="AJ1010" s="364">
        <f t="shared" ref="AJ1010" si="2985">AJ1009</f>
        <v>0</v>
      </c>
      <c r="AK1010" s="364">
        <f t="shared" ref="AK1010" si="2986">AK1009</f>
        <v>0</v>
      </c>
      <c r="AL1010" s="364">
        <f t="shared" ref="AL1010" si="2987">AL1009</f>
        <v>0</v>
      </c>
      <c r="AM1010" s="364">
        <f t="shared" ref="AM1010" si="2988">AM1009</f>
        <v>0</v>
      </c>
      <c r="AN1010" s="364">
        <f t="shared" ref="AN1010" si="2989">AN1009</f>
        <v>0</v>
      </c>
      <c r="AO1010" s="364">
        <f t="shared" ref="AO1010" si="2990">AO1009</f>
        <v>0</v>
      </c>
      <c r="AP1010" s="364">
        <f t="shared" ref="AP1010" si="2991">AP1009</f>
        <v>0</v>
      </c>
      <c r="AQ1010" s="364">
        <f t="shared" ref="AQ1010" si="2992">AQ1009</f>
        <v>0</v>
      </c>
      <c r="AR1010" s="364">
        <f t="shared" ref="AR1010" si="2993">AR1009</f>
        <v>0</v>
      </c>
      <c r="AS1010" s="272"/>
    </row>
    <row r="1011" spans="1:45" ht="15" customHeight="1" outlineLevel="1">
      <c r="A1011" s="466"/>
      <c r="B1011" s="271"/>
      <c r="C1011" s="273"/>
      <c r="D1011" s="253"/>
      <c r="E1011" s="253"/>
      <c r="F1011" s="253"/>
      <c r="G1011" s="253"/>
      <c r="H1011" s="253"/>
      <c r="I1011" s="253"/>
      <c r="J1011" s="253"/>
      <c r="K1011" s="253"/>
      <c r="L1011" s="253"/>
      <c r="M1011" s="253"/>
      <c r="N1011" s="253"/>
      <c r="O1011" s="253"/>
      <c r="P1011" s="253"/>
      <c r="Q1011" s="253"/>
      <c r="R1011" s="253"/>
      <c r="S1011" s="253"/>
      <c r="T1011" s="253"/>
      <c r="U1011" s="253"/>
      <c r="V1011" s="253"/>
      <c r="W1011" s="253"/>
      <c r="X1011" s="253"/>
      <c r="Y1011" s="253"/>
      <c r="Z1011" s="253"/>
      <c r="AA1011" s="253"/>
      <c r="AB1011" s="253"/>
      <c r="AC1011" s="253"/>
      <c r="AD1011" s="253"/>
      <c r="AE1011" s="369"/>
      <c r="AF1011" s="369"/>
      <c r="AG1011" s="369"/>
      <c r="AH1011" s="369"/>
      <c r="AI1011" s="369"/>
      <c r="AJ1011" s="369"/>
      <c r="AK1011" s="369"/>
      <c r="AL1011" s="369"/>
      <c r="AM1011" s="369"/>
      <c r="AN1011" s="369"/>
      <c r="AO1011" s="369"/>
      <c r="AP1011" s="369"/>
      <c r="AQ1011" s="369"/>
      <c r="AR1011" s="369"/>
      <c r="AS1011" s="274"/>
    </row>
    <row r="1012" spans="1:45" ht="15" customHeight="1" outlineLevel="1">
      <c r="A1012" s="466">
        <v>7</v>
      </c>
      <c r="B1012" s="381" t="s">
        <v>100</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AE1012</f>
        <v>0</v>
      </c>
      <c r="AF1013" s="364">
        <f t="shared" ref="AF1013" si="2994">AF1012</f>
        <v>0</v>
      </c>
      <c r="AG1013" s="364">
        <f t="shared" ref="AG1013" si="2995">AG1012</f>
        <v>0</v>
      </c>
      <c r="AH1013" s="364">
        <f t="shared" ref="AH1013" si="2996">AH1012</f>
        <v>0</v>
      </c>
      <c r="AI1013" s="364">
        <f t="shared" ref="AI1013" si="2997">AI1012</f>
        <v>0</v>
      </c>
      <c r="AJ1013" s="364">
        <f t="shared" ref="AJ1013" si="2998">AJ1012</f>
        <v>0</v>
      </c>
      <c r="AK1013" s="364">
        <f t="shared" ref="AK1013" si="2999">AK1012</f>
        <v>0</v>
      </c>
      <c r="AL1013" s="364">
        <f t="shared" ref="AL1013" si="3000">AL1012</f>
        <v>0</v>
      </c>
      <c r="AM1013" s="364">
        <f t="shared" ref="AM1013" si="3001">AM1012</f>
        <v>0</v>
      </c>
      <c r="AN1013" s="364">
        <f t="shared" ref="AN1013" si="3002">AN1012</f>
        <v>0</v>
      </c>
      <c r="AO1013" s="364">
        <f t="shared" ref="AO1013" si="3003">AO1012</f>
        <v>0</v>
      </c>
      <c r="AP1013" s="364">
        <f t="shared" ref="AP1013" si="3004">AP1012</f>
        <v>0</v>
      </c>
      <c r="AQ1013" s="364">
        <f t="shared" ref="AQ1013" si="3005">AQ1012</f>
        <v>0</v>
      </c>
      <c r="AR1013" s="364">
        <f t="shared" ref="AR1013" si="3006">AR1012</f>
        <v>0</v>
      </c>
      <c r="AS1013" s="272"/>
    </row>
    <row r="1014" spans="1:45" ht="15" customHeight="1" outlineLevel="1">
      <c r="A1014" s="466"/>
      <c r="B1014" s="275"/>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70"/>
      <c r="AG1014" s="369"/>
      <c r="AH1014" s="369"/>
      <c r="AI1014" s="369"/>
      <c r="AJ1014" s="369"/>
      <c r="AK1014" s="369"/>
      <c r="AL1014" s="369"/>
      <c r="AM1014" s="369"/>
      <c r="AN1014" s="369"/>
      <c r="AO1014" s="369"/>
      <c r="AP1014" s="369"/>
      <c r="AQ1014" s="369"/>
      <c r="AR1014" s="369"/>
      <c r="AS1014" s="274"/>
    </row>
    <row r="1015" spans="1:45" ht="15" customHeight="1" outlineLevel="1">
      <c r="A1015" s="466">
        <v>8</v>
      </c>
      <c r="B1015" s="381" t="s">
        <v>101</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AE1015</f>
        <v>0</v>
      </c>
      <c r="AF1016" s="364">
        <f t="shared" ref="AF1016" si="3007">AF1015</f>
        <v>0</v>
      </c>
      <c r="AG1016" s="364">
        <f t="shared" ref="AG1016" si="3008">AG1015</f>
        <v>0</v>
      </c>
      <c r="AH1016" s="364">
        <f t="shared" ref="AH1016" si="3009">AH1015</f>
        <v>0</v>
      </c>
      <c r="AI1016" s="364">
        <f t="shared" ref="AI1016" si="3010">AI1015</f>
        <v>0</v>
      </c>
      <c r="AJ1016" s="364">
        <f t="shared" ref="AJ1016" si="3011">AJ1015</f>
        <v>0</v>
      </c>
      <c r="AK1016" s="364">
        <f t="shared" ref="AK1016" si="3012">AK1015</f>
        <v>0</v>
      </c>
      <c r="AL1016" s="364">
        <f t="shared" ref="AL1016" si="3013">AL1015</f>
        <v>0</v>
      </c>
      <c r="AM1016" s="364">
        <f t="shared" ref="AM1016" si="3014">AM1015</f>
        <v>0</v>
      </c>
      <c r="AN1016" s="364">
        <f t="shared" ref="AN1016" si="3015">AN1015</f>
        <v>0</v>
      </c>
      <c r="AO1016" s="364">
        <f t="shared" ref="AO1016" si="3016">AO1015</f>
        <v>0</v>
      </c>
      <c r="AP1016" s="364">
        <f t="shared" ref="AP1016" si="3017">AP1015</f>
        <v>0</v>
      </c>
      <c r="AQ1016" s="364">
        <f t="shared" ref="AQ1016" si="3018">AQ1015</f>
        <v>0</v>
      </c>
      <c r="AR1016" s="364">
        <f t="shared" ref="AR1016" si="3019">AR1015</f>
        <v>0</v>
      </c>
      <c r="AS1016" s="272"/>
    </row>
    <row r="1017" spans="1:45" ht="15" customHeight="1" outlineLevel="1">
      <c r="A1017" s="466"/>
      <c r="B1017" s="275"/>
      <c r="C1017" s="273"/>
      <c r="D1017" s="277"/>
      <c r="E1017" s="277"/>
      <c r="F1017" s="277"/>
      <c r="G1017" s="277"/>
      <c r="H1017" s="277"/>
      <c r="I1017" s="277"/>
      <c r="J1017" s="277"/>
      <c r="K1017" s="277"/>
      <c r="L1017" s="277"/>
      <c r="M1017" s="277"/>
      <c r="N1017" s="277"/>
      <c r="O1017" s="277"/>
      <c r="P1017" s="277"/>
      <c r="Q1017" s="253"/>
      <c r="R1017" s="277"/>
      <c r="S1017" s="277"/>
      <c r="T1017" s="277"/>
      <c r="U1017" s="277"/>
      <c r="V1017" s="277"/>
      <c r="W1017" s="277"/>
      <c r="X1017" s="277"/>
      <c r="Y1017" s="277"/>
      <c r="Z1017" s="277"/>
      <c r="AA1017" s="277"/>
      <c r="AB1017" s="277"/>
      <c r="AC1017" s="277"/>
      <c r="AD1017" s="277"/>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9</v>
      </c>
      <c r="B1018" s="381" t="s">
        <v>102</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AE1018</f>
        <v>0</v>
      </c>
      <c r="AF1019" s="364">
        <f t="shared" ref="AF1019" si="3020">AF1018</f>
        <v>0</v>
      </c>
      <c r="AG1019" s="364">
        <f t="shared" ref="AG1019" si="3021">AG1018</f>
        <v>0</v>
      </c>
      <c r="AH1019" s="364">
        <f t="shared" ref="AH1019" si="3022">AH1018</f>
        <v>0</v>
      </c>
      <c r="AI1019" s="364">
        <f t="shared" ref="AI1019" si="3023">AI1018</f>
        <v>0</v>
      </c>
      <c r="AJ1019" s="364">
        <f t="shared" ref="AJ1019" si="3024">AJ1018</f>
        <v>0</v>
      </c>
      <c r="AK1019" s="364">
        <f t="shared" ref="AK1019" si="3025">AK1018</f>
        <v>0</v>
      </c>
      <c r="AL1019" s="364">
        <f t="shared" ref="AL1019" si="3026">AL1018</f>
        <v>0</v>
      </c>
      <c r="AM1019" s="364">
        <f t="shared" ref="AM1019" si="3027">AM1018</f>
        <v>0</v>
      </c>
      <c r="AN1019" s="364">
        <f t="shared" ref="AN1019" si="3028">AN1018</f>
        <v>0</v>
      </c>
      <c r="AO1019" s="364">
        <f t="shared" ref="AO1019" si="3029">AO1018</f>
        <v>0</v>
      </c>
      <c r="AP1019" s="364">
        <f t="shared" ref="AP1019" si="3030">AP1018</f>
        <v>0</v>
      </c>
      <c r="AQ1019" s="364">
        <f t="shared" ref="AQ1019" si="3031">AQ1018</f>
        <v>0</v>
      </c>
      <c r="AR1019" s="364">
        <f t="shared" ref="AR1019" si="3032">AR1018</f>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69"/>
      <c r="AG1020" s="369"/>
      <c r="AH1020" s="369"/>
      <c r="AI1020" s="369"/>
      <c r="AJ1020" s="369"/>
      <c r="AK1020" s="369"/>
      <c r="AL1020" s="369"/>
      <c r="AM1020" s="369"/>
      <c r="AN1020" s="369"/>
      <c r="AO1020" s="369"/>
      <c r="AP1020" s="369"/>
      <c r="AQ1020" s="369"/>
      <c r="AR1020" s="369"/>
      <c r="AS1020" s="274"/>
    </row>
    <row r="1021" spans="1:45" ht="15" customHeight="1" outlineLevel="1">
      <c r="A1021" s="466">
        <v>10</v>
      </c>
      <c r="B1021" s="381" t="s">
        <v>103</v>
      </c>
      <c r="C1021" s="253" t="s">
        <v>25</v>
      </c>
      <c r="D1021" s="257"/>
      <c r="E1021" s="257"/>
      <c r="F1021" s="257"/>
      <c r="G1021" s="257"/>
      <c r="H1021" s="257"/>
      <c r="I1021" s="257"/>
      <c r="J1021" s="257"/>
      <c r="K1021" s="257"/>
      <c r="L1021" s="257"/>
      <c r="M1021" s="257"/>
      <c r="N1021" s="257"/>
      <c r="O1021" s="257"/>
      <c r="P1021" s="257"/>
      <c r="Q1021" s="257">
        <v>3</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3</v>
      </c>
      <c r="R1022" s="257"/>
      <c r="S1022" s="257"/>
      <c r="T1022" s="257"/>
      <c r="U1022" s="257"/>
      <c r="V1022" s="257"/>
      <c r="W1022" s="257"/>
      <c r="X1022" s="257"/>
      <c r="Y1022" s="257"/>
      <c r="Z1022" s="257"/>
      <c r="AA1022" s="257"/>
      <c r="AB1022" s="257"/>
      <c r="AC1022" s="257"/>
      <c r="AD1022" s="257"/>
      <c r="AE1022" s="364">
        <f>AE1021</f>
        <v>0</v>
      </c>
      <c r="AF1022" s="364">
        <f t="shared" ref="AF1022" si="3033">AF1021</f>
        <v>0</v>
      </c>
      <c r="AG1022" s="364">
        <f t="shared" ref="AG1022" si="3034">AG1021</f>
        <v>0</v>
      </c>
      <c r="AH1022" s="364">
        <f t="shared" ref="AH1022" si="3035">AH1021</f>
        <v>0</v>
      </c>
      <c r="AI1022" s="364">
        <f t="shared" ref="AI1022" si="3036">AI1021</f>
        <v>0</v>
      </c>
      <c r="AJ1022" s="364">
        <f t="shared" ref="AJ1022" si="3037">AJ1021</f>
        <v>0</v>
      </c>
      <c r="AK1022" s="364">
        <f t="shared" ref="AK1022" si="3038">AK1021</f>
        <v>0</v>
      </c>
      <c r="AL1022" s="364">
        <f t="shared" ref="AL1022" si="3039">AL1021</f>
        <v>0</v>
      </c>
      <c r="AM1022" s="364">
        <f t="shared" ref="AM1022" si="3040">AM1021</f>
        <v>0</v>
      </c>
      <c r="AN1022" s="364">
        <f t="shared" ref="AN1022" si="3041">AN1021</f>
        <v>0</v>
      </c>
      <c r="AO1022" s="364">
        <f t="shared" ref="AO1022" si="3042">AO1021</f>
        <v>0</v>
      </c>
      <c r="AP1022" s="364">
        <f t="shared" ref="AP1022" si="3043">AP1021</f>
        <v>0</v>
      </c>
      <c r="AQ1022" s="364">
        <f t="shared" ref="AQ1022" si="3044">AQ1021</f>
        <v>0</v>
      </c>
      <c r="AR1022" s="364">
        <f t="shared" ref="AR1022" si="3045">AR1021</f>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70"/>
      <c r="AG1023" s="369"/>
      <c r="AH1023" s="369"/>
      <c r="AI1023" s="369"/>
      <c r="AJ1023" s="369"/>
      <c r="AK1023" s="369"/>
      <c r="AL1023" s="369"/>
      <c r="AM1023" s="369"/>
      <c r="AN1023" s="369"/>
      <c r="AO1023" s="369"/>
      <c r="AP1023" s="369"/>
      <c r="AQ1023" s="369"/>
      <c r="AR1023" s="369"/>
      <c r="AS1023" s="274"/>
    </row>
    <row r="1024" spans="1:45" ht="15" customHeight="1" outlineLevel="1">
      <c r="A1024" s="466"/>
      <c r="B1024" s="250" t="s">
        <v>10</v>
      </c>
      <c r="C1024" s="251"/>
      <c r="D1024" s="251"/>
      <c r="E1024" s="251"/>
      <c r="F1024" s="251"/>
      <c r="G1024" s="251"/>
      <c r="H1024" s="251"/>
      <c r="I1024" s="251"/>
      <c r="J1024" s="251"/>
      <c r="K1024" s="251"/>
      <c r="L1024" s="251"/>
      <c r="M1024" s="251"/>
      <c r="N1024" s="251"/>
      <c r="O1024" s="251"/>
      <c r="P1024" s="251"/>
      <c r="Q1024" s="252"/>
      <c r="R1024" s="251"/>
      <c r="S1024" s="251"/>
      <c r="T1024" s="251"/>
      <c r="U1024" s="251"/>
      <c r="V1024" s="251"/>
      <c r="W1024" s="251"/>
      <c r="X1024" s="251"/>
      <c r="Y1024" s="251"/>
      <c r="Z1024" s="251"/>
      <c r="AA1024" s="251"/>
      <c r="AB1024" s="251"/>
      <c r="AC1024" s="251"/>
      <c r="AD1024" s="251"/>
      <c r="AE1024" s="367"/>
      <c r="AF1024" s="367"/>
      <c r="AG1024" s="367"/>
      <c r="AH1024" s="367"/>
      <c r="AI1024" s="367"/>
      <c r="AJ1024" s="367"/>
      <c r="AK1024" s="367"/>
      <c r="AL1024" s="367"/>
      <c r="AM1024" s="367"/>
      <c r="AN1024" s="367"/>
      <c r="AO1024" s="367"/>
      <c r="AP1024" s="367"/>
      <c r="AQ1024" s="367"/>
      <c r="AR1024" s="367"/>
      <c r="AS1024" s="254"/>
    </row>
    <row r="1025" spans="1:46" ht="15" customHeight="1" outlineLevel="1">
      <c r="A1025" s="466">
        <v>11</v>
      </c>
      <c r="B1025" s="381" t="s">
        <v>104</v>
      </c>
      <c r="C1025" s="253" t="s">
        <v>25</v>
      </c>
      <c r="D1025" s="257"/>
      <c r="E1025" s="257"/>
      <c r="F1025" s="257"/>
      <c r="G1025" s="257"/>
      <c r="H1025" s="257"/>
      <c r="I1025" s="257"/>
      <c r="J1025" s="257"/>
      <c r="K1025" s="257"/>
      <c r="L1025" s="257"/>
      <c r="M1025" s="257"/>
      <c r="N1025" s="257"/>
      <c r="O1025" s="257"/>
      <c r="P1025" s="257"/>
      <c r="Q1025" s="257">
        <v>12</v>
      </c>
      <c r="R1025" s="257"/>
      <c r="S1025" s="257"/>
      <c r="T1025" s="257"/>
      <c r="U1025" s="257"/>
      <c r="V1025" s="257"/>
      <c r="W1025" s="257"/>
      <c r="X1025" s="257"/>
      <c r="Y1025" s="257"/>
      <c r="Z1025" s="257"/>
      <c r="AA1025" s="257"/>
      <c r="AB1025" s="257"/>
      <c r="AC1025" s="257"/>
      <c r="AD1025" s="257"/>
      <c r="AE1025" s="379"/>
      <c r="AF1025" s="368"/>
      <c r="AG1025" s="368"/>
      <c r="AH1025" s="368"/>
      <c r="AI1025" s="368"/>
      <c r="AJ1025" s="368"/>
      <c r="AK1025" s="368"/>
      <c r="AL1025" s="368"/>
      <c r="AM1025" s="368"/>
      <c r="AN1025" s="368"/>
      <c r="AO1025" s="368"/>
      <c r="AP1025" s="368"/>
      <c r="AQ1025" s="368"/>
      <c r="AR1025" s="368"/>
      <c r="AS1025" s="258">
        <f>SUM(AE1025:AR1025)</f>
        <v>0</v>
      </c>
    </row>
    <row r="1026" spans="1:46" ht="15" customHeight="1" outlineLevel="1">
      <c r="A1026" s="466"/>
      <c r="B1026" s="256" t="s">
        <v>345</v>
      </c>
      <c r="C1026" s="253" t="s">
        <v>163</v>
      </c>
      <c r="D1026" s="257"/>
      <c r="E1026" s="257"/>
      <c r="F1026" s="257"/>
      <c r="G1026" s="257"/>
      <c r="H1026" s="257"/>
      <c r="I1026" s="257"/>
      <c r="J1026" s="257"/>
      <c r="K1026" s="257"/>
      <c r="L1026" s="257"/>
      <c r="M1026" s="257"/>
      <c r="N1026" s="257"/>
      <c r="O1026" s="257"/>
      <c r="P1026" s="257"/>
      <c r="Q1026" s="257">
        <f>Q1025</f>
        <v>12</v>
      </c>
      <c r="R1026" s="257"/>
      <c r="S1026" s="257"/>
      <c r="T1026" s="257"/>
      <c r="U1026" s="257"/>
      <c r="V1026" s="257"/>
      <c r="W1026" s="257"/>
      <c r="X1026" s="257"/>
      <c r="Y1026" s="257"/>
      <c r="Z1026" s="257"/>
      <c r="AA1026" s="257"/>
      <c r="AB1026" s="257"/>
      <c r="AC1026" s="257"/>
      <c r="AD1026" s="257"/>
      <c r="AE1026" s="364">
        <f>AE1025</f>
        <v>0</v>
      </c>
      <c r="AF1026" s="364">
        <f t="shared" ref="AF1026" si="3046">AF1025</f>
        <v>0</v>
      </c>
      <c r="AG1026" s="364">
        <f t="shared" ref="AG1026" si="3047">AG1025</f>
        <v>0</v>
      </c>
      <c r="AH1026" s="364">
        <f t="shared" ref="AH1026" si="3048">AH1025</f>
        <v>0</v>
      </c>
      <c r="AI1026" s="364">
        <f t="shared" ref="AI1026" si="3049">AI1025</f>
        <v>0</v>
      </c>
      <c r="AJ1026" s="364">
        <f t="shared" ref="AJ1026" si="3050">AJ1025</f>
        <v>0</v>
      </c>
      <c r="AK1026" s="364">
        <f t="shared" ref="AK1026" si="3051">AK1025</f>
        <v>0</v>
      </c>
      <c r="AL1026" s="364">
        <f t="shared" ref="AL1026" si="3052">AL1025</f>
        <v>0</v>
      </c>
      <c r="AM1026" s="364">
        <f t="shared" ref="AM1026" si="3053">AM1025</f>
        <v>0</v>
      </c>
      <c r="AN1026" s="364">
        <f t="shared" ref="AN1026" si="3054">AN1025</f>
        <v>0</v>
      </c>
      <c r="AO1026" s="364">
        <f t="shared" ref="AO1026" si="3055">AO1025</f>
        <v>0</v>
      </c>
      <c r="AP1026" s="364">
        <f t="shared" ref="AP1026" si="3056">AP1025</f>
        <v>0</v>
      </c>
      <c r="AQ1026" s="364">
        <f t="shared" ref="AQ1026" si="3057">AQ1025</f>
        <v>0</v>
      </c>
      <c r="AR1026" s="364">
        <f t="shared" ref="AR1026" si="3058">AR1025</f>
        <v>0</v>
      </c>
      <c r="AS1026" s="259"/>
    </row>
    <row r="1027" spans="1:46" ht="15" customHeight="1" outlineLevel="1">
      <c r="A1027" s="466"/>
      <c r="B1027" s="276"/>
      <c r="C1027" s="267"/>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253"/>
      <c r="Z1027" s="253"/>
      <c r="AA1027" s="253"/>
      <c r="AB1027" s="253"/>
      <c r="AC1027" s="253"/>
      <c r="AD1027" s="253"/>
      <c r="AE1027" s="365"/>
      <c r="AF1027" s="374"/>
      <c r="AG1027" s="374"/>
      <c r="AH1027" s="374"/>
      <c r="AI1027" s="374"/>
      <c r="AJ1027" s="374"/>
      <c r="AK1027" s="374"/>
      <c r="AL1027" s="374"/>
      <c r="AM1027" s="374"/>
      <c r="AN1027" s="374"/>
      <c r="AO1027" s="374"/>
      <c r="AP1027" s="374"/>
      <c r="AQ1027" s="374"/>
      <c r="AR1027" s="374"/>
      <c r="AS1027" s="268"/>
    </row>
    <row r="1028" spans="1:46" ht="28.5" customHeight="1" outlineLevel="1">
      <c r="A1028" s="466">
        <v>12</v>
      </c>
      <c r="B1028" s="381" t="s">
        <v>105</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63"/>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AE1028</f>
        <v>0</v>
      </c>
      <c r="AF1029" s="364">
        <f t="shared" ref="AF1029" si="3059">AF1028</f>
        <v>0</v>
      </c>
      <c r="AG1029" s="364">
        <f t="shared" ref="AG1029" si="3060">AG1028</f>
        <v>0</v>
      </c>
      <c r="AH1029" s="364">
        <f t="shared" ref="AH1029" si="3061">AH1028</f>
        <v>0</v>
      </c>
      <c r="AI1029" s="364">
        <f t="shared" ref="AI1029" si="3062">AI1028</f>
        <v>0</v>
      </c>
      <c r="AJ1029" s="364">
        <f t="shared" ref="AJ1029" si="3063">AJ1028</f>
        <v>0</v>
      </c>
      <c r="AK1029" s="364">
        <f t="shared" ref="AK1029" si="3064">AK1028</f>
        <v>0</v>
      </c>
      <c r="AL1029" s="364">
        <f t="shared" ref="AL1029" si="3065">AL1028</f>
        <v>0</v>
      </c>
      <c r="AM1029" s="364">
        <f t="shared" ref="AM1029" si="3066">AM1028</f>
        <v>0</v>
      </c>
      <c r="AN1029" s="364">
        <f t="shared" ref="AN1029" si="3067">AN1028</f>
        <v>0</v>
      </c>
      <c r="AO1029" s="364">
        <f t="shared" ref="AO1029" si="3068">AO1028</f>
        <v>0</v>
      </c>
      <c r="AP1029" s="364">
        <f t="shared" ref="AP1029" si="3069">AP1028</f>
        <v>0</v>
      </c>
      <c r="AQ1029" s="364">
        <f t="shared" ref="AQ1029" si="3070">AQ1028</f>
        <v>0</v>
      </c>
      <c r="AR1029" s="364">
        <f t="shared" ref="AR1029" si="3071">AR1028</f>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75"/>
      <c r="AF1030" s="375"/>
      <c r="AG1030" s="365"/>
      <c r="AH1030" s="365"/>
      <c r="AI1030" s="365"/>
      <c r="AJ1030" s="365"/>
      <c r="AK1030" s="365"/>
      <c r="AL1030" s="365"/>
      <c r="AM1030" s="365"/>
      <c r="AN1030" s="365"/>
      <c r="AO1030" s="365"/>
      <c r="AP1030" s="365"/>
      <c r="AQ1030" s="365"/>
      <c r="AR1030" s="365"/>
      <c r="AS1030" s="268"/>
    </row>
    <row r="1031" spans="1:46" ht="15" customHeight="1" outlineLevel="1">
      <c r="A1031" s="466">
        <v>13</v>
      </c>
      <c r="B1031" s="381" t="s">
        <v>106</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AE1031</f>
        <v>0</v>
      </c>
      <c r="AF1032" s="364">
        <f t="shared" ref="AF1032" si="3072">AF1031</f>
        <v>0</v>
      </c>
      <c r="AG1032" s="364">
        <f t="shared" ref="AG1032" si="3073">AG1031</f>
        <v>0</v>
      </c>
      <c r="AH1032" s="364">
        <f t="shared" ref="AH1032" si="3074">AH1031</f>
        <v>0</v>
      </c>
      <c r="AI1032" s="364">
        <f t="shared" ref="AI1032" si="3075">AI1031</f>
        <v>0</v>
      </c>
      <c r="AJ1032" s="364">
        <f t="shared" ref="AJ1032" si="3076">AJ1031</f>
        <v>0</v>
      </c>
      <c r="AK1032" s="364">
        <f t="shared" ref="AK1032" si="3077">AK1031</f>
        <v>0</v>
      </c>
      <c r="AL1032" s="364">
        <f t="shared" ref="AL1032" si="3078">AL1031</f>
        <v>0</v>
      </c>
      <c r="AM1032" s="364">
        <f t="shared" ref="AM1032" si="3079">AM1031</f>
        <v>0</v>
      </c>
      <c r="AN1032" s="364">
        <f t="shared" ref="AN1032" si="3080">AN1031</f>
        <v>0</v>
      </c>
      <c r="AO1032" s="364">
        <f t="shared" ref="AO1032" si="3081">AO1031</f>
        <v>0</v>
      </c>
      <c r="AP1032" s="364">
        <f t="shared" ref="AP1032" si="3082">AP1031</f>
        <v>0</v>
      </c>
      <c r="AQ1032" s="364">
        <f t="shared" ref="AQ1032" si="3083">AQ1031</f>
        <v>0</v>
      </c>
      <c r="AR1032" s="364">
        <f t="shared" ref="AR1032" si="3084">AR1031</f>
        <v>0</v>
      </c>
      <c r="AS1032" s="268"/>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65"/>
      <c r="AF1033" s="365"/>
      <c r="AG1033" s="365"/>
      <c r="AH1033" s="365"/>
      <c r="AI1033" s="365"/>
      <c r="AJ1033" s="365"/>
      <c r="AK1033" s="365"/>
      <c r="AL1033" s="365"/>
      <c r="AM1033" s="365"/>
      <c r="AN1033" s="365"/>
      <c r="AO1033" s="365"/>
      <c r="AP1033" s="365"/>
      <c r="AQ1033" s="365"/>
      <c r="AR1033" s="365"/>
      <c r="AS1033" s="268"/>
    </row>
    <row r="1034" spans="1:46" ht="15" customHeight="1" outlineLevel="1">
      <c r="A1034" s="466"/>
      <c r="B1034" s="250" t="s">
        <v>107</v>
      </c>
      <c r="C1034" s="251"/>
      <c r="D1034" s="252"/>
      <c r="E1034" s="252"/>
      <c r="F1034" s="252"/>
      <c r="G1034" s="252"/>
      <c r="H1034" s="252"/>
      <c r="I1034" s="252"/>
      <c r="J1034" s="252"/>
      <c r="K1034" s="252"/>
      <c r="L1034" s="252"/>
      <c r="M1034" s="252"/>
      <c r="N1034" s="252"/>
      <c r="O1034" s="252"/>
      <c r="P1034" s="252"/>
      <c r="Q1034" s="252"/>
      <c r="R1034" s="252"/>
      <c r="S1034" s="251"/>
      <c r="T1034" s="251"/>
      <c r="U1034" s="251"/>
      <c r="V1034" s="251"/>
      <c r="W1034" s="251"/>
      <c r="X1034" s="251"/>
      <c r="Y1034" s="251"/>
      <c r="Z1034" s="251"/>
      <c r="AA1034" s="251"/>
      <c r="AB1034" s="251"/>
      <c r="AC1034" s="251"/>
      <c r="AD1034" s="251"/>
      <c r="AE1034" s="367"/>
      <c r="AF1034" s="367"/>
      <c r="AG1034" s="367"/>
      <c r="AH1034" s="367"/>
      <c r="AI1034" s="367"/>
      <c r="AJ1034" s="367"/>
      <c r="AK1034" s="367"/>
      <c r="AL1034" s="367"/>
      <c r="AM1034" s="367"/>
      <c r="AN1034" s="367"/>
      <c r="AO1034" s="367"/>
      <c r="AP1034" s="367"/>
      <c r="AQ1034" s="367"/>
      <c r="AR1034" s="367"/>
      <c r="AS1034" s="254"/>
    </row>
    <row r="1035" spans="1:46" ht="15" customHeight="1" outlineLevel="1">
      <c r="A1035" s="466">
        <v>14</v>
      </c>
      <c r="B1035" s="276" t="s">
        <v>108</v>
      </c>
      <c r="C1035" s="253" t="s">
        <v>25</v>
      </c>
      <c r="D1035" s="257"/>
      <c r="E1035" s="257"/>
      <c r="F1035" s="257"/>
      <c r="G1035" s="257"/>
      <c r="H1035" s="257"/>
      <c r="I1035" s="257"/>
      <c r="J1035" s="257"/>
      <c r="K1035" s="257"/>
      <c r="L1035" s="257"/>
      <c r="M1035" s="257"/>
      <c r="N1035" s="257"/>
      <c r="O1035" s="257"/>
      <c r="P1035" s="257"/>
      <c r="Q1035" s="257">
        <v>12</v>
      </c>
      <c r="R1035" s="257"/>
      <c r="S1035" s="257"/>
      <c r="T1035" s="257"/>
      <c r="U1035" s="257"/>
      <c r="V1035" s="257"/>
      <c r="W1035" s="257"/>
      <c r="X1035" s="257"/>
      <c r="Y1035" s="257"/>
      <c r="Z1035" s="257"/>
      <c r="AA1035" s="257"/>
      <c r="AB1035" s="257"/>
      <c r="AC1035" s="257"/>
      <c r="AD1035" s="257"/>
      <c r="AE1035" s="363"/>
      <c r="AF1035" s="363"/>
      <c r="AG1035" s="363"/>
      <c r="AH1035" s="363"/>
      <c r="AI1035" s="363"/>
      <c r="AJ1035" s="363"/>
      <c r="AK1035" s="363"/>
      <c r="AL1035" s="363"/>
      <c r="AM1035" s="363"/>
      <c r="AN1035" s="363"/>
      <c r="AO1035" s="363"/>
      <c r="AP1035" s="363"/>
      <c r="AQ1035" s="363"/>
      <c r="AR1035" s="363"/>
      <c r="AS1035" s="258">
        <f>SUM(AE1035:AR1035)</f>
        <v>0</v>
      </c>
    </row>
    <row r="1036" spans="1:46" ht="15" customHeight="1" outlineLevel="1">
      <c r="A1036" s="466"/>
      <c r="B1036" s="256" t="s">
        <v>345</v>
      </c>
      <c r="C1036" s="253" t="s">
        <v>163</v>
      </c>
      <c r="D1036" s="257"/>
      <c r="E1036" s="257"/>
      <c r="F1036" s="257"/>
      <c r="G1036" s="257"/>
      <c r="H1036" s="257"/>
      <c r="I1036" s="257"/>
      <c r="J1036" s="257"/>
      <c r="K1036" s="257"/>
      <c r="L1036" s="257"/>
      <c r="M1036" s="257"/>
      <c r="N1036" s="257"/>
      <c r="O1036" s="257"/>
      <c r="P1036" s="257"/>
      <c r="Q1036" s="257">
        <f>Q1035</f>
        <v>12</v>
      </c>
      <c r="R1036" s="257"/>
      <c r="S1036" s="257"/>
      <c r="T1036" s="257"/>
      <c r="U1036" s="257"/>
      <c r="V1036" s="257"/>
      <c r="W1036" s="257"/>
      <c r="X1036" s="257"/>
      <c r="Y1036" s="257"/>
      <c r="Z1036" s="257"/>
      <c r="AA1036" s="257"/>
      <c r="AB1036" s="257"/>
      <c r="AC1036" s="257"/>
      <c r="AD1036" s="257"/>
      <c r="AE1036" s="364">
        <f>AE1035</f>
        <v>0</v>
      </c>
      <c r="AF1036" s="364">
        <f t="shared" ref="AF1036" si="3085">AF1035</f>
        <v>0</v>
      </c>
      <c r="AG1036" s="364">
        <f t="shared" ref="AG1036" si="3086">AG1035</f>
        <v>0</v>
      </c>
      <c r="AH1036" s="364">
        <f t="shared" ref="AH1036" si="3087">AH1035</f>
        <v>0</v>
      </c>
      <c r="AI1036" s="364">
        <f t="shared" ref="AI1036" si="3088">AI1035</f>
        <v>0</v>
      </c>
      <c r="AJ1036" s="364">
        <f t="shared" ref="AJ1036" si="3089">AJ1035</f>
        <v>0</v>
      </c>
      <c r="AK1036" s="364">
        <f t="shared" ref="AK1036" si="3090">AK1035</f>
        <v>0</v>
      </c>
      <c r="AL1036" s="364">
        <f t="shared" ref="AL1036" si="3091">AL1035</f>
        <v>0</v>
      </c>
      <c r="AM1036" s="364">
        <f t="shared" ref="AM1036" si="3092">AM1035</f>
        <v>0</v>
      </c>
      <c r="AN1036" s="364">
        <f t="shared" ref="AN1036" si="3093">AN1035</f>
        <v>0</v>
      </c>
      <c r="AO1036" s="364">
        <f t="shared" ref="AO1036" si="3094">AO1035</f>
        <v>0</v>
      </c>
      <c r="AP1036" s="364">
        <f t="shared" ref="AP1036" si="3095">AP1035</f>
        <v>0</v>
      </c>
      <c r="AQ1036" s="364">
        <f t="shared" ref="AQ1036" si="3096">AQ1035</f>
        <v>0</v>
      </c>
      <c r="AR1036" s="364">
        <f t="shared" ref="AR1036" si="3097">AR1035</f>
        <v>0</v>
      </c>
      <c r="AS1036" s="259"/>
    </row>
    <row r="1037" spans="1:46" ht="15" customHeight="1" outlineLevel="1">
      <c r="A1037" s="466"/>
      <c r="B1037" s="276"/>
      <c r="C1037" s="267"/>
      <c r="D1037" s="253"/>
      <c r="E1037" s="253"/>
      <c r="F1037" s="253"/>
      <c r="G1037" s="253"/>
      <c r="H1037" s="253"/>
      <c r="I1037" s="253"/>
      <c r="J1037" s="253"/>
      <c r="K1037" s="253"/>
      <c r="L1037" s="253"/>
      <c r="M1037" s="253"/>
      <c r="N1037" s="253"/>
      <c r="O1037" s="253"/>
      <c r="P1037" s="253"/>
      <c r="Q1037" s="416"/>
      <c r="R1037" s="253"/>
      <c r="S1037" s="253"/>
      <c r="T1037" s="253"/>
      <c r="U1037" s="253"/>
      <c r="V1037" s="253"/>
      <c r="W1037" s="253"/>
      <c r="X1037" s="253"/>
      <c r="Y1037" s="253"/>
      <c r="Z1037" s="253"/>
      <c r="AA1037" s="253"/>
      <c r="AB1037" s="253"/>
      <c r="AC1037" s="253"/>
      <c r="AD1037" s="253"/>
      <c r="AE1037" s="365"/>
      <c r="AF1037" s="365"/>
      <c r="AG1037" s="365"/>
      <c r="AH1037" s="365"/>
      <c r="AI1037" s="365"/>
      <c r="AJ1037" s="365"/>
      <c r="AK1037" s="365"/>
      <c r="AL1037" s="365"/>
      <c r="AM1037" s="365"/>
      <c r="AN1037" s="365"/>
      <c r="AO1037" s="365"/>
      <c r="AP1037" s="365"/>
      <c r="AQ1037" s="365"/>
      <c r="AR1037" s="365"/>
      <c r="AS1037" s="263"/>
      <c r="AT1037" s="546"/>
    </row>
    <row r="1038" spans="1:46" s="245" customFormat="1" ht="15.75" outlineLevel="1">
      <c r="A1038" s="466"/>
      <c r="B1038" s="250" t="s">
        <v>487</v>
      </c>
      <c r="C1038" s="253"/>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365"/>
      <c r="AF1038" s="365"/>
      <c r="AG1038" s="365"/>
      <c r="AH1038" s="365"/>
      <c r="AI1038" s="365"/>
      <c r="AJ1038" s="365"/>
      <c r="AK1038" s="369"/>
      <c r="AL1038" s="369"/>
      <c r="AM1038" s="369"/>
      <c r="AN1038" s="369"/>
      <c r="AO1038" s="369"/>
      <c r="AP1038" s="369"/>
      <c r="AQ1038" s="369"/>
      <c r="AR1038" s="369"/>
      <c r="AS1038" s="455"/>
      <c r="AT1038" s="547"/>
    </row>
    <row r="1039" spans="1:46" outlineLevel="1">
      <c r="A1039" s="466">
        <v>15</v>
      </c>
      <c r="B1039" s="256" t="s">
        <v>492</v>
      </c>
      <c r="C1039" s="253" t="s">
        <v>25</v>
      </c>
      <c r="D1039" s="257"/>
      <c r="E1039" s="257"/>
      <c r="F1039" s="257"/>
      <c r="G1039" s="257"/>
      <c r="H1039" s="257"/>
      <c r="I1039" s="257"/>
      <c r="J1039" s="257"/>
      <c r="K1039" s="257"/>
      <c r="L1039" s="257"/>
      <c r="M1039" s="257"/>
      <c r="N1039" s="257"/>
      <c r="O1039" s="257"/>
      <c r="P1039" s="257"/>
      <c r="Q1039" s="257">
        <v>0</v>
      </c>
      <c r="R1039" s="257"/>
      <c r="S1039" s="257"/>
      <c r="T1039" s="257"/>
      <c r="U1039" s="257"/>
      <c r="V1039" s="257"/>
      <c r="W1039" s="257"/>
      <c r="X1039" s="257"/>
      <c r="Y1039" s="257"/>
      <c r="Z1039" s="257"/>
      <c r="AA1039" s="257"/>
      <c r="AB1039" s="257"/>
      <c r="AC1039" s="257"/>
      <c r="AD1039" s="257"/>
      <c r="AE1039" s="363"/>
      <c r="AF1039" s="363"/>
      <c r="AG1039" s="363"/>
      <c r="AH1039" s="363"/>
      <c r="AI1039" s="363"/>
      <c r="AJ1039" s="363"/>
      <c r="AK1039" s="363"/>
      <c r="AL1039" s="363"/>
      <c r="AM1039" s="363"/>
      <c r="AN1039" s="363"/>
      <c r="AO1039" s="363"/>
      <c r="AP1039" s="363"/>
      <c r="AQ1039" s="363"/>
      <c r="AR1039" s="363"/>
      <c r="AS1039" s="548">
        <f>SUM(AE1039:AR1039)</f>
        <v>0</v>
      </c>
      <c r="AT1039" s="546"/>
    </row>
    <row r="1040" spans="1:46" outlineLevel="1">
      <c r="A1040" s="466"/>
      <c r="B1040" s="256" t="s">
        <v>345</v>
      </c>
      <c r="C1040" s="253" t="s">
        <v>163</v>
      </c>
      <c r="D1040" s="257"/>
      <c r="E1040" s="257"/>
      <c r="F1040" s="257"/>
      <c r="G1040" s="257"/>
      <c r="H1040" s="257"/>
      <c r="I1040" s="257"/>
      <c r="J1040" s="257"/>
      <c r="K1040" s="257"/>
      <c r="L1040" s="257"/>
      <c r="M1040" s="257"/>
      <c r="N1040" s="257"/>
      <c r="O1040" s="257"/>
      <c r="P1040" s="257"/>
      <c r="Q1040" s="257">
        <f>Q1039</f>
        <v>0</v>
      </c>
      <c r="R1040" s="257"/>
      <c r="S1040" s="257"/>
      <c r="T1040" s="257"/>
      <c r="U1040" s="257"/>
      <c r="V1040" s="257"/>
      <c r="W1040" s="257"/>
      <c r="X1040" s="257"/>
      <c r="Y1040" s="257"/>
      <c r="Z1040" s="257"/>
      <c r="AA1040" s="257"/>
      <c r="AB1040" s="257"/>
      <c r="AC1040" s="257"/>
      <c r="AD1040" s="257"/>
      <c r="AE1040" s="364">
        <f>AE1039</f>
        <v>0</v>
      </c>
      <c r="AF1040" s="364">
        <f>AF1039</f>
        <v>0</v>
      </c>
      <c r="AG1040" s="364">
        <f t="shared" ref="AG1040:AR1040" si="3098">AG1039</f>
        <v>0</v>
      </c>
      <c r="AH1040" s="364">
        <f t="shared" si="3098"/>
        <v>0</v>
      </c>
      <c r="AI1040" s="364">
        <f t="shared" si="3098"/>
        <v>0</v>
      </c>
      <c r="AJ1040" s="364">
        <f>AJ1039</f>
        <v>0</v>
      </c>
      <c r="AK1040" s="364">
        <f t="shared" si="3098"/>
        <v>0</v>
      </c>
      <c r="AL1040" s="364">
        <f t="shared" si="3098"/>
        <v>0</v>
      </c>
      <c r="AM1040" s="364">
        <f t="shared" si="3098"/>
        <v>0</v>
      </c>
      <c r="AN1040" s="364">
        <f t="shared" si="3098"/>
        <v>0</v>
      </c>
      <c r="AO1040" s="364">
        <f t="shared" si="3098"/>
        <v>0</v>
      </c>
      <c r="AP1040" s="364">
        <f t="shared" si="3098"/>
        <v>0</v>
      </c>
      <c r="AQ1040" s="364">
        <f t="shared" si="3098"/>
        <v>0</v>
      </c>
      <c r="AR1040" s="364">
        <f t="shared" si="3098"/>
        <v>0</v>
      </c>
      <c r="AS1040" s="259"/>
    </row>
    <row r="1041" spans="1:45" outlineLevel="1">
      <c r="A1041" s="466"/>
      <c r="B1041" s="276"/>
      <c r="C1041" s="267"/>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5"/>
      <c r="AL1041" s="365"/>
      <c r="AM1041" s="365"/>
      <c r="AN1041" s="365"/>
      <c r="AO1041" s="365"/>
      <c r="AP1041" s="365"/>
      <c r="AQ1041" s="365"/>
      <c r="AR1041" s="365"/>
      <c r="AS1041" s="268"/>
    </row>
    <row r="1042" spans="1:45" s="245" customFormat="1" outlineLevel="1">
      <c r="A1042" s="466">
        <v>16</v>
      </c>
      <c r="B1042" s="285" t="s">
        <v>488</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258">
        <f>SUM(AE1042:AR1042)</f>
        <v>0</v>
      </c>
    </row>
    <row r="1043" spans="1:45" s="245" customFormat="1"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 t="shared" ref="AF1043:AQ1043" si="3099">AF1042</f>
        <v>0</v>
      </c>
      <c r="AG1043" s="364">
        <f t="shared" si="3099"/>
        <v>0</v>
      </c>
      <c r="AH1043" s="364">
        <f t="shared" si="3099"/>
        <v>0</v>
      </c>
      <c r="AI1043" s="364">
        <f t="shared" si="3099"/>
        <v>0</v>
      </c>
      <c r="AJ1043" s="364">
        <f t="shared" si="3099"/>
        <v>0</v>
      </c>
      <c r="AK1043" s="364">
        <f t="shared" si="3099"/>
        <v>0</v>
      </c>
      <c r="AL1043" s="364">
        <f t="shared" si="3099"/>
        <v>0</v>
      </c>
      <c r="AM1043" s="364">
        <f t="shared" si="3099"/>
        <v>0</v>
      </c>
      <c r="AN1043" s="364">
        <f t="shared" si="3099"/>
        <v>0</v>
      </c>
      <c r="AO1043" s="364">
        <f t="shared" si="3099"/>
        <v>0</v>
      </c>
      <c r="AP1043" s="364">
        <f t="shared" si="3099"/>
        <v>0</v>
      </c>
      <c r="AQ1043" s="364">
        <f t="shared" si="3099"/>
        <v>0</v>
      </c>
      <c r="AR1043" s="364">
        <f>AR1042</f>
        <v>0</v>
      </c>
      <c r="AS1043" s="259"/>
    </row>
    <row r="1044" spans="1:45" s="245" customFormat="1" outlineLevel="1">
      <c r="A1044" s="466"/>
      <c r="B1044" s="285"/>
      <c r="C1044" s="253"/>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9"/>
      <c r="AL1044" s="369"/>
      <c r="AM1044" s="369"/>
      <c r="AN1044" s="369"/>
      <c r="AO1044" s="369"/>
      <c r="AP1044" s="369"/>
      <c r="AQ1044" s="369"/>
      <c r="AR1044" s="369"/>
      <c r="AS1044" s="274"/>
    </row>
    <row r="1045" spans="1:45" ht="15.75" outlineLevel="1">
      <c r="A1045" s="466"/>
      <c r="B1045" s="457" t="s">
        <v>493</v>
      </c>
      <c r="C1045" s="281"/>
      <c r="D1045" s="252"/>
      <c r="E1045" s="251"/>
      <c r="F1045" s="251"/>
      <c r="G1045" s="251"/>
      <c r="H1045" s="251"/>
      <c r="I1045" s="251"/>
      <c r="J1045" s="251"/>
      <c r="K1045" s="251"/>
      <c r="L1045" s="251"/>
      <c r="M1045" s="251"/>
      <c r="N1045" s="251"/>
      <c r="O1045" s="251"/>
      <c r="P1045" s="251"/>
      <c r="Q1045" s="252"/>
      <c r="R1045" s="251"/>
      <c r="S1045" s="251"/>
      <c r="T1045" s="251"/>
      <c r="U1045" s="251"/>
      <c r="V1045" s="251"/>
      <c r="W1045" s="251"/>
      <c r="X1045" s="251"/>
      <c r="Y1045" s="251"/>
      <c r="Z1045" s="251"/>
      <c r="AA1045" s="251"/>
      <c r="AB1045" s="251"/>
      <c r="AC1045" s="251"/>
      <c r="AD1045" s="251"/>
      <c r="AE1045" s="367"/>
      <c r="AF1045" s="367"/>
      <c r="AG1045" s="367"/>
      <c r="AH1045" s="367"/>
      <c r="AI1045" s="367"/>
      <c r="AJ1045" s="367"/>
      <c r="AK1045" s="367"/>
      <c r="AL1045" s="367"/>
      <c r="AM1045" s="367"/>
      <c r="AN1045" s="367"/>
      <c r="AO1045" s="367"/>
      <c r="AP1045" s="367"/>
      <c r="AQ1045" s="367"/>
      <c r="AR1045" s="367"/>
      <c r="AS1045" s="254"/>
    </row>
    <row r="1046" spans="1:45" outlineLevel="1">
      <c r="A1046" s="466">
        <v>17</v>
      </c>
      <c r="B1046" s="381" t="s">
        <v>112</v>
      </c>
      <c r="C1046" s="253" t="s">
        <v>25</v>
      </c>
      <c r="D1046" s="257"/>
      <c r="E1046" s="257"/>
      <c r="F1046" s="257"/>
      <c r="G1046" s="257"/>
      <c r="H1046" s="257"/>
      <c r="I1046" s="257"/>
      <c r="J1046" s="257"/>
      <c r="K1046" s="257"/>
      <c r="L1046" s="257"/>
      <c r="M1046" s="257"/>
      <c r="N1046" s="257"/>
      <c r="O1046" s="257"/>
      <c r="P1046" s="257"/>
      <c r="Q1046" s="257">
        <v>12</v>
      </c>
      <c r="R1046" s="257"/>
      <c r="S1046" s="257"/>
      <c r="T1046" s="257"/>
      <c r="U1046" s="257"/>
      <c r="V1046" s="257"/>
      <c r="W1046" s="257"/>
      <c r="X1046" s="257"/>
      <c r="Y1046" s="257"/>
      <c r="Z1046" s="257"/>
      <c r="AA1046" s="257"/>
      <c r="AB1046" s="257"/>
      <c r="AC1046" s="257"/>
      <c r="AD1046" s="257"/>
      <c r="AE1046" s="379"/>
      <c r="AF1046" s="363"/>
      <c r="AG1046" s="363"/>
      <c r="AH1046" s="363"/>
      <c r="AI1046" s="363"/>
      <c r="AJ1046" s="363"/>
      <c r="AK1046" s="363"/>
      <c r="AL1046" s="368"/>
      <c r="AM1046" s="368"/>
      <c r="AN1046" s="368"/>
      <c r="AO1046" s="368"/>
      <c r="AP1046" s="368"/>
      <c r="AQ1046" s="368"/>
      <c r="AR1046" s="368"/>
      <c r="AS1046" s="258">
        <f>SUM(AE1046:AR1046)</f>
        <v>0</v>
      </c>
    </row>
    <row r="1047" spans="1:45" outlineLevel="1">
      <c r="A1047" s="466"/>
      <c r="B1047" s="256" t="s">
        <v>345</v>
      </c>
      <c r="C1047" s="253" t="s">
        <v>163</v>
      </c>
      <c r="D1047" s="257"/>
      <c r="E1047" s="257"/>
      <c r="F1047" s="257"/>
      <c r="G1047" s="257"/>
      <c r="H1047" s="257"/>
      <c r="I1047" s="257"/>
      <c r="J1047" s="257"/>
      <c r="K1047" s="257"/>
      <c r="L1047" s="257"/>
      <c r="M1047" s="257"/>
      <c r="N1047" s="257"/>
      <c r="O1047" s="257"/>
      <c r="P1047" s="257"/>
      <c r="Q1047" s="257">
        <f>Q1046</f>
        <v>12</v>
      </c>
      <c r="R1047" s="257"/>
      <c r="S1047" s="257"/>
      <c r="T1047" s="257"/>
      <c r="U1047" s="257"/>
      <c r="V1047" s="257"/>
      <c r="W1047" s="257"/>
      <c r="X1047" s="257"/>
      <c r="Y1047" s="257"/>
      <c r="Z1047" s="257"/>
      <c r="AA1047" s="257"/>
      <c r="AB1047" s="257"/>
      <c r="AC1047" s="257"/>
      <c r="AD1047" s="257"/>
      <c r="AE1047" s="364">
        <f>AE1046</f>
        <v>0</v>
      </c>
      <c r="AF1047" s="364">
        <f t="shared" ref="AF1047:AR1047" si="3100">AF1046</f>
        <v>0</v>
      </c>
      <c r="AG1047" s="364">
        <f t="shared" si="3100"/>
        <v>0</v>
      </c>
      <c r="AH1047" s="364">
        <f t="shared" si="3100"/>
        <v>0</v>
      </c>
      <c r="AI1047" s="364">
        <f t="shared" si="3100"/>
        <v>0</v>
      </c>
      <c r="AJ1047" s="364">
        <f t="shared" si="3100"/>
        <v>0</v>
      </c>
      <c r="AK1047" s="364">
        <f t="shared" si="3100"/>
        <v>0</v>
      </c>
      <c r="AL1047" s="364">
        <f t="shared" si="3100"/>
        <v>0</v>
      </c>
      <c r="AM1047" s="364">
        <f t="shared" si="3100"/>
        <v>0</v>
      </c>
      <c r="AN1047" s="364">
        <f t="shared" si="3100"/>
        <v>0</v>
      </c>
      <c r="AO1047" s="364">
        <f t="shared" si="3100"/>
        <v>0</v>
      </c>
      <c r="AP1047" s="364">
        <f t="shared" si="3100"/>
        <v>0</v>
      </c>
      <c r="AQ1047" s="364">
        <f t="shared" si="3100"/>
        <v>0</v>
      </c>
      <c r="AR1047" s="364">
        <f t="shared" si="3100"/>
        <v>0</v>
      </c>
      <c r="AS1047" s="268"/>
    </row>
    <row r="1048" spans="1:45" outlineLevel="1">
      <c r="A1048" s="466"/>
      <c r="B1048" s="256"/>
      <c r="C1048" s="253"/>
      <c r="D1048" s="253"/>
      <c r="E1048" s="253"/>
      <c r="F1048" s="253"/>
      <c r="G1048" s="253"/>
      <c r="H1048" s="253"/>
      <c r="I1048" s="253"/>
      <c r="J1048" s="253"/>
      <c r="K1048" s="253"/>
      <c r="L1048" s="253"/>
      <c r="M1048" s="253"/>
      <c r="N1048" s="253"/>
      <c r="O1048" s="253"/>
      <c r="P1048" s="253"/>
      <c r="Q1048" s="253"/>
      <c r="R1048" s="253"/>
      <c r="S1048" s="253"/>
      <c r="T1048" s="253"/>
      <c r="U1048" s="253"/>
      <c r="V1048" s="253"/>
      <c r="W1048" s="253"/>
      <c r="X1048" s="253"/>
      <c r="Y1048" s="253"/>
      <c r="Z1048" s="253"/>
      <c r="AA1048" s="253"/>
      <c r="AB1048" s="253"/>
      <c r="AC1048" s="253"/>
      <c r="AD1048" s="253"/>
      <c r="AE1048" s="375"/>
      <c r="AF1048" s="378"/>
      <c r="AG1048" s="378"/>
      <c r="AH1048" s="378"/>
      <c r="AI1048" s="378"/>
      <c r="AJ1048" s="378"/>
      <c r="AK1048" s="378"/>
      <c r="AL1048" s="378"/>
      <c r="AM1048" s="378"/>
      <c r="AN1048" s="378"/>
      <c r="AO1048" s="378"/>
      <c r="AP1048" s="378"/>
      <c r="AQ1048" s="378"/>
      <c r="AR1048" s="378"/>
      <c r="AS1048" s="268"/>
    </row>
    <row r="1049" spans="1:45" outlineLevel="1">
      <c r="A1049" s="466">
        <v>18</v>
      </c>
      <c r="B1049" s="381" t="s">
        <v>109</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5"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101">AF1049</f>
        <v>0</v>
      </c>
      <c r="AG1050" s="364">
        <f t="shared" si="3101"/>
        <v>0</v>
      </c>
      <c r="AH1050" s="364">
        <f t="shared" si="3101"/>
        <v>0</v>
      </c>
      <c r="AI1050" s="364">
        <f t="shared" si="3101"/>
        <v>0</v>
      </c>
      <c r="AJ1050" s="364">
        <f t="shared" si="3101"/>
        <v>0</v>
      </c>
      <c r="AK1050" s="364">
        <f t="shared" si="3101"/>
        <v>0</v>
      </c>
      <c r="AL1050" s="364">
        <f t="shared" si="3101"/>
        <v>0</v>
      </c>
      <c r="AM1050" s="364">
        <f t="shared" si="3101"/>
        <v>0</v>
      </c>
      <c r="AN1050" s="364">
        <f t="shared" si="3101"/>
        <v>0</v>
      </c>
      <c r="AO1050" s="364">
        <f t="shared" si="3101"/>
        <v>0</v>
      </c>
      <c r="AP1050" s="364">
        <f t="shared" si="3101"/>
        <v>0</v>
      </c>
      <c r="AQ1050" s="364">
        <f t="shared" si="3101"/>
        <v>0</v>
      </c>
      <c r="AR1050" s="364">
        <f t="shared" si="3101"/>
        <v>0</v>
      </c>
      <c r="AS1050" s="268"/>
    </row>
    <row r="1051" spans="1:45" outlineLevel="1">
      <c r="A1051" s="466"/>
      <c r="B1051" s="283"/>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6"/>
      <c r="AF1051" s="377"/>
      <c r="AG1051" s="377"/>
      <c r="AH1051" s="377"/>
      <c r="AI1051" s="377"/>
      <c r="AJ1051" s="377"/>
      <c r="AK1051" s="377"/>
      <c r="AL1051" s="377"/>
      <c r="AM1051" s="377"/>
      <c r="AN1051" s="377"/>
      <c r="AO1051" s="377"/>
      <c r="AP1051" s="377"/>
      <c r="AQ1051" s="377"/>
      <c r="AR1051" s="377"/>
      <c r="AS1051" s="259"/>
    </row>
    <row r="1052" spans="1:45" outlineLevel="1">
      <c r="A1052" s="466">
        <v>19</v>
      </c>
      <c r="B1052" s="381" t="s">
        <v>111</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5"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102">AF1052</f>
        <v>0</v>
      </c>
      <c r="AG1053" s="364">
        <f t="shared" si="3102"/>
        <v>0</v>
      </c>
      <c r="AH1053" s="364">
        <f t="shared" si="3102"/>
        <v>0</v>
      </c>
      <c r="AI1053" s="364">
        <f t="shared" si="3102"/>
        <v>0</v>
      </c>
      <c r="AJ1053" s="364">
        <f t="shared" si="3102"/>
        <v>0</v>
      </c>
      <c r="AK1053" s="364">
        <f t="shared" si="3102"/>
        <v>0</v>
      </c>
      <c r="AL1053" s="364">
        <f t="shared" si="3102"/>
        <v>0</v>
      </c>
      <c r="AM1053" s="364">
        <f t="shared" si="3102"/>
        <v>0</v>
      </c>
      <c r="AN1053" s="364">
        <f t="shared" si="3102"/>
        <v>0</v>
      </c>
      <c r="AO1053" s="364">
        <f t="shared" si="3102"/>
        <v>0</v>
      </c>
      <c r="AP1053" s="364">
        <f t="shared" si="3102"/>
        <v>0</v>
      </c>
      <c r="AQ1053" s="364">
        <f t="shared" si="3102"/>
        <v>0</v>
      </c>
      <c r="AR1053" s="364">
        <f t="shared" si="3102"/>
        <v>0</v>
      </c>
      <c r="AS1053" s="259"/>
    </row>
    <row r="1054" spans="1:45"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65"/>
      <c r="AF1054" s="365"/>
      <c r="AG1054" s="365"/>
      <c r="AH1054" s="365"/>
      <c r="AI1054" s="365"/>
      <c r="AJ1054" s="365"/>
      <c r="AK1054" s="365"/>
      <c r="AL1054" s="365"/>
      <c r="AM1054" s="365"/>
      <c r="AN1054" s="365"/>
      <c r="AO1054" s="365"/>
      <c r="AP1054" s="365"/>
      <c r="AQ1054" s="365"/>
      <c r="AR1054" s="365"/>
      <c r="AS1054" s="268"/>
    </row>
    <row r="1055" spans="1:45" outlineLevel="1">
      <c r="A1055" s="466">
        <v>20</v>
      </c>
      <c r="B1055" s="381" t="s">
        <v>110</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5"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 t="shared" ref="AE1056:AR1056" si="3103">AE1055</f>
        <v>0</v>
      </c>
      <c r="AF1056" s="364">
        <f t="shared" si="3103"/>
        <v>0</v>
      </c>
      <c r="AG1056" s="364">
        <f t="shared" si="3103"/>
        <v>0</v>
      </c>
      <c r="AH1056" s="364">
        <f t="shared" si="3103"/>
        <v>0</v>
      </c>
      <c r="AI1056" s="364">
        <f t="shared" si="3103"/>
        <v>0</v>
      </c>
      <c r="AJ1056" s="364">
        <f t="shared" si="3103"/>
        <v>0</v>
      </c>
      <c r="AK1056" s="364">
        <f t="shared" si="3103"/>
        <v>0</v>
      </c>
      <c r="AL1056" s="364">
        <f t="shared" si="3103"/>
        <v>0</v>
      </c>
      <c r="AM1056" s="364">
        <f t="shared" si="3103"/>
        <v>0</v>
      </c>
      <c r="AN1056" s="364">
        <f t="shared" si="3103"/>
        <v>0</v>
      </c>
      <c r="AO1056" s="364">
        <f t="shared" si="3103"/>
        <v>0</v>
      </c>
      <c r="AP1056" s="364">
        <f t="shared" si="3103"/>
        <v>0</v>
      </c>
      <c r="AQ1056" s="364">
        <f t="shared" si="3103"/>
        <v>0</v>
      </c>
      <c r="AR1056" s="364">
        <f t="shared" si="3103"/>
        <v>0</v>
      </c>
      <c r="AS1056" s="268"/>
    </row>
    <row r="1057" spans="1:45" ht="15.75" outlineLevel="1">
      <c r="A1057" s="466"/>
      <c r="B1057" s="284"/>
      <c r="C1057" s="262"/>
      <c r="D1057" s="253"/>
      <c r="E1057" s="253"/>
      <c r="F1057" s="253"/>
      <c r="G1057" s="253"/>
      <c r="H1057" s="253"/>
      <c r="I1057" s="253"/>
      <c r="J1057" s="253"/>
      <c r="K1057" s="253"/>
      <c r="L1057" s="253"/>
      <c r="M1057" s="253"/>
      <c r="N1057" s="253"/>
      <c r="O1057" s="253"/>
      <c r="P1057" s="253"/>
      <c r="Q1057" s="262"/>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ht="15.75" outlineLevel="1">
      <c r="A1058" s="466"/>
      <c r="B1058" s="456" t="s">
        <v>500</v>
      </c>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253"/>
      <c r="Z1058" s="253"/>
      <c r="AA1058" s="253"/>
      <c r="AB1058" s="253"/>
      <c r="AC1058" s="253"/>
      <c r="AD1058" s="253"/>
      <c r="AE1058" s="375"/>
      <c r="AF1058" s="378"/>
      <c r="AG1058" s="378"/>
      <c r="AH1058" s="378"/>
      <c r="AI1058" s="378"/>
      <c r="AJ1058" s="378"/>
      <c r="AK1058" s="378"/>
      <c r="AL1058" s="378"/>
      <c r="AM1058" s="378"/>
      <c r="AN1058" s="378"/>
      <c r="AO1058" s="378"/>
      <c r="AP1058" s="378"/>
      <c r="AQ1058" s="378"/>
      <c r="AR1058" s="378"/>
      <c r="AS1058" s="268"/>
    </row>
    <row r="1059" spans="1:45" ht="15.75" outlineLevel="1">
      <c r="A1059" s="466"/>
      <c r="B1059" s="445" t="s">
        <v>496</v>
      </c>
      <c r="C1059" s="253"/>
      <c r="D1059" s="253"/>
      <c r="E1059" s="253"/>
      <c r="F1059" s="253"/>
      <c r="G1059" s="253"/>
      <c r="H1059" s="253"/>
      <c r="I1059" s="253"/>
      <c r="J1059" s="253"/>
      <c r="K1059" s="253"/>
      <c r="L1059" s="253"/>
      <c r="M1059" s="253"/>
      <c r="N1059" s="253"/>
      <c r="O1059" s="253"/>
      <c r="P1059" s="253"/>
      <c r="Q1059" s="253"/>
      <c r="R1059" s="253"/>
      <c r="S1059" s="253"/>
      <c r="T1059" s="253"/>
      <c r="U1059" s="253"/>
      <c r="V1059" s="253"/>
      <c r="W1059" s="253"/>
      <c r="X1059" s="253"/>
      <c r="Y1059" s="253"/>
      <c r="Z1059" s="253"/>
      <c r="AA1059" s="253"/>
      <c r="AB1059" s="253"/>
      <c r="AC1059" s="253"/>
      <c r="AD1059" s="253"/>
      <c r="AE1059" s="375"/>
      <c r="AF1059" s="378"/>
      <c r="AG1059" s="378"/>
      <c r="AH1059" s="378"/>
      <c r="AI1059" s="378"/>
      <c r="AJ1059" s="378"/>
      <c r="AK1059" s="378"/>
      <c r="AL1059" s="378"/>
      <c r="AM1059" s="378"/>
      <c r="AN1059" s="378"/>
      <c r="AO1059" s="378"/>
      <c r="AP1059" s="378"/>
      <c r="AQ1059" s="378"/>
      <c r="AR1059" s="378"/>
      <c r="AS1059" s="268"/>
    </row>
    <row r="1060" spans="1:45" ht="15" customHeight="1" outlineLevel="1">
      <c r="A1060" s="466">
        <v>21</v>
      </c>
      <c r="B1060" s="381" t="s">
        <v>113</v>
      </c>
      <c r="C1060" s="253" t="s">
        <v>25</v>
      </c>
      <c r="D1060" s="257"/>
      <c r="E1060" s="257"/>
      <c r="F1060" s="257"/>
      <c r="G1060" s="257"/>
      <c r="H1060" s="257"/>
      <c r="I1060" s="257"/>
      <c r="J1060" s="257"/>
      <c r="K1060" s="257"/>
      <c r="L1060" s="257"/>
      <c r="M1060" s="257"/>
      <c r="N1060" s="257"/>
      <c r="O1060" s="257"/>
      <c r="P1060" s="257"/>
      <c r="Q1060" s="253"/>
      <c r="R1060" s="257"/>
      <c r="S1060" s="257"/>
      <c r="T1060" s="257"/>
      <c r="U1060" s="257"/>
      <c r="V1060" s="257"/>
      <c r="W1060" s="257"/>
      <c r="X1060" s="257"/>
      <c r="Y1060" s="257"/>
      <c r="Z1060" s="257"/>
      <c r="AA1060" s="257"/>
      <c r="AB1060" s="257"/>
      <c r="AC1060" s="257"/>
      <c r="AD1060" s="257"/>
      <c r="AE1060" s="363"/>
      <c r="AF1060" s="363"/>
      <c r="AG1060" s="363"/>
      <c r="AH1060" s="363"/>
      <c r="AI1060" s="363"/>
      <c r="AJ1060" s="363"/>
      <c r="AK1060" s="363"/>
      <c r="AL1060" s="363"/>
      <c r="AM1060" s="363"/>
      <c r="AN1060" s="363"/>
      <c r="AO1060" s="363"/>
      <c r="AP1060" s="363"/>
      <c r="AQ1060" s="363"/>
      <c r="AR1060" s="363"/>
      <c r="AS1060" s="258">
        <f>SUM(AE1060:AR1060)</f>
        <v>0</v>
      </c>
    </row>
    <row r="1061" spans="1:45" ht="15" customHeight="1" outlineLevel="1">
      <c r="A1061" s="466"/>
      <c r="B1061" s="256" t="s">
        <v>345</v>
      </c>
      <c r="C1061" s="253" t="s">
        <v>163</v>
      </c>
      <c r="D1061" s="257"/>
      <c r="E1061" s="257"/>
      <c r="F1061" s="257"/>
      <c r="G1061" s="257"/>
      <c r="H1061" s="257"/>
      <c r="I1061" s="257"/>
      <c r="J1061" s="257"/>
      <c r="K1061" s="257"/>
      <c r="L1061" s="257"/>
      <c r="M1061" s="257"/>
      <c r="N1061" s="257"/>
      <c r="O1061" s="257"/>
      <c r="P1061" s="257"/>
      <c r="Q1061" s="253"/>
      <c r="R1061" s="257"/>
      <c r="S1061" s="257"/>
      <c r="T1061" s="257"/>
      <c r="U1061" s="257"/>
      <c r="V1061" s="257"/>
      <c r="W1061" s="257"/>
      <c r="X1061" s="257"/>
      <c r="Y1061" s="257"/>
      <c r="Z1061" s="257"/>
      <c r="AA1061" s="257"/>
      <c r="AB1061" s="257"/>
      <c r="AC1061" s="257"/>
      <c r="AD1061" s="257"/>
      <c r="AE1061" s="364">
        <f>AE1060</f>
        <v>0</v>
      </c>
      <c r="AF1061" s="364">
        <f t="shared" ref="AF1061" si="3104">AF1060</f>
        <v>0</v>
      </c>
      <c r="AG1061" s="364">
        <f t="shared" ref="AG1061" si="3105">AG1060</f>
        <v>0</v>
      </c>
      <c r="AH1061" s="364">
        <f t="shared" ref="AH1061" si="3106">AH1060</f>
        <v>0</v>
      </c>
      <c r="AI1061" s="364">
        <f t="shared" ref="AI1061" si="3107">AI1060</f>
        <v>0</v>
      </c>
      <c r="AJ1061" s="364">
        <f t="shared" ref="AJ1061" si="3108">AJ1060</f>
        <v>0</v>
      </c>
      <c r="AK1061" s="364">
        <f t="shared" ref="AK1061" si="3109">AK1060</f>
        <v>0</v>
      </c>
      <c r="AL1061" s="364">
        <f t="shared" ref="AL1061" si="3110">AL1060</f>
        <v>0</v>
      </c>
      <c r="AM1061" s="364">
        <f t="shared" ref="AM1061" si="3111">AM1060</f>
        <v>0</v>
      </c>
      <c r="AN1061" s="364">
        <f t="shared" ref="AN1061" si="3112">AN1060</f>
        <v>0</v>
      </c>
      <c r="AO1061" s="364">
        <f t="shared" ref="AO1061" si="3113">AO1060</f>
        <v>0</v>
      </c>
      <c r="AP1061" s="364">
        <f t="shared" ref="AP1061" si="3114">AP1060</f>
        <v>0</v>
      </c>
      <c r="AQ1061" s="364">
        <f t="shared" ref="AQ1061" si="3115">AQ1060</f>
        <v>0</v>
      </c>
      <c r="AR1061" s="364">
        <f t="shared" ref="AR1061" si="3116">AR1060</f>
        <v>0</v>
      </c>
      <c r="AS1061" s="268"/>
    </row>
    <row r="1062" spans="1:45" ht="15" customHeight="1" outlineLevel="1">
      <c r="A1062" s="466"/>
      <c r="B1062" s="256"/>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22</v>
      </c>
      <c r="B1063" s="381" t="s">
        <v>114</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AE1063</f>
        <v>0</v>
      </c>
      <c r="AF1064" s="364">
        <f t="shared" ref="AF1064" si="3117">AF1063</f>
        <v>0</v>
      </c>
      <c r="AG1064" s="364">
        <f t="shared" ref="AG1064" si="3118">AG1063</f>
        <v>0</v>
      </c>
      <c r="AH1064" s="364">
        <f t="shared" ref="AH1064" si="3119">AH1063</f>
        <v>0</v>
      </c>
      <c r="AI1064" s="364">
        <f t="shared" ref="AI1064" si="3120">AI1063</f>
        <v>0</v>
      </c>
      <c r="AJ1064" s="364">
        <f t="shared" ref="AJ1064" si="3121">AJ1063</f>
        <v>0</v>
      </c>
      <c r="AK1064" s="364">
        <f t="shared" ref="AK1064" si="3122">AK1063</f>
        <v>0</v>
      </c>
      <c r="AL1064" s="364">
        <f t="shared" ref="AL1064" si="3123">AL1063</f>
        <v>0</v>
      </c>
      <c r="AM1064" s="364">
        <f t="shared" ref="AM1064" si="3124">AM1063</f>
        <v>0</v>
      </c>
      <c r="AN1064" s="364">
        <f t="shared" ref="AN1064" si="3125">AN1063</f>
        <v>0</v>
      </c>
      <c r="AO1064" s="364">
        <f t="shared" ref="AO1064" si="3126">AO1063</f>
        <v>0</v>
      </c>
      <c r="AP1064" s="364">
        <f t="shared" ref="AP1064" si="3127">AP1063</f>
        <v>0</v>
      </c>
      <c r="AQ1064" s="364">
        <f t="shared" ref="AQ1064" si="3128">AQ1063</f>
        <v>0</v>
      </c>
      <c r="AR1064" s="364">
        <f t="shared" ref="AR1064" si="3129">AR1063</f>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23</v>
      </c>
      <c r="B1066" s="381" t="s">
        <v>115</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AE1066</f>
        <v>0</v>
      </c>
      <c r="AF1067" s="364">
        <f t="shared" ref="AF1067" si="3130">AF1066</f>
        <v>0</v>
      </c>
      <c r="AG1067" s="364">
        <f t="shared" ref="AG1067" si="3131">AG1066</f>
        <v>0</v>
      </c>
      <c r="AH1067" s="364">
        <f t="shared" ref="AH1067" si="3132">AH1066</f>
        <v>0</v>
      </c>
      <c r="AI1067" s="364">
        <f t="shared" ref="AI1067" si="3133">AI1066</f>
        <v>0</v>
      </c>
      <c r="AJ1067" s="364">
        <f t="shared" ref="AJ1067" si="3134">AJ1066</f>
        <v>0</v>
      </c>
      <c r="AK1067" s="364">
        <f t="shared" ref="AK1067" si="3135">AK1066</f>
        <v>0</v>
      </c>
      <c r="AL1067" s="364">
        <f t="shared" ref="AL1067" si="3136">AL1066</f>
        <v>0</v>
      </c>
      <c r="AM1067" s="364">
        <f t="shared" ref="AM1067" si="3137">AM1066</f>
        <v>0</v>
      </c>
      <c r="AN1067" s="364">
        <f t="shared" ref="AN1067" si="3138">AN1066</f>
        <v>0</v>
      </c>
      <c r="AO1067" s="364">
        <f t="shared" ref="AO1067" si="3139">AO1066</f>
        <v>0</v>
      </c>
      <c r="AP1067" s="364">
        <f t="shared" ref="AP1067" si="3140">AP1066</f>
        <v>0</v>
      </c>
      <c r="AQ1067" s="364">
        <f t="shared" ref="AQ1067" si="3141">AQ1066</f>
        <v>0</v>
      </c>
      <c r="AR1067" s="364">
        <f t="shared" ref="AR1067" si="3142">AR1066</f>
        <v>0</v>
      </c>
      <c r="AS1067" s="268"/>
    </row>
    <row r="1068" spans="1:45" ht="15" customHeight="1" outlineLevel="1">
      <c r="A1068" s="466"/>
      <c r="B1068" s="383"/>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24</v>
      </c>
      <c r="B1069" s="381" t="s">
        <v>116</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AE1069</f>
        <v>0</v>
      </c>
      <c r="AF1070" s="364">
        <f t="shared" ref="AF1070" si="3143">AF1069</f>
        <v>0</v>
      </c>
      <c r="AG1070" s="364">
        <f t="shared" ref="AG1070" si="3144">AG1069</f>
        <v>0</v>
      </c>
      <c r="AH1070" s="364">
        <f t="shared" ref="AH1070" si="3145">AH1069</f>
        <v>0</v>
      </c>
      <c r="AI1070" s="364">
        <f t="shared" ref="AI1070" si="3146">AI1069</f>
        <v>0</v>
      </c>
      <c r="AJ1070" s="364">
        <f t="shared" ref="AJ1070" si="3147">AJ1069</f>
        <v>0</v>
      </c>
      <c r="AK1070" s="364">
        <f t="shared" ref="AK1070" si="3148">AK1069</f>
        <v>0</v>
      </c>
      <c r="AL1070" s="364">
        <f t="shared" ref="AL1070" si="3149">AL1069</f>
        <v>0</v>
      </c>
      <c r="AM1070" s="364">
        <f t="shared" ref="AM1070" si="3150">AM1069</f>
        <v>0</v>
      </c>
      <c r="AN1070" s="364">
        <f t="shared" ref="AN1070" si="3151">AN1069</f>
        <v>0</v>
      </c>
      <c r="AO1070" s="364">
        <f t="shared" ref="AO1070" si="3152">AO1069</f>
        <v>0</v>
      </c>
      <c r="AP1070" s="364">
        <f t="shared" ref="AP1070" si="3153">AP1069</f>
        <v>0</v>
      </c>
      <c r="AQ1070" s="364">
        <f t="shared" ref="AQ1070" si="3154">AQ1069</f>
        <v>0</v>
      </c>
      <c r="AR1070" s="364">
        <f t="shared" ref="AR1070" si="3155">AR1069</f>
        <v>0</v>
      </c>
      <c r="AS1070" s="268"/>
    </row>
    <row r="1071" spans="1:45" ht="15" customHeight="1" outlineLevel="1">
      <c r="A1071" s="466"/>
      <c r="B1071" s="256"/>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6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c r="B1072" s="250" t="s">
        <v>497</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365"/>
      <c r="AF1072" s="378"/>
      <c r="AG1072" s="378"/>
      <c r="AH1072" s="378"/>
      <c r="AI1072" s="378"/>
      <c r="AJ1072" s="378"/>
      <c r="AK1072" s="378"/>
      <c r="AL1072" s="378"/>
      <c r="AM1072" s="378"/>
      <c r="AN1072" s="378"/>
      <c r="AO1072" s="378"/>
      <c r="AP1072" s="378"/>
      <c r="AQ1072" s="378"/>
      <c r="AR1072" s="378"/>
      <c r="AS1072" s="268"/>
    </row>
    <row r="1073" spans="1:45" ht="15" customHeight="1" outlineLevel="1">
      <c r="A1073" s="466">
        <v>25</v>
      </c>
      <c r="B1073" s="381" t="s">
        <v>117</v>
      </c>
      <c r="C1073" s="253" t="s">
        <v>25</v>
      </c>
      <c r="D1073" s="257"/>
      <c r="E1073" s="257"/>
      <c r="F1073" s="257"/>
      <c r="G1073" s="257"/>
      <c r="H1073" s="257"/>
      <c r="I1073" s="257"/>
      <c r="J1073" s="257"/>
      <c r="K1073" s="257"/>
      <c r="L1073" s="257"/>
      <c r="M1073" s="257"/>
      <c r="N1073" s="257"/>
      <c r="O1073" s="257"/>
      <c r="P1073" s="257"/>
      <c r="Q1073" s="257">
        <v>12</v>
      </c>
      <c r="R1073" s="257"/>
      <c r="S1073" s="257"/>
      <c r="T1073" s="257"/>
      <c r="U1073" s="257"/>
      <c r="V1073" s="257"/>
      <c r="W1073" s="257"/>
      <c r="X1073" s="257"/>
      <c r="Y1073" s="257"/>
      <c r="Z1073" s="257"/>
      <c r="AA1073" s="257"/>
      <c r="AB1073" s="257"/>
      <c r="AC1073" s="257"/>
      <c r="AD1073" s="257"/>
      <c r="AE1073" s="379"/>
      <c r="AF1073" s="368"/>
      <c r="AG1073" s="368"/>
      <c r="AH1073" s="368"/>
      <c r="AI1073" s="368"/>
      <c r="AJ1073" s="368"/>
      <c r="AK1073" s="368"/>
      <c r="AL1073" s="368"/>
      <c r="AM1073" s="368"/>
      <c r="AN1073" s="368"/>
      <c r="AO1073" s="368"/>
      <c r="AP1073" s="368"/>
      <c r="AQ1073" s="368"/>
      <c r="AR1073" s="368"/>
      <c r="AS1073" s="258">
        <f>SUM(AE1073:AR1073)</f>
        <v>0</v>
      </c>
    </row>
    <row r="1074" spans="1:45" ht="15" customHeight="1" outlineLevel="1">
      <c r="A1074" s="466"/>
      <c r="B1074" s="256" t="s">
        <v>345</v>
      </c>
      <c r="C1074" s="253" t="s">
        <v>163</v>
      </c>
      <c r="D1074" s="257"/>
      <c r="E1074" s="257"/>
      <c r="F1074" s="257"/>
      <c r="G1074" s="257"/>
      <c r="H1074" s="257"/>
      <c r="I1074" s="257"/>
      <c r="J1074" s="257"/>
      <c r="K1074" s="257"/>
      <c r="L1074" s="257"/>
      <c r="M1074" s="257"/>
      <c r="N1074" s="257"/>
      <c r="O1074" s="257"/>
      <c r="P1074" s="257"/>
      <c r="Q1074" s="257">
        <f>Q1073</f>
        <v>12</v>
      </c>
      <c r="R1074" s="257"/>
      <c r="S1074" s="257"/>
      <c r="T1074" s="257"/>
      <c r="U1074" s="257"/>
      <c r="V1074" s="257"/>
      <c r="W1074" s="257"/>
      <c r="X1074" s="257"/>
      <c r="Y1074" s="257"/>
      <c r="Z1074" s="257"/>
      <c r="AA1074" s="257"/>
      <c r="AB1074" s="257"/>
      <c r="AC1074" s="257"/>
      <c r="AD1074" s="257"/>
      <c r="AE1074" s="364">
        <f>AE1073</f>
        <v>0</v>
      </c>
      <c r="AF1074" s="364">
        <f t="shared" ref="AF1074" si="3156">AF1073</f>
        <v>0</v>
      </c>
      <c r="AG1074" s="364">
        <f t="shared" ref="AG1074" si="3157">AG1073</f>
        <v>0</v>
      </c>
      <c r="AH1074" s="364">
        <f t="shared" ref="AH1074" si="3158">AH1073</f>
        <v>0</v>
      </c>
      <c r="AI1074" s="364">
        <f t="shared" ref="AI1074" si="3159">AI1073</f>
        <v>0</v>
      </c>
      <c r="AJ1074" s="364">
        <f t="shared" ref="AJ1074" si="3160">AJ1073</f>
        <v>0</v>
      </c>
      <c r="AK1074" s="364">
        <f t="shared" ref="AK1074" si="3161">AK1073</f>
        <v>0</v>
      </c>
      <c r="AL1074" s="364">
        <f t="shared" ref="AL1074" si="3162">AL1073</f>
        <v>0</v>
      </c>
      <c r="AM1074" s="364">
        <f t="shared" ref="AM1074" si="3163">AM1073</f>
        <v>0</v>
      </c>
      <c r="AN1074" s="364">
        <f t="shared" ref="AN1074" si="3164">AN1073</f>
        <v>0</v>
      </c>
      <c r="AO1074" s="364">
        <f t="shared" ref="AO1074" si="3165">AO1073</f>
        <v>0</v>
      </c>
      <c r="AP1074" s="364">
        <f t="shared" ref="AP1074" si="3166">AP1073</f>
        <v>0</v>
      </c>
      <c r="AQ1074" s="364">
        <f t="shared" ref="AQ1074" si="3167">AQ1073</f>
        <v>0</v>
      </c>
      <c r="AR1074" s="364">
        <f t="shared" ref="AR1074" si="3168">AR1073</f>
        <v>0</v>
      </c>
      <c r="AS1074" s="268"/>
    </row>
    <row r="1075" spans="1:45" ht="15" customHeight="1" outlineLevel="1">
      <c r="A1075" s="466"/>
      <c r="B1075" s="256"/>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26</v>
      </c>
      <c r="B1076" s="381" t="s">
        <v>118</v>
      </c>
      <c r="C1076" s="253" t="s">
        <v>25</v>
      </c>
      <c r="D1076" s="257"/>
      <c r="E1076" s="257"/>
      <c r="F1076" s="257"/>
      <c r="G1076" s="257"/>
      <c r="H1076" s="257"/>
      <c r="I1076" s="257"/>
      <c r="J1076" s="257"/>
      <c r="K1076" s="257"/>
      <c r="L1076" s="257"/>
      <c r="M1076" s="257"/>
      <c r="N1076" s="257"/>
      <c r="O1076" s="257"/>
      <c r="P1076" s="257"/>
      <c r="Q1076" s="257">
        <v>12</v>
      </c>
      <c r="R1076" s="257"/>
      <c r="S1076" s="257"/>
      <c r="T1076" s="257"/>
      <c r="U1076" s="257"/>
      <c r="V1076" s="257"/>
      <c r="W1076" s="257"/>
      <c r="X1076" s="257"/>
      <c r="Y1076" s="257"/>
      <c r="Z1076" s="257"/>
      <c r="AA1076" s="257"/>
      <c r="AB1076" s="257"/>
      <c r="AC1076" s="257"/>
      <c r="AD1076" s="257"/>
      <c r="AE1076" s="379"/>
      <c r="AF1076" s="368">
        <v>0.184</v>
      </c>
      <c r="AG1076" s="368">
        <v>0.81599999999999995</v>
      </c>
      <c r="AH1076" s="368"/>
      <c r="AI1076" s="368"/>
      <c r="AJ1076" s="368"/>
      <c r="AK1076" s="368"/>
      <c r="AL1076" s="368"/>
      <c r="AM1076" s="368"/>
      <c r="AN1076" s="368"/>
      <c r="AO1076" s="368"/>
      <c r="AP1076" s="368"/>
      <c r="AQ1076" s="368"/>
      <c r="AR1076" s="368"/>
      <c r="AS1076" s="258">
        <f>SUM(AE1076:AR1076)</f>
        <v>1</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AE1076</f>
        <v>0</v>
      </c>
      <c r="AF1077" s="364">
        <f t="shared" ref="AF1077" si="3169">AF1076</f>
        <v>0.184</v>
      </c>
      <c r="AG1077" s="364">
        <f t="shared" ref="AG1077" si="3170">AG1076</f>
        <v>0.81599999999999995</v>
      </c>
      <c r="AH1077" s="364">
        <f t="shared" ref="AH1077" si="3171">AH1076</f>
        <v>0</v>
      </c>
      <c r="AI1077" s="364">
        <f t="shared" ref="AI1077" si="3172">AI1076</f>
        <v>0</v>
      </c>
      <c r="AJ1077" s="364">
        <f t="shared" ref="AJ1077" si="3173">AJ1076</f>
        <v>0</v>
      </c>
      <c r="AK1077" s="364">
        <f t="shared" ref="AK1077" si="3174">AK1076</f>
        <v>0</v>
      </c>
      <c r="AL1077" s="364">
        <f t="shared" ref="AL1077" si="3175">AL1076</f>
        <v>0</v>
      </c>
      <c r="AM1077" s="364">
        <f t="shared" ref="AM1077" si="3176">AM1076</f>
        <v>0</v>
      </c>
      <c r="AN1077" s="364">
        <f t="shared" ref="AN1077" si="3177">AN1076</f>
        <v>0</v>
      </c>
      <c r="AO1077" s="364">
        <f t="shared" ref="AO1077" si="3178">AO1076</f>
        <v>0</v>
      </c>
      <c r="AP1077" s="364">
        <f t="shared" ref="AP1077" si="3179">AP1076</f>
        <v>0</v>
      </c>
      <c r="AQ1077" s="364">
        <f t="shared" ref="AQ1077" si="3180">AQ1076</f>
        <v>0</v>
      </c>
      <c r="AR1077" s="364">
        <f t="shared" ref="AR1077" si="3181">AR1076</f>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27</v>
      </c>
      <c r="B1079" s="381" t="s">
        <v>119</v>
      </c>
      <c r="C1079" s="253" t="s">
        <v>25</v>
      </c>
      <c r="D1079" s="257"/>
      <c r="E1079" s="257"/>
      <c r="F1079" s="257"/>
      <c r="G1079" s="257"/>
      <c r="H1079" s="257"/>
      <c r="I1079" s="257"/>
      <c r="J1079" s="257"/>
      <c r="K1079" s="257"/>
      <c r="L1079" s="257"/>
      <c r="M1079" s="257"/>
      <c r="N1079" s="257"/>
      <c r="O1079" s="257"/>
      <c r="P1079" s="257"/>
      <c r="Q1079" s="257">
        <v>12</v>
      </c>
      <c r="R1079" s="257"/>
      <c r="S1079" s="257"/>
      <c r="T1079" s="257"/>
      <c r="U1079" s="257"/>
      <c r="V1079" s="257"/>
      <c r="W1079" s="257"/>
      <c r="X1079" s="257"/>
      <c r="Y1079" s="257"/>
      <c r="Z1079" s="257"/>
      <c r="AA1079" s="257"/>
      <c r="AB1079" s="257"/>
      <c r="AC1079" s="257"/>
      <c r="AD1079" s="257"/>
      <c r="AE1079" s="379"/>
      <c r="AF1079" s="368"/>
      <c r="AG1079" s="368"/>
      <c r="AH1079" s="368"/>
      <c r="AI1079" s="368"/>
      <c r="AJ1079" s="368"/>
      <c r="AK1079" s="368"/>
      <c r="AL1079" s="368"/>
      <c r="AM1079" s="368"/>
      <c r="AN1079" s="368"/>
      <c r="AO1079" s="368"/>
      <c r="AP1079" s="368"/>
      <c r="AQ1079" s="368"/>
      <c r="AR1079" s="368"/>
      <c r="AS1079" s="258">
        <f>SUM(AE1079:AR1079)</f>
        <v>0</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AE1079</f>
        <v>0</v>
      </c>
      <c r="AF1080" s="364">
        <f t="shared" ref="AF1080" si="3182">AF1079</f>
        <v>0</v>
      </c>
      <c r="AG1080" s="364">
        <f t="shared" ref="AG1080" si="3183">AG1079</f>
        <v>0</v>
      </c>
      <c r="AH1080" s="364">
        <f t="shared" ref="AH1080" si="3184">AH1079</f>
        <v>0</v>
      </c>
      <c r="AI1080" s="364">
        <f t="shared" ref="AI1080" si="3185">AI1079</f>
        <v>0</v>
      </c>
      <c r="AJ1080" s="364">
        <f t="shared" ref="AJ1080" si="3186">AJ1079</f>
        <v>0</v>
      </c>
      <c r="AK1080" s="364">
        <f t="shared" ref="AK1080" si="3187">AK1079</f>
        <v>0</v>
      </c>
      <c r="AL1080" s="364">
        <f t="shared" ref="AL1080" si="3188">AL1079</f>
        <v>0</v>
      </c>
      <c r="AM1080" s="364">
        <f t="shared" ref="AM1080" si="3189">AM1079</f>
        <v>0</v>
      </c>
      <c r="AN1080" s="364">
        <f t="shared" ref="AN1080" si="3190">AN1079</f>
        <v>0</v>
      </c>
      <c r="AO1080" s="364">
        <f t="shared" ref="AO1080" si="3191">AO1079</f>
        <v>0</v>
      </c>
      <c r="AP1080" s="364">
        <f t="shared" ref="AP1080" si="3192">AP1079</f>
        <v>0</v>
      </c>
      <c r="AQ1080" s="364">
        <f t="shared" ref="AQ1080" si="3193">AQ1079</f>
        <v>0</v>
      </c>
      <c r="AR1080" s="364">
        <f t="shared" ref="AR1080" si="3194">AR1079</f>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28</v>
      </c>
      <c r="B1082" s="381" t="s">
        <v>120</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AE1082</f>
        <v>0</v>
      </c>
      <c r="AF1083" s="364">
        <f>AF1082</f>
        <v>0</v>
      </c>
      <c r="AG1083" s="364">
        <f t="shared" ref="AG1083" si="3195">AG1082</f>
        <v>0</v>
      </c>
      <c r="AH1083" s="364">
        <f t="shared" ref="AH1083" si="3196">AH1082</f>
        <v>0</v>
      </c>
      <c r="AI1083" s="364">
        <f t="shared" ref="AI1083" si="3197">AI1082</f>
        <v>0</v>
      </c>
      <c r="AJ1083" s="364">
        <f t="shared" ref="AJ1083" si="3198">AJ1082</f>
        <v>0</v>
      </c>
      <c r="AK1083" s="364">
        <f>AK1082</f>
        <v>0</v>
      </c>
      <c r="AL1083" s="364">
        <f t="shared" ref="AL1083" si="3199">AL1082</f>
        <v>0</v>
      </c>
      <c r="AM1083" s="364">
        <f t="shared" ref="AM1083" si="3200">AM1082</f>
        <v>0</v>
      </c>
      <c r="AN1083" s="364">
        <f t="shared" ref="AN1083" si="3201">AN1082</f>
        <v>0</v>
      </c>
      <c r="AO1083" s="364">
        <f t="shared" ref="AO1083" si="3202">AO1082</f>
        <v>0</v>
      </c>
      <c r="AP1083" s="364">
        <f t="shared" ref="AP1083" si="3203">AP1082</f>
        <v>0</v>
      </c>
      <c r="AQ1083" s="364">
        <f t="shared" ref="AQ1083" si="3204">AQ1082</f>
        <v>0</v>
      </c>
      <c r="AR1083" s="364">
        <f t="shared" ref="AR1083" si="3205">AR1082</f>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29</v>
      </c>
      <c r="B1085" s="381" t="s">
        <v>121</v>
      </c>
      <c r="C1085" s="253" t="s">
        <v>25</v>
      </c>
      <c r="D1085" s="257"/>
      <c r="E1085" s="257"/>
      <c r="F1085" s="257"/>
      <c r="G1085" s="257"/>
      <c r="H1085" s="257"/>
      <c r="I1085" s="257"/>
      <c r="J1085" s="257"/>
      <c r="K1085" s="257"/>
      <c r="L1085" s="257"/>
      <c r="M1085" s="257"/>
      <c r="N1085" s="257"/>
      <c r="O1085" s="257"/>
      <c r="P1085" s="257"/>
      <c r="Q1085" s="257">
        <v>3</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3</v>
      </c>
      <c r="R1086" s="257"/>
      <c r="S1086" s="257"/>
      <c r="T1086" s="257"/>
      <c r="U1086" s="257"/>
      <c r="V1086" s="257"/>
      <c r="W1086" s="257"/>
      <c r="X1086" s="257"/>
      <c r="Y1086" s="257"/>
      <c r="Z1086" s="257"/>
      <c r="AA1086" s="257"/>
      <c r="AB1086" s="257"/>
      <c r="AC1086" s="257"/>
      <c r="AD1086" s="257"/>
      <c r="AE1086" s="364">
        <f>AE1085</f>
        <v>0</v>
      </c>
      <c r="AF1086" s="364">
        <f t="shared" ref="AF1086" si="3206">AF1085</f>
        <v>0</v>
      </c>
      <c r="AG1086" s="364">
        <f t="shared" ref="AG1086" si="3207">AG1085</f>
        <v>0</v>
      </c>
      <c r="AH1086" s="364">
        <f t="shared" ref="AH1086" si="3208">AH1085</f>
        <v>0</v>
      </c>
      <c r="AI1086" s="364">
        <f t="shared" ref="AI1086" si="3209">AI1085</f>
        <v>0</v>
      </c>
      <c r="AJ1086" s="364">
        <f t="shared" ref="AJ1086" si="3210">AJ1085</f>
        <v>0</v>
      </c>
      <c r="AK1086" s="364">
        <f t="shared" ref="AK1086" si="3211">AK1085</f>
        <v>0</v>
      </c>
      <c r="AL1086" s="364">
        <f t="shared" ref="AL1086" si="3212">AL1085</f>
        <v>0</v>
      </c>
      <c r="AM1086" s="364">
        <f t="shared" ref="AM1086" si="3213">AM1085</f>
        <v>0</v>
      </c>
      <c r="AN1086" s="364">
        <f t="shared" ref="AN1086" si="3214">AN1085</f>
        <v>0</v>
      </c>
      <c r="AO1086" s="364">
        <f t="shared" ref="AO1086" si="3215">AO1085</f>
        <v>0</v>
      </c>
      <c r="AP1086" s="364">
        <f t="shared" ref="AP1086" si="3216">AP1085</f>
        <v>0</v>
      </c>
      <c r="AQ1086" s="364">
        <f t="shared" ref="AQ1086" si="3217">AQ1085</f>
        <v>0</v>
      </c>
      <c r="AR1086" s="364">
        <f t="shared" ref="AR1086" si="3218">AR1085</f>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30</v>
      </c>
      <c r="B1088" s="381" t="s">
        <v>122</v>
      </c>
      <c r="C1088" s="253" t="s">
        <v>25</v>
      </c>
      <c r="D1088" s="257"/>
      <c r="E1088" s="257"/>
      <c r="F1088" s="257"/>
      <c r="G1088" s="257"/>
      <c r="H1088" s="257"/>
      <c r="I1088" s="257"/>
      <c r="J1088" s="257"/>
      <c r="K1088" s="257"/>
      <c r="L1088" s="257"/>
      <c r="M1088" s="257"/>
      <c r="N1088" s="257"/>
      <c r="O1088" s="257"/>
      <c r="P1088" s="257"/>
      <c r="Q1088" s="257">
        <v>12</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12</v>
      </c>
      <c r="R1089" s="257"/>
      <c r="S1089" s="257"/>
      <c r="T1089" s="257"/>
      <c r="U1089" s="257"/>
      <c r="V1089" s="257"/>
      <c r="W1089" s="257"/>
      <c r="X1089" s="257"/>
      <c r="Y1089" s="257"/>
      <c r="Z1089" s="257"/>
      <c r="AA1089" s="257"/>
      <c r="AB1089" s="257"/>
      <c r="AC1089" s="257"/>
      <c r="AD1089" s="257"/>
      <c r="AE1089" s="364">
        <f>AE1088</f>
        <v>0</v>
      </c>
      <c r="AF1089" s="364">
        <f t="shared" ref="AF1089" si="3219">AF1088</f>
        <v>0</v>
      </c>
      <c r="AG1089" s="364">
        <f t="shared" ref="AG1089" si="3220">AG1088</f>
        <v>0</v>
      </c>
      <c r="AH1089" s="364">
        <f t="shared" ref="AH1089" si="3221">AH1088</f>
        <v>0</v>
      </c>
      <c r="AI1089" s="364">
        <f t="shared" ref="AI1089" si="3222">AI1088</f>
        <v>0</v>
      </c>
      <c r="AJ1089" s="364">
        <f t="shared" ref="AJ1089" si="3223">AJ1088</f>
        <v>0</v>
      </c>
      <c r="AK1089" s="364">
        <f t="shared" ref="AK1089" si="3224">AK1088</f>
        <v>0</v>
      </c>
      <c r="AL1089" s="364">
        <f t="shared" ref="AL1089" si="3225">AL1088</f>
        <v>0</v>
      </c>
      <c r="AM1089" s="364">
        <f t="shared" ref="AM1089" si="3226">AM1088</f>
        <v>0</v>
      </c>
      <c r="AN1089" s="364">
        <f t="shared" ref="AN1089" si="3227">AN1088</f>
        <v>0</v>
      </c>
      <c r="AO1089" s="364">
        <f t="shared" ref="AO1089" si="3228">AO1088</f>
        <v>0</v>
      </c>
      <c r="AP1089" s="364">
        <f t="shared" ref="AP1089" si="3229">AP1088</f>
        <v>0</v>
      </c>
      <c r="AQ1089" s="364">
        <f t="shared" ref="AQ1089" si="3230">AQ1088</f>
        <v>0</v>
      </c>
      <c r="AR1089" s="364">
        <f t="shared" ref="AR1089" si="3231">AR1088</f>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31</v>
      </c>
      <c r="B1091" s="381" t="s">
        <v>123</v>
      </c>
      <c r="C1091" s="253" t="s">
        <v>25</v>
      </c>
      <c r="D1091" s="257"/>
      <c r="E1091" s="257"/>
      <c r="F1091" s="257"/>
      <c r="G1091" s="257"/>
      <c r="H1091" s="257"/>
      <c r="I1091" s="257"/>
      <c r="J1091" s="257"/>
      <c r="K1091" s="257"/>
      <c r="L1091" s="257"/>
      <c r="M1091" s="257"/>
      <c r="N1091" s="257"/>
      <c r="O1091" s="257"/>
      <c r="P1091" s="257"/>
      <c r="Q1091" s="257">
        <v>12</v>
      </c>
      <c r="R1091" s="257"/>
      <c r="S1091" s="257"/>
      <c r="T1091" s="257"/>
      <c r="U1091" s="257"/>
      <c r="V1091" s="257"/>
      <c r="W1091" s="257"/>
      <c r="X1091" s="257"/>
      <c r="Y1091" s="257"/>
      <c r="Z1091" s="257"/>
      <c r="AA1091" s="257"/>
      <c r="AB1091" s="257"/>
      <c r="AC1091" s="257"/>
      <c r="AD1091" s="257"/>
      <c r="AE1091" s="379"/>
      <c r="AF1091" s="368"/>
      <c r="AG1091" s="368"/>
      <c r="AH1091" s="368"/>
      <c r="AI1091" s="368"/>
      <c r="AJ1091" s="368"/>
      <c r="AK1091" s="368"/>
      <c r="AL1091" s="368"/>
      <c r="AM1091" s="368"/>
      <c r="AN1091" s="368"/>
      <c r="AO1091" s="368"/>
      <c r="AP1091" s="368"/>
      <c r="AQ1091" s="368"/>
      <c r="AR1091" s="368"/>
      <c r="AS1091" s="258">
        <f>SUM(AE1091:AR1091)</f>
        <v>0</v>
      </c>
    </row>
    <row r="1092" spans="1:45" ht="15" customHeight="1" outlineLevel="1">
      <c r="A1092" s="466"/>
      <c r="B1092" s="256" t="s">
        <v>345</v>
      </c>
      <c r="C1092" s="253" t="s">
        <v>163</v>
      </c>
      <c r="D1092" s="257"/>
      <c r="E1092" s="257"/>
      <c r="F1092" s="257"/>
      <c r="G1092" s="257"/>
      <c r="H1092" s="257"/>
      <c r="I1092" s="257"/>
      <c r="J1092" s="257"/>
      <c r="K1092" s="257"/>
      <c r="L1092" s="257"/>
      <c r="M1092" s="257"/>
      <c r="N1092" s="257"/>
      <c r="O1092" s="257"/>
      <c r="P1092" s="257"/>
      <c r="Q1092" s="257">
        <f>Q1091</f>
        <v>12</v>
      </c>
      <c r="R1092" s="257"/>
      <c r="S1092" s="257"/>
      <c r="T1092" s="257"/>
      <c r="U1092" s="257"/>
      <c r="V1092" s="257"/>
      <c r="W1092" s="257"/>
      <c r="X1092" s="257"/>
      <c r="Y1092" s="257"/>
      <c r="Z1092" s="257"/>
      <c r="AA1092" s="257"/>
      <c r="AB1092" s="257"/>
      <c r="AC1092" s="257"/>
      <c r="AD1092" s="257"/>
      <c r="AE1092" s="364">
        <f>AE1091</f>
        <v>0</v>
      </c>
      <c r="AF1092" s="364">
        <f t="shared" ref="AF1092" si="3232">AF1091</f>
        <v>0</v>
      </c>
      <c r="AG1092" s="364">
        <f t="shared" ref="AG1092" si="3233">AG1091</f>
        <v>0</v>
      </c>
      <c r="AH1092" s="364">
        <f t="shared" ref="AH1092" si="3234">AH1091</f>
        <v>0</v>
      </c>
      <c r="AI1092" s="364">
        <f t="shared" ref="AI1092" si="3235">AI1091</f>
        <v>0</v>
      </c>
      <c r="AJ1092" s="364">
        <f t="shared" ref="AJ1092" si="3236">AJ1091</f>
        <v>0</v>
      </c>
      <c r="AK1092" s="364">
        <f t="shared" ref="AK1092" si="3237">AK1091</f>
        <v>0</v>
      </c>
      <c r="AL1092" s="364">
        <f t="shared" ref="AL1092" si="3238">AL1091</f>
        <v>0</v>
      </c>
      <c r="AM1092" s="364">
        <f t="shared" ref="AM1092" si="3239">AM1091</f>
        <v>0</v>
      </c>
      <c r="AN1092" s="364">
        <f t="shared" ref="AN1092" si="3240">AN1091</f>
        <v>0</v>
      </c>
      <c r="AO1092" s="364">
        <f t="shared" ref="AO1092" si="3241">AO1091</f>
        <v>0</v>
      </c>
      <c r="AP1092" s="364">
        <f t="shared" ref="AP1092" si="3242">AP1091</f>
        <v>0</v>
      </c>
      <c r="AQ1092" s="364">
        <f t="shared" ref="AQ1092" si="3243">AQ1091</f>
        <v>0</v>
      </c>
      <c r="AR1092" s="364">
        <f t="shared" ref="AR1092" si="3244">AR1091</f>
        <v>0</v>
      </c>
      <c r="AS1092" s="268"/>
    </row>
    <row r="1093" spans="1:45" ht="15" customHeight="1" outlineLevel="1">
      <c r="A1093" s="466"/>
      <c r="B1093" s="381"/>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32</v>
      </c>
      <c r="B1094" s="381" t="s">
        <v>124</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AE1094</f>
        <v>0</v>
      </c>
      <c r="AF1095" s="364">
        <f t="shared" ref="AF1095" si="3245">AF1094</f>
        <v>0</v>
      </c>
      <c r="AG1095" s="364">
        <f t="shared" ref="AG1095" si="3246">AG1094</f>
        <v>0</v>
      </c>
      <c r="AH1095" s="364">
        <f t="shared" ref="AH1095" si="3247">AH1094</f>
        <v>0</v>
      </c>
      <c r="AI1095" s="364">
        <f t="shared" ref="AI1095" si="3248">AI1094</f>
        <v>0</v>
      </c>
      <c r="AJ1095" s="364">
        <f t="shared" ref="AJ1095" si="3249">AJ1094</f>
        <v>0</v>
      </c>
      <c r="AK1095" s="364">
        <f t="shared" ref="AK1095" si="3250">AK1094</f>
        <v>0</v>
      </c>
      <c r="AL1095" s="364">
        <f t="shared" ref="AL1095" si="3251">AL1094</f>
        <v>0</v>
      </c>
      <c r="AM1095" s="364">
        <f t="shared" ref="AM1095" si="3252">AM1094</f>
        <v>0</v>
      </c>
      <c r="AN1095" s="364">
        <f t="shared" ref="AN1095" si="3253">AN1094</f>
        <v>0</v>
      </c>
      <c r="AO1095" s="364">
        <f t="shared" ref="AO1095" si="3254">AO1094</f>
        <v>0</v>
      </c>
      <c r="AP1095" s="364">
        <f t="shared" ref="AP1095" si="3255">AP1094</f>
        <v>0</v>
      </c>
      <c r="AQ1095" s="364">
        <f t="shared" ref="AQ1095" si="3256">AQ1094</f>
        <v>0</v>
      </c>
      <c r="AR1095" s="364">
        <f t="shared" ref="AR1095" si="3257">AR1094</f>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c r="B1097" s="250" t="s">
        <v>498</v>
      </c>
      <c r="C1097" s="253"/>
      <c r="D1097" s="253"/>
      <c r="E1097" s="253"/>
      <c r="F1097" s="253"/>
      <c r="G1097" s="253"/>
      <c r="H1097" s="253"/>
      <c r="I1097" s="253"/>
      <c r="J1097" s="253"/>
      <c r="K1097" s="253"/>
      <c r="L1097" s="253"/>
      <c r="M1097" s="253"/>
      <c r="N1097" s="253"/>
      <c r="O1097" s="253"/>
      <c r="P1097" s="253"/>
      <c r="Q1097" s="253"/>
      <c r="R1097" s="253"/>
      <c r="S1097" s="253"/>
      <c r="T1097" s="253"/>
      <c r="U1097" s="253"/>
      <c r="V1097" s="253"/>
      <c r="W1097" s="253"/>
      <c r="X1097" s="253"/>
      <c r="Y1097" s="253"/>
      <c r="Z1097" s="253"/>
      <c r="AA1097" s="253"/>
      <c r="AB1097" s="253"/>
      <c r="AC1097" s="253"/>
      <c r="AD1097" s="253"/>
      <c r="AE1097" s="365"/>
      <c r="AF1097" s="378"/>
      <c r="AG1097" s="378"/>
      <c r="AH1097" s="378"/>
      <c r="AI1097" s="378"/>
      <c r="AJ1097" s="378"/>
      <c r="AK1097" s="378"/>
      <c r="AL1097" s="378"/>
      <c r="AM1097" s="378"/>
      <c r="AN1097" s="378"/>
      <c r="AO1097" s="378"/>
      <c r="AP1097" s="378"/>
      <c r="AQ1097" s="378"/>
      <c r="AR1097" s="378"/>
      <c r="AS1097" s="268"/>
    </row>
    <row r="1098" spans="1:45" ht="15" customHeight="1" outlineLevel="1">
      <c r="A1098" s="466">
        <v>33</v>
      </c>
      <c r="B1098" s="381" t="s">
        <v>125</v>
      </c>
      <c r="C1098" s="253" t="s">
        <v>25</v>
      </c>
      <c r="D1098" s="257"/>
      <c r="E1098" s="257"/>
      <c r="F1098" s="257"/>
      <c r="G1098" s="257"/>
      <c r="H1098" s="257"/>
      <c r="I1098" s="257"/>
      <c r="J1098" s="257"/>
      <c r="K1098" s="257"/>
      <c r="L1098" s="257"/>
      <c r="M1098" s="257"/>
      <c r="N1098" s="257"/>
      <c r="O1098" s="257"/>
      <c r="P1098" s="257"/>
      <c r="Q1098" s="257">
        <v>0</v>
      </c>
      <c r="R1098" s="257"/>
      <c r="S1098" s="257"/>
      <c r="T1098" s="257"/>
      <c r="U1098" s="257"/>
      <c r="V1098" s="257"/>
      <c r="W1098" s="257"/>
      <c r="X1098" s="257"/>
      <c r="Y1098" s="257"/>
      <c r="Z1098" s="257"/>
      <c r="AA1098" s="257"/>
      <c r="AB1098" s="257"/>
      <c r="AC1098" s="257"/>
      <c r="AD1098" s="257"/>
      <c r="AE1098" s="379"/>
      <c r="AF1098" s="368"/>
      <c r="AG1098" s="368"/>
      <c r="AH1098" s="368"/>
      <c r="AI1098" s="368"/>
      <c r="AJ1098" s="368"/>
      <c r="AK1098" s="368"/>
      <c r="AL1098" s="368"/>
      <c r="AM1098" s="368"/>
      <c r="AN1098" s="368"/>
      <c r="AO1098" s="368"/>
      <c r="AP1098" s="368"/>
      <c r="AQ1098" s="368"/>
      <c r="AR1098" s="368"/>
      <c r="AS1098" s="258">
        <f>SUM(AE1098:AR1098)</f>
        <v>0</v>
      </c>
    </row>
    <row r="1099" spans="1:45" ht="15" customHeight="1" outlineLevel="1">
      <c r="A1099" s="466"/>
      <c r="B1099" s="256" t="s">
        <v>345</v>
      </c>
      <c r="C1099" s="253" t="s">
        <v>163</v>
      </c>
      <c r="D1099" s="257"/>
      <c r="E1099" s="257"/>
      <c r="F1099" s="257"/>
      <c r="G1099" s="257"/>
      <c r="H1099" s="257"/>
      <c r="I1099" s="257"/>
      <c r="J1099" s="257"/>
      <c r="K1099" s="257"/>
      <c r="L1099" s="257"/>
      <c r="M1099" s="257"/>
      <c r="N1099" s="257"/>
      <c r="O1099" s="257"/>
      <c r="P1099" s="257"/>
      <c r="Q1099" s="257">
        <f>Q1098</f>
        <v>0</v>
      </c>
      <c r="R1099" s="257"/>
      <c r="S1099" s="257"/>
      <c r="T1099" s="257"/>
      <c r="U1099" s="257"/>
      <c r="V1099" s="257"/>
      <c r="W1099" s="257"/>
      <c r="X1099" s="257"/>
      <c r="Y1099" s="257"/>
      <c r="Z1099" s="257"/>
      <c r="AA1099" s="257"/>
      <c r="AB1099" s="257"/>
      <c r="AC1099" s="257"/>
      <c r="AD1099" s="257"/>
      <c r="AE1099" s="364">
        <f>AE1098</f>
        <v>0</v>
      </c>
      <c r="AF1099" s="364">
        <f t="shared" ref="AF1099" si="3258">AF1098</f>
        <v>0</v>
      </c>
      <c r="AG1099" s="364">
        <f t="shared" ref="AG1099" si="3259">AG1098</f>
        <v>0</v>
      </c>
      <c r="AH1099" s="364">
        <f t="shared" ref="AH1099" si="3260">AH1098</f>
        <v>0</v>
      </c>
      <c r="AI1099" s="364">
        <f t="shared" ref="AI1099" si="3261">AI1098</f>
        <v>0</v>
      </c>
      <c r="AJ1099" s="364">
        <f t="shared" ref="AJ1099" si="3262">AJ1098</f>
        <v>0</v>
      </c>
      <c r="AK1099" s="364">
        <f t="shared" ref="AK1099" si="3263">AK1098</f>
        <v>0</v>
      </c>
      <c r="AL1099" s="364">
        <f t="shared" ref="AL1099" si="3264">AL1098</f>
        <v>0</v>
      </c>
      <c r="AM1099" s="364">
        <f t="shared" ref="AM1099" si="3265">AM1098</f>
        <v>0</v>
      </c>
      <c r="AN1099" s="364">
        <f t="shared" ref="AN1099" si="3266">AN1098</f>
        <v>0</v>
      </c>
      <c r="AO1099" s="364">
        <f t="shared" ref="AO1099" si="3267">AO1098</f>
        <v>0</v>
      </c>
      <c r="AP1099" s="364">
        <f t="shared" ref="AP1099" si="3268">AP1098</f>
        <v>0</v>
      </c>
      <c r="AQ1099" s="364">
        <f t="shared" ref="AQ1099" si="3269">AQ1098</f>
        <v>0</v>
      </c>
      <c r="AR1099" s="364">
        <f t="shared" ref="AR1099" si="3270">AR1098</f>
        <v>0</v>
      </c>
      <c r="AS1099" s="268"/>
    </row>
    <row r="1100" spans="1:45" ht="15" customHeight="1" outlineLevel="1">
      <c r="A1100" s="466"/>
      <c r="B1100" s="381"/>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34</v>
      </c>
      <c r="B1101" s="381" t="s">
        <v>126</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AE1101</f>
        <v>0</v>
      </c>
      <c r="AF1102" s="364">
        <f t="shared" ref="AF1102" si="3271">AF1101</f>
        <v>0</v>
      </c>
      <c r="AG1102" s="364">
        <f t="shared" ref="AG1102" si="3272">AG1101</f>
        <v>0</v>
      </c>
      <c r="AH1102" s="364">
        <f t="shared" ref="AH1102" si="3273">AH1101</f>
        <v>0</v>
      </c>
      <c r="AI1102" s="364">
        <f t="shared" ref="AI1102" si="3274">AI1101</f>
        <v>0</v>
      </c>
      <c r="AJ1102" s="364">
        <f t="shared" ref="AJ1102" si="3275">AJ1101</f>
        <v>0</v>
      </c>
      <c r="AK1102" s="364">
        <f t="shared" ref="AK1102" si="3276">AK1101</f>
        <v>0</v>
      </c>
      <c r="AL1102" s="364">
        <f t="shared" ref="AL1102" si="3277">AL1101</f>
        <v>0</v>
      </c>
      <c r="AM1102" s="364">
        <f t="shared" ref="AM1102" si="3278">AM1101</f>
        <v>0</v>
      </c>
      <c r="AN1102" s="364">
        <f t="shared" ref="AN1102" si="3279">AN1101</f>
        <v>0</v>
      </c>
      <c r="AO1102" s="364">
        <f t="shared" ref="AO1102" si="3280">AO1101</f>
        <v>0</v>
      </c>
      <c r="AP1102" s="364">
        <f t="shared" ref="AP1102" si="3281">AP1101</f>
        <v>0</v>
      </c>
      <c r="AQ1102" s="364">
        <f t="shared" ref="AQ1102" si="3282">AQ1101</f>
        <v>0</v>
      </c>
      <c r="AR1102" s="364">
        <f t="shared" ref="AR1102" si="3283">AR1101</f>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35</v>
      </c>
      <c r="B1104" s="381" t="s">
        <v>127</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AE1104</f>
        <v>0</v>
      </c>
      <c r="AF1105" s="364">
        <f t="shared" ref="AF1105" si="3284">AF1104</f>
        <v>0</v>
      </c>
      <c r="AG1105" s="364">
        <f t="shared" ref="AG1105" si="3285">AG1104</f>
        <v>0</v>
      </c>
      <c r="AH1105" s="364">
        <f t="shared" ref="AH1105" si="3286">AH1104</f>
        <v>0</v>
      </c>
      <c r="AI1105" s="364">
        <f t="shared" ref="AI1105" si="3287">AI1104</f>
        <v>0</v>
      </c>
      <c r="AJ1105" s="364">
        <f t="shared" ref="AJ1105" si="3288">AJ1104</f>
        <v>0</v>
      </c>
      <c r="AK1105" s="364">
        <f t="shared" ref="AK1105" si="3289">AK1104</f>
        <v>0</v>
      </c>
      <c r="AL1105" s="364">
        <f t="shared" ref="AL1105" si="3290">AL1104</f>
        <v>0</v>
      </c>
      <c r="AM1105" s="364">
        <f t="shared" ref="AM1105" si="3291">AM1104</f>
        <v>0</v>
      </c>
      <c r="AN1105" s="364">
        <f t="shared" ref="AN1105" si="3292">AN1104</f>
        <v>0</v>
      </c>
      <c r="AO1105" s="364">
        <f t="shared" ref="AO1105" si="3293">AO1104</f>
        <v>0</v>
      </c>
      <c r="AP1105" s="364">
        <f t="shared" ref="AP1105" si="3294">AP1104</f>
        <v>0</v>
      </c>
      <c r="AQ1105" s="364">
        <f t="shared" ref="AQ1105" si="3295">AQ1104</f>
        <v>0</v>
      </c>
      <c r="AR1105" s="364">
        <f t="shared" ref="AR1105" si="3296">AR1104</f>
        <v>0</v>
      </c>
      <c r="AS1105" s="268"/>
    </row>
    <row r="1106" spans="1:45" ht="15" customHeight="1" outlineLevel="1">
      <c r="A1106" s="466"/>
      <c r="B1106" s="384"/>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c r="B1107" s="250" t="s">
        <v>499</v>
      </c>
      <c r="C1107" s="253"/>
      <c r="D1107" s="253"/>
      <c r="E1107" s="253"/>
      <c r="F1107" s="253"/>
      <c r="G1107" s="253"/>
      <c r="H1107" s="253"/>
      <c r="I1107" s="253"/>
      <c r="J1107" s="253"/>
      <c r="K1107" s="253"/>
      <c r="L1107" s="253"/>
      <c r="M1107" s="253"/>
      <c r="N1107" s="253"/>
      <c r="O1107" s="253"/>
      <c r="P1107" s="253"/>
      <c r="Q1107" s="253"/>
      <c r="R1107" s="253"/>
      <c r="S1107" s="253"/>
      <c r="T1107" s="253"/>
      <c r="U1107" s="253"/>
      <c r="V1107" s="253"/>
      <c r="W1107" s="253"/>
      <c r="X1107" s="253"/>
      <c r="Y1107" s="253"/>
      <c r="Z1107" s="253"/>
      <c r="AA1107" s="253"/>
      <c r="AB1107" s="253"/>
      <c r="AC1107" s="253"/>
      <c r="AD1107" s="253"/>
      <c r="AE1107" s="365"/>
      <c r="AF1107" s="378"/>
      <c r="AG1107" s="378"/>
      <c r="AH1107" s="378"/>
      <c r="AI1107" s="378"/>
      <c r="AJ1107" s="378"/>
      <c r="AK1107" s="378"/>
      <c r="AL1107" s="378"/>
      <c r="AM1107" s="378"/>
      <c r="AN1107" s="378"/>
      <c r="AO1107" s="378"/>
      <c r="AP1107" s="378"/>
      <c r="AQ1107" s="378"/>
      <c r="AR1107" s="378"/>
      <c r="AS1107" s="268"/>
    </row>
    <row r="1108" spans="1:45" ht="28.5" customHeight="1" outlineLevel="1">
      <c r="A1108" s="466">
        <v>36</v>
      </c>
      <c r="B1108" s="381" t="s">
        <v>128</v>
      </c>
      <c r="C1108" s="253" t="s">
        <v>25</v>
      </c>
      <c r="D1108" s="257"/>
      <c r="E1108" s="257"/>
      <c r="F1108" s="257"/>
      <c r="G1108" s="257"/>
      <c r="H1108" s="257"/>
      <c r="I1108" s="257"/>
      <c r="J1108" s="257"/>
      <c r="K1108" s="257"/>
      <c r="L1108" s="257"/>
      <c r="M1108" s="257"/>
      <c r="N1108" s="257"/>
      <c r="O1108" s="257"/>
      <c r="P1108" s="257"/>
      <c r="Q1108" s="257">
        <v>12</v>
      </c>
      <c r="R1108" s="257"/>
      <c r="S1108" s="257"/>
      <c r="T1108" s="257"/>
      <c r="U1108" s="257"/>
      <c r="V1108" s="257"/>
      <c r="W1108" s="257"/>
      <c r="X1108" s="257"/>
      <c r="Y1108" s="257"/>
      <c r="Z1108" s="257"/>
      <c r="AA1108" s="257"/>
      <c r="AB1108" s="257"/>
      <c r="AC1108" s="257"/>
      <c r="AD1108" s="257"/>
      <c r="AE1108" s="379"/>
      <c r="AF1108" s="368"/>
      <c r="AG1108" s="368"/>
      <c r="AH1108" s="368"/>
      <c r="AI1108" s="368"/>
      <c r="AJ1108" s="368"/>
      <c r="AK1108" s="368"/>
      <c r="AL1108" s="368"/>
      <c r="AM1108" s="368"/>
      <c r="AN1108" s="368"/>
      <c r="AO1108" s="368"/>
      <c r="AP1108" s="368"/>
      <c r="AQ1108" s="368"/>
      <c r="AR1108" s="368"/>
      <c r="AS1108" s="258">
        <f>SUM(AE1108:AR1108)</f>
        <v>0</v>
      </c>
    </row>
    <row r="1109" spans="1:45" ht="15" customHeight="1" outlineLevel="1">
      <c r="A1109" s="466"/>
      <c r="B1109" s="256" t="s">
        <v>345</v>
      </c>
      <c r="C1109" s="253" t="s">
        <v>163</v>
      </c>
      <c r="D1109" s="257"/>
      <c r="E1109" s="257"/>
      <c r="F1109" s="257"/>
      <c r="G1109" s="257"/>
      <c r="H1109" s="257"/>
      <c r="I1109" s="257"/>
      <c r="J1109" s="257"/>
      <c r="K1109" s="257"/>
      <c r="L1109" s="257"/>
      <c r="M1109" s="257"/>
      <c r="N1109" s="257"/>
      <c r="O1109" s="257"/>
      <c r="P1109" s="257"/>
      <c r="Q1109" s="257">
        <f>Q1108</f>
        <v>12</v>
      </c>
      <c r="R1109" s="257"/>
      <c r="S1109" s="257"/>
      <c r="T1109" s="257"/>
      <c r="U1109" s="257"/>
      <c r="V1109" s="257"/>
      <c r="W1109" s="257"/>
      <c r="X1109" s="257"/>
      <c r="Y1109" s="257"/>
      <c r="Z1109" s="257"/>
      <c r="AA1109" s="257"/>
      <c r="AB1109" s="257"/>
      <c r="AC1109" s="257"/>
      <c r="AD1109" s="257"/>
      <c r="AE1109" s="364">
        <f>AE1108</f>
        <v>0</v>
      </c>
      <c r="AF1109" s="364">
        <f t="shared" ref="AF1109" si="3297">AF1108</f>
        <v>0</v>
      </c>
      <c r="AG1109" s="364">
        <f t="shared" ref="AG1109" si="3298">AG1108</f>
        <v>0</v>
      </c>
      <c r="AH1109" s="364">
        <f t="shared" ref="AH1109" si="3299">AH1108</f>
        <v>0</v>
      </c>
      <c r="AI1109" s="364">
        <f t="shared" ref="AI1109" si="3300">AI1108</f>
        <v>0</v>
      </c>
      <c r="AJ1109" s="364">
        <f t="shared" ref="AJ1109" si="3301">AJ1108</f>
        <v>0</v>
      </c>
      <c r="AK1109" s="364">
        <f t="shared" ref="AK1109" si="3302">AK1108</f>
        <v>0</v>
      </c>
      <c r="AL1109" s="364">
        <f t="shared" ref="AL1109" si="3303">AL1108</f>
        <v>0</v>
      </c>
      <c r="AM1109" s="364">
        <f t="shared" ref="AM1109" si="3304">AM1108</f>
        <v>0</v>
      </c>
      <c r="AN1109" s="364">
        <f t="shared" ref="AN1109" si="3305">AN1108</f>
        <v>0</v>
      </c>
      <c r="AO1109" s="364">
        <f t="shared" ref="AO1109" si="3306">AO1108</f>
        <v>0</v>
      </c>
      <c r="AP1109" s="364">
        <f t="shared" ref="AP1109" si="3307">AP1108</f>
        <v>0</v>
      </c>
      <c r="AQ1109" s="364">
        <f t="shared" ref="AQ1109" si="3308">AQ1108</f>
        <v>0</v>
      </c>
      <c r="AR1109" s="364">
        <f t="shared" ref="AR1109" si="3309">AR1108</f>
        <v>0</v>
      </c>
      <c r="AS1109" s="268"/>
    </row>
    <row r="1110" spans="1:45" ht="15" customHeight="1" outlineLevel="1">
      <c r="A1110" s="466"/>
      <c r="B1110" s="381"/>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ht="15" customHeight="1" outlineLevel="1">
      <c r="A1111" s="466">
        <v>37</v>
      </c>
      <c r="B1111" s="381" t="s">
        <v>129</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256" t="s">
        <v>345</v>
      </c>
      <c r="C1112" s="253" t="s">
        <v>163</v>
      </c>
      <c r="D1112" s="257"/>
      <c r="E1112" s="257"/>
      <c r="F1112" s="257"/>
      <c r="G1112" s="257"/>
      <c r="H1112" s="257"/>
      <c r="I1112" s="257"/>
      <c r="J1112" s="257"/>
      <c r="K1112" s="257"/>
      <c r="L1112" s="257"/>
      <c r="M1112" s="257"/>
      <c r="N1112" s="257"/>
      <c r="O1112" s="257"/>
      <c r="P1112" s="257"/>
      <c r="Q1112" s="257">
        <f>Q1111</f>
        <v>12</v>
      </c>
      <c r="R1112" s="257"/>
      <c r="S1112" s="257"/>
      <c r="T1112" s="257"/>
      <c r="U1112" s="257"/>
      <c r="V1112" s="257"/>
      <c r="W1112" s="257"/>
      <c r="X1112" s="257"/>
      <c r="Y1112" s="257"/>
      <c r="Z1112" s="257"/>
      <c r="AA1112" s="257"/>
      <c r="AB1112" s="257"/>
      <c r="AC1112" s="257"/>
      <c r="AD1112" s="257"/>
      <c r="AE1112" s="364">
        <f>AE1111</f>
        <v>0</v>
      </c>
      <c r="AF1112" s="364">
        <f t="shared" ref="AF1112" si="3310">AF1111</f>
        <v>0</v>
      </c>
      <c r="AG1112" s="364">
        <f t="shared" ref="AG1112" si="3311">AG1111</f>
        <v>0</v>
      </c>
      <c r="AH1112" s="364">
        <f t="shared" ref="AH1112" si="3312">AH1111</f>
        <v>0</v>
      </c>
      <c r="AI1112" s="364">
        <f t="shared" ref="AI1112" si="3313">AI1111</f>
        <v>0</v>
      </c>
      <c r="AJ1112" s="364">
        <f t="shared" ref="AJ1112" si="3314">AJ1111</f>
        <v>0</v>
      </c>
      <c r="AK1112" s="364">
        <f t="shared" ref="AK1112" si="3315">AK1111</f>
        <v>0</v>
      </c>
      <c r="AL1112" s="364">
        <f t="shared" ref="AL1112" si="3316">AL1111</f>
        <v>0</v>
      </c>
      <c r="AM1112" s="364">
        <f t="shared" ref="AM1112" si="3317">AM1111</f>
        <v>0</v>
      </c>
      <c r="AN1112" s="364">
        <f t="shared" ref="AN1112" si="3318">AN1111</f>
        <v>0</v>
      </c>
      <c r="AO1112" s="364">
        <f t="shared" ref="AO1112" si="3319">AO1111</f>
        <v>0</v>
      </c>
      <c r="AP1112" s="364">
        <f t="shared" ref="AP1112" si="3320">AP1111</f>
        <v>0</v>
      </c>
      <c r="AQ1112" s="364">
        <f t="shared" ref="AQ1112" si="3321">AQ1111</f>
        <v>0</v>
      </c>
      <c r="AR1112" s="364">
        <f t="shared" ref="AR1112" si="3322">AR1111</f>
        <v>0</v>
      </c>
      <c r="AS1112" s="268"/>
    </row>
    <row r="1113" spans="1:45" ht="15" customHeight="1" outlineLevel="1">
      <c r="A1113" s="466"/>
      <c r="B1113" s="381"/>
      <c r="C1113" s="253"/>
      <c r="D1113" s="253"/>
      <c r="E1113" s="253"/>
      <c r="F1113" s="253"/>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365"/>
      <c r="AF1113" s="378"/>
      <c r="AG1113" s="378"/>
      <c r="AH1113" s="378"/>
      <c r="AI1113" s="378"/>
      <c r="AJ1113" s="378"/>
      <c r="AK1113" s="378"/>
      <c r="AL1113" s="378"/>
      <c r="AM1113" s="378"/>
      <c r="AN1113" s="378"/>
      <c r="AO1113" s="378"/>
      <c r="AP1113" s="378"/>
      <c r="AQ1113" s="378"/>
      <c r="AR1113" s="378"/>
      <c r="AS1113" s="268"/>
    </row>
    <row r="1114" spans="1:45" ht="15" customHeight="1" outlineLevel="1">
      <c r="A1114" s="466">
        <v>38</v>
      </c>
      <c r="B1114" s="381" t="s">
        <v>130</v>
      </c>
      <c r="C1114" s="253" t="s">
        <v>25</v>
      </c>
      <c r="D1114" s="257"/>
      <c r="E1114" s="257"/>
      <c r="F1114" s="257"/>
      <c r="G1114" s="257"/>
      <c r="H1114" s="257"/>
      <c r="I1114" s="257"/>
      <c r="J1114" s="257"/>
      <c r="K1114" s="257"/>
      <c r="L1114" s="257"/>
      <c r="M1114" s="257"/>
      <c r="N1114" s="257"/>
      <c r="O1114" s="257"/>
      <c r="P1114" s="257"/>
      <c r="Q1114" s="257">
        <v>12</v>
      </c>
      <c r="R1114" s="257"/>
      <c r="S1114" s="257"/>
      <c r="T1114" s="257"/>
      <c r="U1114" s="257"/>
      <c r="V1114" s="257"/>
      <c r="W1114" s="257"/>
      <c r="X1114" s="257"/>
      <c r="Y1114" s="257"/>
      <c r="Z1114" s="257"/>
      <c r="AA1114" s="257"/>
      <c r="AB1114" s="257"/>
      <c r="AC1114" s="257"/>
      <c r="AD1114" s="257"/>
      <c r="AE1114" s="379"/>
      <c r="AF1114" s="368"/>
      <c r="AG1114" s="368"/>
      <c r="AH1114" s="368"/>
      <c r="AI1114" s="368"/>
      <c r="AJ1114" s="368"/>
      <c r="AK1114" s="368"/>
      <c r="AL1114" s="368"/>
      <c r="AM1114" s="368"/>
      <c r="AN1114" s="368"/>
      <c r="AO1114" s="368"/>
      <c r="AP1114" s="368"/>
      <c r="AQ1114" s="368"/>
      <c r="AR1114" s="368"/>
      <c r="AS1114" s="258">
        <f>SUM(AE1114:AR1114)</f>
        <v>0</v>
      </c>
    </row>
    <row r="1115" spans="1:45" ht="15" customHeight="1" outlineLevel="1">
      <c r="A1115" s="466"/>
      <c r="B1115" s="256" t="s">
        <v>345</v>
      </c>
      <c r="C1115" s="253" t="s">
        <v>163</v>
      </c>
      <c r="D1115" s="257"/>
      <c r="E1115" s="257"/>
      <c r="F1115" s="257"/>
      <c r="G1115" s="257"/>
      <c r="H1115" s="257"/>
      <c r="I1115" s="257"/>
      <c r="J1115" s="257"/>
      <c r="K1115" s="257"/>
      <c r="L1115" s="257"/>
      <c r="M1115" s="257"/>
      <c r="N1115" s="257"/>
      <c r="O1115" s="257"/>
      <c r="P1115" s="257"/>
      <c r="Q1115" s="257">
        <f>Q1114</f>
        <v>12</v>
      </c>
      <c r="R1115" s="257"/>
      <c r="S1115" s="257"/>
      <c r="T1115" s="257"/>
      <c r="U1115" s="257"/>
      <c r="V1115" s="257"/>
      <c r="W1115" s="257"/>
      <c r="X1115" s="257"/>
      <c r="Y1115" s="257"/>
      <c r="Z1115" s="257"/>
      <c r="AA1115" s="257"/>
      <c r="AB1115" s="257"/>
      <c r="AC1115" s="257"/>
      <c r="AD1115" s="257"/>
      <c r="AE1115" s="364">
        <f>AE1114</f>
        <v>0</v>
      </c>
      <c r="AF1115" s="364">
        <f t="shared" ref="AF1115" si="3323">AF1114</f>
        <v>0</v>
      </c>
      <c r="AG1115" s="364">
        <f t="shared" ref="AG1115" si="3324">AG1114</f>
        <v>0</v>
      </c>
      <c r="AH1115" s="364">
        <f t="shared" ref="AH1115" si="3325">AH1114</f>
        <v>0</v>
      </c>
      <c r="AI1115" s="364">
        <f t="shared" ref="AI1115" si="3326">AI1114</f>
        <v>0</v>
      </c>
      <c r="AJ1115" s="364">
        <f t="shared" ref="AJ1115" si="3327">AJ1114</f>
        <v>0</v>
      </c>
      <c r="AK1115" s="364">
        <f t="shared" ref="AK1115" si="3328">AK1114</f>
        <v>0</v>
      </c>
      <c r="AL1115" s="364">
        <f t="shared" ref="AL1115" si="3329">AL1114</f>
        <v>0</v>
      </c>
      <c r="AM1115" s="364">
        <f t="shared" ref="AM1115" si="3330">AM1114</f>
        <v>0</v>
      </c>
      <c r="AN1115" s="364">
        <f t="shared" ref="AN1115" si="3331">AN1114</f>
        <v>0</v>
      </c>
      <c r="AO1115" s="364">
        <f t="shared" ref="AO1115" si="3332">AO1114</f>
        <v>0</v>
      </c>
      <c r="AP1115" s="364">
        <f t="shared" ref="AP1115" si="3333">AP1114</f>
        <v>0</v>
      </c>
      <c r="AQ1115" s="364">
        <f t="shared" ref="AQ1115" si="3334">AQ1114</f>
        <v>0</v>
      </c>
      <c r="AR1115" s="364">
        <f t="shared" ref="AR1115" si="3335">AR1114</f>
        <v>0</v>
      </c>
      <c r="AS1115" s="268"/>
    </row>
    <row r="1116" spans="1:45" ht="15" customHeight="1" outlineLevel="1">
      <c r="A1116" s="466"/>
      <c r="B1116" s="381"/>
      <c r="C1116" s="253"/>
      <c r="D1116" s="253"/>
      <c r="E1116" s="253"/>
      <c r="F1116" s="253"/>
      <c r="G1116" s="253"/>
      <c r="H1116" s="253"/>
      <c r="I1116" s="253"/>
      <c r="J1116" s="253"/>
      <c r="K1116" s="253"/>
      <c r="L1116" s="253"/>
      <c r="M1116" s="253"/>
      <c r="N1116" s="253"/>
      <c r="O1116" s="253"/>
      <c r="P1116" s="253"/>
      <c r="Q1116" s="253"/>
      <c r="R1116" s="253"/>
      <c r="S1116" s="253"/>
      <c r="T1116" s="253"/>
      <c r="U1116" s="253"/>
      <c r="V1116" s="253"/>
      <c r="W1116" s="253"/>
      <c r="X1116" s="253"/>
      <c r="Y1116" s="253"/>
      <c r="Z1116" s="253"/>
      <c r="AA1116" s="253"/>
      <c r="AB1116" s="253"/>
      <c r="AC1116" s="253"/>
      <c r="AD1116" s="253"/>
      <c r="AE1116" s="365"/>
      <c r="AF1116" s="378"/>
      <c r="AG1116" s="378"/>
      <c r="AH1116" s="378"/>
      <c r="AI1116" s="378"/>
      <c r="AJ1116" s="378"/>
      <c r="AK1116" s="378"/>
      <c r="AL1116" s="378"/>
      <c r="AM1116" s="378"/>
      <c r="AN1116" s="378"/>
      <c r="AO1116" s="378"/>
      <c r="AP1116" s="378"/>
      <c r="AQ1116" s="378"/>
      <c r="AR1116" s="378"/>
      <c r="AS1116" s="268"/>
    </row>
    <row r="1117" spans="1:45" ht="15" customHeight="1" outlineLevel="1">
      <c r="A1117" s="466">
        <v>39</v>
      </c>
      <c r="B1117" s="381" t="s">
        <v>131</v>
      </c>
      <c r="C1117" s="253" t="s">
        <v>25</v>
      </c>
      <c r="D1117" s="257"/>
      <c r="E1117" s="257"/>
      <c r="F1117" s="257"/>
      <c r="G1117" s="257"/>
      <c r="H1117" s="257"/>
      <c r="I1117" s="257"/>
      <c r="J1117" s="257"/>
      <c r="K1117" s="257"/>
      <c r="L1117" s="257"/>
      <c r="M1117" s="257"/>
      <c r="N1117" s="257"/>
      <c r="O1117" s="257"/>
      <c r="P1117" s="257"/>
      <c r="Q1117" s="257">
        <v>12</v>
      </c>
      <c r="R1117" s="257"/>
      <c r="S1117" s="257"/>
      <c r="T1117" s="257"/>
      <c r="U1117" s="257"/>
      <c r="V1117" s="257"/>
      <c r="W1117" s="257"/>
      <c r="X1117" s="257"/>
      <c r="Y1117" s="257"/>
      <c r="Z1117" s="257"/>
      <c r="AA1117" s="257"/>
      <c r="AB1117" s="257"/>
      <c r="AC1117" s="257"/>
      <c r="AD1117" s="257"/>
      <c r="AE1117" s="379"/>
      <c r="AF1117" s="368"/>
      <c r="AG1117" s="368"/>
      <c r="AH1117" s="368"/>
      <c r="AI1117" s="368"/>
      <c r="AJ1117" s="368"/>
      <c r="AK1117" s="368"/>
      <c r="AL1117" s="368"/>
      <c r="AM1117" s="368"/>
      <c r="AN1117" s="368"/>
      <c r="AO1117" s="368"/>
      <c r="AP1117" s="368"/>
      <c r="AQ1117" s="368"/>
      <c r="AR1117" s="368"/>
      <c r="AS1117" s="258">
        <f>SUM(AE1117:AR1117)</f>
        <v>0</v>
      </c>
    </row>
    <row r="1118" spans="1:45" ht="15" customHeight="1" outlineLevel="1">
      <c r="A1118" s="466"/>
      <c r="B1118" s="256" t="s">
        <v>345</v>
      </c>
      <c r="C1118" s="253" t="s">
        <v>163</v>
      </c>
      <c r="D1118" s="257"/>
      <c r="E1118" s="257"/>
      <c r="F1118" s="257"/>
      <c r="G1118" s="257"/>
      <c r="H1118" s="257"/>
      <c r="I1118" s="257"/>
      <c r="J1118" s="257"/>
      <c r="K1118" s="257"/>
      <c r="L1118" s="257"/>
      <c r="M1118" s="257"/>
      <c r="N1118" s="257"/>
      <c r="O1118" s="257"/>
      <c r="P1118" s="257"/>
      <c r="Q1118" s="257">
        <f>Q1117</f>
        <v>12</v>
      </c>
      <c r="R1118" s="257"/>
      <c r="S1118" s="257"/>
      <c r="T1118" s="257"/>
      <c r="U1118" s="257"/>
      <c r="V1118" s="257"/>
      <c r="W1118" s="257"/>
      <c r="X1118" s="257"/>
      <c r="Y1118" s="257"/>
      <c r="Z1118" s="257"/>
      <c r="AA1118" s="257"/>
      <c r="AB1118" s="257"/>
      <c r="AC1118" s="257"/>
      <c r="AD1118" s="257"/>
      <c r="AE1118" s="364">
        <f>AE1117</f>
        <v>0</v>
      </c>
      <c r="AF1118" s="364">
        <f t="shared" ref="AF1118" si="3336">AF1117</f>
        <v>0</v>
      </c>
      <c r="AG1118" s="364">
        <f t="shared" ref="AG1118" si="3337">AG1117</f>
        <v>0</v>
      </c>
      <c r="AH1118" s="364">
        <f t="shared" ref="AH1118" si="3338">AH1117</f>
        <v>0</v>
      </c>
      <c r="AI1118" s="364">
        <f t="shared" ref="AI1118" si="3339">AI1117</f>
        <v>0</v>
      </c>
      <c r="AJ1118" s="364">
        <f t="shared" ref="AJ1118" si="3340">AJ1117</f>
        <v>0</v>
      </c>
      <c r="AK1118" s="364">
        <f t="shared" ref="AK1118" si="3341">AK1117</f>
        <v>0</v>
      </c>
      <c r="AL1118" s="364">
        <f t="shared" ref="AL1118" si="3342">AL1117</f>
        <v>0</v>
      </c>
      <c r="AM1118" s="364">
        <f t="shared" ref="AM1118" si="3343">AM1117</f>
        <v>0</v>
      </c>
      <c r="AN1118" s="364">
        <f t="shared" ref="AN1118" si="3344">AN1117</f>
        <v>0</v>
      </c>
      <c r="AO1118" s="364">
        <f t="shared" ref="AO1118" si="3345">AO1117</f>
        <v>0</v>
      </c>
      <c r="AP1118" s="364">
        <f t="shared" ref="AP1118" si="3346">AP1117</f>
        <v>0</v>
      </c>
      <c r="AQ1118" s="364">
        <f t="shared" ref="AQ1118" si="3347">AQ1117</f>
        <v>0</v>
      </c>
      <c r="AR1118" s="364">
        <f t="shared" ref="AR1118" si="3348">AR1117</f>
        <v>0</v>
      </c>
      <c r="AS1118" s="268"/>
    </row>
    <row r="1119" spans="1:45" ht="15" customHeight="1" outlineLevel="1">
      <c r="A1119" s="466"/>
      <c r="B1119" s="381"/>
      <c r="C1119" s="253"/>
      <c r="D1119" s="253"/>
      <c r="E1119" s="253"/>
      <c r="F1119" s="253"/>
      <c r="G1119" s="253"/>
      <c r="H1119" s="253"/>
      <c r="I1119" s="253"/>
      <c r="J1119" s="253"/>
      <c r="K1119" s="253"/>
      <c r="L1119" s="253"/>
      <c r="M1119" s="253"/>
      <c r="N1119" s="253"/>
      <c r="O1119" s="253"/>
      <c r="P1119" s="253"/>
      <c r="Q1119" s="253"/>
      <c r="R1119" s="253"/>
      <c r="S1119" s="253"/>
      <c r="T1119" s="253"/>
      <c r="U1119" s="253"/>
      <c r="V1119" s="253"/>
      <c r="W1119" s="253"/>
      <c r="X1119" s="253"/>
      <c r="Y1119" s="253"/>
      <c r="Z1119" s="253"/>
      <c r="AA1119" s="253"/>
      <c r="AB1119" s="253"/>
      <c r="AC1119" s="253"/>
      <c r="AD1119" s="253"/>
      <c r="AE1119" s="365"/>
      <c r="AF1119" s="378"/>
      <c r="AG1119" s="378"/>
      <c r="AH1119" s="378"/>
      <c r="AI1119" s="378"/>
      <c r="AJ1119" s="378"/>
      <c r="AK1119" s="378"/>
      <c r="AL1119" s="378"/>
      <c r="AM1119" s="378"/>
      <c r="AN1119" s="378"/>
      <c r="AO1119" s="378"/>
      <c r="AP1119" s="378"/>
      <c r="AQ1119" s="378"/>
      <c r="AR1119" s="378"/>
      <c r="AS1119" s="268"/>
    </row>
    <row r="1120" spans="1:45" ht="15" customHeight="1" outlineLevel="1">
      <c r="A1120" s="466">
        <v>40</v>
      </c>
      <c r="B1120" s="381" t="s">
        <v>132</v>
      </c>
      <c r="C1120" s="253" t="s">
        <v>25</v>
      </c>
      <c r="D1120" s="257"/>
      <c r="E1120" s="257"/>
      <c r="F1120" s="257"/>
      <c r="G1120" s="257"/>
      <c r="H1120" s="257"/>
      <c r="I1120" s="257"/>
      <c r="J1120" s="257"/>
      <c r="K1120" s="257"/>
      <c r="L1120" s="257"/>
      <c r="M1120" s="257"/>
      <c r="N1120" s="257"/>
      <c r="O1120" s="257"/>
      <c r="P1120" s="257"/>
      <c r="Q1120" s="257">
        <v>12</v>
      </c>
      <c r="R1120" s="257"/>
      <c r="S1120" s="257"/>
      <c r="T1120" s="257"/>
      <c r="U1120" s="257"/>
      <c r="V1120" s="257"/>
      <c r="W1120" s="257"/>
      <c r="X1120" s="257"/>
      <c r="Y1120" s="257"/>
      <c r="Z1120" s="257"/>
      <c r="AA1120" s="257"/>
      <c r="AB1120" s="257"/>
      <c r="AC1120" s="257"/>
      <c r="AD1120" s="257"/>
      <c r="AE1120" s="379"/>
      <c r="AF1120" s="368"/>
      <c r="AG1120" s="368"/>
      <c r="AH1120" s="368"/>
      <c r="AI1120" s="368"/>
      <c r="AJ1120" s="368"/>
      <c r="AK1120" s="368"/>
      <c r="AL1120" s="368"/>
      <c r="AM1120" s="368"/>
      <c r="AN1120" s="368"/>
      <c r="AO1120" s="368"/>
      <c r="AP1120" s="368"/>
      <c r="AQ1120" s="368"/>
      <c r="AR1120" s="368"/>
      <c r="AS1120" s="258">
        <f>SUM(AE1120:AR1120)</f>
        <v>0</v>
      </c>
    </row>
    <row r="1121" spans="1:45" ht="15" customHeight="1" outlineLevel="1">
      <c r="A1121" s="466"/>
      <c r="B1121" s="256" t="s">
        <v>345</v>
      </c>
      <c r="C1121" s="253" t="s">
        <v>163</v>
      </c>
      <c r="D1121" s="257"/>
      <c r="E1121" s="257"/>
      <c r="F1121" s="257"/>
      <c r="G1121" s="257"/>
      <c r="H1121" s="257"/>
      <c r="I1121" s="257"/>
      <c r="J1121" s="257"/>
      <c r="K1121" s="257"/>
      <c r="L1121" s="257"/>
      <c r="M1121" s="257"/>
      <c r="N1121" s="257"/>
      <c r="O1121" s="257"/>
      <c r="P1121" s="257"/>
      <c r="Q1121" s="257">
        <f>Q1120</f>
        <v>12</v>
      </c>
      <c r="R1121" s="257"/>
      <c r="S1121" s="257"/>
      <c r="T1121" s="257"/>
      <c r="U1121" s="257"/>
      <c r="V1121" s="257"/>
      <c r="W1121" s="257"/>
      <c r="X1121" s="257"/>
      <c r="Y1121" s="257"/>
      <c r="Z1121" s="257"/>
      <c r="AA1121" s="257"/>
      <c r="AB1121" s="257"/>
      <c r="AC1121" s="257"/>
      <c r="AD1121" s="257"/>
      <c r="AE1121" s="364">
        <f>AE1120</f>
        <v>0</v>
      </c>
      <c r="AF1121" s="364">
        <f t="shared" ref="AF1121" si="3349">AF1120</f>
        <v>0</v>
      </c>
      <c r="AG1121" s="364">
        <f t="shared" ref="AG1121" si="3350">AG1120</f>
        <v>0</v>
      </c>
      <c r="AH1121" s="364">
        <f t="shared" ref="AH1121" si="3351">AH1120</f>
        <v>0</v>
      </c>
      <c r="AI1121" s="364">
        <f t="shared" ref="AI1121" si="3352">AI1120</f>
        <v>0</v>
      </c>
      <c r="AJ1121" s="364">
        <f t="shared" ref="AJ1121" si="3353">AJ1120</f>
        <v>0</v>
      </c>
      <c r="AK1121" s="364">
        <f t="shared" ref="AK1121" si="3354">AK1120</f>
        <v>0</v>
      </c>
      <c r="AL1121" s="364">
        <f t="shared" ref="AL1121" si="3355">AL1120</f>
        <v>0</v>
      </c>
      <c r="AM1121" s="364">
        <f t="shared" ref="AM1121" si="3356">AM1120</f>
        <v>0</v>
      </c>
      <c r="AN1121" s="364">
        <f t="shared" ref="AN1121" si="3357">AN1120</f>
        <v>0</v>
      </c>
      <c r="AO1121" s="364">
        <f t="shared" ref="AO1121" si="3358">AO1120</f>
        <v>0</v>
      </c>
      <c r="AP1121" s="364">
        <f t="shared" ref="AP1121" si="3359">AP1120</f>
        <v>0</v>
      </c>
      <c r="AQ1121" s="364">
        <f t="shared" ref="AQ1121" si="3360">AQ1120</f>
        <v>0</v>
      </c>
      <c r="AR1121" s="364">
        <f t="shared" ref="AR1121" si="3361">AR1120</f>
        <v>0</v>
      </c>
      <c r="AS1121" s="268"/>
    </row>
    <row r="1122" spans="1:45" ht="15" customHeight="1" outlineLevel="1">
      <c r="A1122" s="466"/>
      <c r="B1122" s="381"/>
      <c r="C1122" s="253"/>
      <c r="D1122" s="253"/>
      <c r="E1122" s="253"/>
      <c r="F1122" s="253"/>
      <c r="G1122" s="253"/>
      <c r="H1122" s="253"/>
      <c r="I1122" s="253"/>
      <c r="J1122" s="253"/>
      <c r="K1122" s="253"/>
      <c r="L1122" s="253"/>
      <c r="M1122" s="253"/>
      <c r="N1122" s="253"/>
      <c r="O1122" s="253"/>
      <c r="P1122" s="253"/>
      <c r="Q1122" s="253"/>
      <c r="R1122" s="253"/>
      <c r="S1122" s="253"/>
      <c r="T1122" s="253"/>
      <c r="U1122" s="253"/>
      <c r="V1122" s="253"/>
      <c r="W1122" s="253"/>
      <c r="X1122" s="253"/>
      <c r="Y1122" s="253"/>
      <c r="Z1122" s="253"/>
      <c r="AA1122" s="253"/>
      <c r="AB1122" s="253"/>
      <c r="AC1122" s="253"/>
      <c r="AD1122" s="253"/>
      <c r="AE1122" s="365"/>
      <c r="AF1122" s="378"/>
      <c r="AG1122" s="378"/>
      <c r="AH1122" s="378"/>
      <c r="AI1122" s="378"/>
      <c r="AJ1122" s="378"/>
      <c r="AK1122" s="378"/>
      <c r="AL1122" s="378"/>
      <c r="AM1122" s="378"/>
      <c r="AN1122" s="378"/>
      <c r="AO1122" s="378"/>
      <c r="AP1122" s="378"/>
      <c r="AQ1122" s="378"/>
      <c r="AR1122" s="378"/>
      <c r="AS1122" s="268"/>
    </row>
    <row r="1123" spans="1:45" ht="28.5" customHeight="1" outlineLevel="1">
      <c r="A1123" s="466">
        <v>41</v>
      </c>
      <c r="B1123" s="381" t="s">
        <v>133</v>
      </c>
      <c r="C1123" s="253" t="s">
        <v>25</v>
      </c>
      <c r="D1123" s="257"/>
      <c r="E1123" s="257"/>
      <c r="F1123" s="257"/>
      <c r="G1123" s="257"/>
      <c r="H1123" s="257"/>
      <c r="I1123" s="257"/>
      <c r="J1123" s="257"/>
      <c r="K1123" s="257"/>
      <c r="L1123" s="257"/>
      <c r="M1123" s="257"/>
      <c r="N1123" s="257"/>
      <c r="O1123" s="257"/>
      <c r="P1123" s="257"/>
      <c r="Q1123" s="257">
        <v>12</v>
      </c>
      <c r="R1123" s="257"/>
      <c r="S1123" s="257"/>
      <c r="T1123" s="257"/>
      <c r="U1123" s="257"/>
      <c r="V1123" s="257"/>
      <c r="W1123" s="257"/>
      <c r="X1123" s="257"/>
      <c r="Y1123" s="257"/>
      <c r="Z1123" s="257"/>
      <c r="AA1123" s="257"/>
      <c r="AB1123" s="257"/>
      <c r="AC1123" s="257"/>
      <c r="AD1123" s="257"/>
      <c r="AE1123" s="379"/>
      <c r="AF1123" s="368"/>
      <c r="AG1123" s="368"/>
      <c r="AH1123" s="368"/>
      <c r="AI1123" s="368"/>
      <c r="AJ1123" s="368"/>
      <c r="AK1123" s="368"/>
      <c r="AL1123" s="368"/>
      <c r="AM1123" s="368"/>
      <c r="AN1123" s="368"/>
      <c r="AO1123" s="368"/>
      <c r="AP1123" s="368"/>
      <c r="AQ1123" s="368"/>
      <c r="AR1123" s="368"/>
      <c r="AS1123" s="258">
        <f>SUM(AE1123:AR1123)</f>
        <v>0</v>
      </c>
    </row>
    <row r="1124" spans="1:45" ht="15" customHeight="1" outlineLevel="1">
      <c r="A1124" s="466"/>
      <c r="B1124" s="256" t="s">
        <v>345</v>
      </c>
      <c r="C1124" s="253" t="s">
        <v>163</v>
      </c>
      <c r="D1124" s="257"/>
      <c r="E1124" s="257"/>
      <c r="F1124" s="257"/>
      <c r="G1124" s="257"/>
      <c r="H1124" s="257"/>
      <c r="I1124" s="257"/>
      <c r="J1124" s="257"/>
      <c r="K1124" s="257"/>
      <c r="L1124" s="257"/>
      <c r="M1124" s="257"/>
      <c r="N1124" s="257"/>
      <c r="O1124" s="257"/>
      <c r="P1124" s="257"/>
      <c r="Q1124" s="257">
        <f>Q1123</f>
        <v>12</v>
      </c>
      <c r="R1124" s="257"/>
      <c r="S1124" s="257"/>
      <c r="T1124" s="257"/>
      <c r="U1124" s="257"/>
      <c r="V1124" s="257"/>
      <c r="W1124" s="257"/>
      <c r="X1124" s="257"/>
      <c r="Y1124" s="257"/>
      <c r="Z1124" s="257"/>
      <c r="AA1124" s="257"/>
      <c r="AB1124" s="257"/>
      <c r="AC1124" s="257"/>
      <c r="AD1124" s="257"/>
      <c r="AE1124" s="364">
        <f>AE1123</f>
        <v>0</v>
      </c>
      <c r="AF1124" s="364">
        <f t="shared" ref="AF1124" si="3362">AF1123</f>
        <v>0</v>
      </c>
      <c r="AG1124" s="364">
        <f t="shared" ref="AG1124" si="3363">AG1123</f>
        <v>0</v>
      </c>
      <c r="AH1124" s="364">
        <f t="shared" ref="AH1124" si="3364">AH1123</f>
        <v>0</v>
      </c>
      <c r="AI1124" s="364">
        <f t="shared" ref="AI1124" si="3365">AI1123</f>
        <v>0</v>
      </c>
      <c r="AJ1124" s="364">
        <f t="shared" ref="AJ1124" si="3366">AJ1123</f>
        <v>0</v>
      </c>
      <c r="AK1124" s="364">
        <f t="shared" ref="AK1124" si="3367">AK1123</f>
        <v>0</v>
      </c>
      <c r="AL1124" s="364">
        <f t="shared" ref="AL1124" si="3368">AL1123</f>
        <v>0</v>
      </c>
      <c r="AM1124" s="364">
        <f t="shared" ref="AM1124" si="3369">AM1123</f>
        <v>0</v>
      </c>
      <c r="AN1124" s="364">
        <f t="shared" ref="AN1124" si="3370">AN1123</f>
        <v>0</v>
      </c>
      <c r="AO1124" s="364">
        <f t="shared" ref="AO1124" si="3371">AO1123</f>
        <v>0</v>
      </c>
      <c r="AP1124" s="364">
        <f t="shared" ref="AP1124" si="3372">AP1123</f>
        <v>0</v>
      </c>
      <c r="AQ1124" s="364">
        <f t="shared" ref="AQ1124" si="3373">AQ1123</f>
        <v>0</v>
      </c>
      <c r="AR1124" s="364">
        <f t="shared" ref="AR1124" si="3374">AR1123</f>
        <v>0</v>
      </c>
      <c r="AS1124" s="268"/>
    </row>
    <row r="1125" spans="1:45" ht="15" customHeight="1" outlineLevel="1">
      <c r="A1125" s="466"/>
      <c r="B1125" s="381"/>
      <c r="C1125" s="253"/>
      <c r="D1125" s="253"/>
      <c r="E1125" s="253"/>
      <c r="F1125" s="253"/>
      <c r="G1125" s="253"/>
      <c r="H1125" s="253"/>
      <c r="I1125" s="253"/>
      <c r="J1125" s="253"/>
      <c r="K1125" s="253"/>
      <c r="L1125" s="253"/>
      <c r="M1125" s="253"/>
      <c r="N1125" s="253"/>
      <c r="O1125" s="253"/>
      <c r="P1125" s="253"/>
      <c r="Q1125" s="253"/>
      <c r="R1125" s="253"/>
      <c r="S1125" s="253"/>
      <c r="T1125" s="253"/>
      <c r="U1125" s="253"/>
      <c r="V1125" s="253"/>
      <c r="W1125" s="253"/>
      <c r="X1125" s="253"/>
      <c r="Y1125" s="253"/>
      <c r="Z1125" s="253"/>
      <c r="AA1125" s="253"/>
      <c r="AB1125" s="253"/>
      <c r="AC1125" s="253"/>
      <c r="AD1125" s="253"/>
      <c r="AE1125" s="365"/>
      <c r="AF1125" s="378"/>
      <c r="AG1125" s="378"/>
      <c r="AH1125" s="378"/>
      <c r="AI1125" s="378"/>
      <c r="AJ1125" s="378"/>
      <c r="AK1125" s="378"/>
      <c r="AL1125" s="378"/>
      <c r="AM1125" s="378"/>
      <c r="AN1125" s="378"/>
      <c r="AO1125" s="378"/>
      <c r="AP1125" s="378"/>
      <c r="AQ1125" s="378"/>
      <c r="AR1125" s="378"/>
      <c r="AS1125" s="268"/>
    </row>
    <row r="1126" spans="1:45" ht="28.5" customHeight="1" outlineLevel="1">
      <c r="A1126" s="466">
        <v>42</v>
      </c>
      <c r="B1126" s="381" t="s">
        <v>134</v>
      </c>
      <c r="C1126" s="253" t="s">
        <v>25</v>
      </c>
      <c r="D1126" s="257"/>
      <c r="E1126" s="257"/>
      <c r="F1126" s="257"/>
      <c r="G1126" s="257"/>
      <c r="H1126" s="257"/>
      <c r="I1126" s="257"/>
      <c r="J1126" s="257"/>
      <c r="K1126" s="257"/>
      <c r="L1126" s="257"/>
      <c r="M1126" s="257"/>
      <c r="N1126" s="257"/>
      <c r="O1126" s="257"/>
      <c r="P1126" s="257"/>
      <c r="Q1126" s="253"/>
      <c r="R1126" s="257"/>
      <c r="S1126" s="257"/>
      <c r="T1126" s="257"/>
      <c r="U1126" s="257"/>
      <c r="V1126" s="257"/>
      <c r="W1126" s="257"/>
      <c r="X1126" s="257"/>
      <c r="Y1126" s="257"/>
      <c r="Z1126" s="257"/>
      <c r="AA1126" s="257"/>
      <c r="AB1126" s="257"/>
      <c r="AC1126" s="257"/>
      <c r="AD1126" s="257"/>
      <c r="AE1126" s="379"/>
      <c r="AF1126" s="368"/>
      <c r="AG1126" s="368"/>
      <c r="AH1126" s="368"/>
      <c r="AI1126" s="368"/>
      <c r="AJ1126" s="368"/>
      <c r="AK1126" s="368"/>
      <c r="AL1126" s="368"/>
      <c r="AM1126" s="368"/>
      <c r="AN1126" s="368"/>
      <c r="AO1126" s="368"/>
      <c r="AP1126" s="368"/>
      <c r="AQ1126" s="368"/>
      <c r="AR1126" s="368"/>
      <c r="AS1126" s="258">
        <f>SUM(AE1126:AR1126)</f>
        <v>0</v>
      </c>
    </row>
    <row r="1127" spans="1:45" ht="15" customHeight="1" outlineLevel="1">
      <c r="A1127" s="466"/>
      <c r="B1127" s="256" t="s">
        <v>345</v>
      </c>
      <c r="C1127" s="253" t="s">
        <v>163</v>
      </c>
      <c r="D1127" s="257"/>
      <c r="E1127" s="257"/>
      <c r="F1127" s="257"/>
      <c r="G1127" s="257"/>
      <c r="H1127" s="257"/>
      <c r="I1127" s="257"/>
      <c r="J1127" s="257"/>
      <c r="K1127" s="257"/>
      <c r="L1127" s="257"/>
      <c r="M1127" s="257"/>
      <c r="N1127" s="257"/>
      <c r="O1127" s="257"/>
      <c r="P1127" s="257"/>
      <c r="Q1127" s="416"/>
      <c r="R1127" s="257"/>
      <c r="S1127" s="257"/>
      <c r="T1127" s="257"/>
      <c r="U1127" s="257"/>
      <c r="V1127" s="257"/>
      <c r="W1127" s="257"/>
      <c r="X1127" s="257"/>
      <c r="Y1127" s="257"/>
      <c r="Z1127" s="257"/>
      <c r="AA1127" s="257"/>
      <c r="AB1127" s="257"/>
      <c r="AC1127" s="257"/>
      <c r="AD1127" s="257"/>
      <c r="AE1127" s="364">
        <f>AE1126</f>
        <v>0</v>
      </c>
      <c r="AF1127" s="364">
        <f t="shared" ref="AF1127" si="3375">AF1126</f>
        <v>0</v>
      </c>
      <c r="AG1127" s="364">
        <f t="shared" ref="AG1127" si="3376">AG1126</f>
        <v>0</v>
      </c>
      <c r="AH1127" s="364">
        <f t="shared" ref="AH1127" si="3377">AH1126</f>
        <v>0</v>
      </c>
      <c r="AI1127" s="364">
        <f t="shared" ref="AI1127" si="3378">AI1126</f>
        <v>0</v>
      </c>
      <c r="AJ1127" s="364">
        <f t="shared" ref="AJ1127" si="3379">AJ1126</f>
        <v>0</v>
      </c>
      <c r="AK1127" s="364">
        <f t="shared" ref="AK1127" si="3380">AK1126</f>
        <v>0</v>
      </c>
      <c r="AL1127" s="364">
        <f t="shared" ref="AL1127" si="3381">AL1126</f>
        <v>0</v>
      </c>
      <c r="AM1127" s="364">
        <f t="shared" ref="AM1127" si="3382">AM1126</f>
        <v>0</v>
      </c>
      <c r="AN1127" s="364">
        <f t="shared" ref="AN1127" si="3383">AN1126</f>
        <v>0</v>
      </c>
      <c r="AO1127" s="364">
        <f t="shared" ref="AO1127" si="3384">AO1126</f>
        <v>0</v>
      </c>
      <c r="AP1127" s="364">
        <f t="shared" ref="AP1127" si="3385">AP1126</f>
        <v>0</v>
      </c>
      <c r="AQ1127" s="364">
        <f t="shared" ref="AQ1127" si="3386">AQ1126</f>
        <v>0</v>
      </c>
      <c r="AR1127" s="364">
        <f t="shared" ref="AR1127" si="3387">AR1126</f>
        <v>0</v>
      </c>
      <c r="AS1127" s="268"/>
    </row>
    <row r="1128" spans="1:45" ht="15" customHeight="1" outlineLevel="1">
      <c r="A1128" s="466"/>
      <c r="B1128" s="381"/>
      <c r="C1128" s="253"/>
      <c r="D1128" s="253"/>
      <c r="E1128" s="253"/>
      <c r="F1128" s="253"/>
      <c r="G1128" s="253"/>
      <c r="H1128" s="253"/>
      <c r="I1128" s="253"/>
      <c r="J1128" s="253"/>
      <c r="K1128" s="253"/>
      <c r="L1128" s="253"/>
      <c r="M1128" s="253"/>
      <c r="N1128" s="253"/>
      <c r="O1128" s="253"/>
      <c r="P1128" s="253"/>
      <c r="Q1128" s="253"/>
      <c r="R1128" s="253"/>
      <c r="S1128" s="253"/>
      <c r="T1128" s="253"/>
      <c r="U1128" s="253"/>
      <c r="V1128" s="253"/>
      <c r="W1128" s="253"/>
      <c r="X1128" s="253"/>
      <c r="Y1128" s="253"/>
      <c r="Z1128" s="253"/>
      <c r="AA1128" s="253"/>
      <c r="AB1128" s="253"/>
      <c r="AC1128" s="253"/>
      <c r="AD1128" s="253"/>
      <c r="AE1128" s="365"/>
      <c r="AF1128" s="378"/>
      <c r="AG1128" s="378"/>
      <c r="AH1128" s="378"/>
      <c r="AI1128" s="378"/>
      <c r="AJ1128" s="378"/>
      <c r="AK1128" s="378"/>
      <c r="AL1128" s="378"/>
      <c r="AM1128" s="378"/>
      <c r="AN1128" s="378"/>
      <c r="AO1128" s="378"/>
      <c r="AP1128" s="378"/>
      <c r="AQ1128" s="378"/>
      <c r="AR1128" s="378"/>
      <c r="AS1128" s="268"/>
    </row>
    <row r="1129" spans="1:45" ht="15" customHeight="1" outlineLevel="1">
      <c r="A1129" s="466">
        <v>43</v>
      </c>
      <c r="B1129" s="381" t="s">
        <v>135</v>
      </c>
      <c r="C1129" s="253" t="s">
        <v>25</v>
      </c>
      <c r="D1129" s="257"/>
      <c r="E1129" s="257"/>
      <c r="F1129" s="257"/>
      <c r="G1129" s="257"/>
      <c r="H1129" s="257"/>
      <c r="I1129" s="257"/>
      <c r="J1129" s="257"/>
      <c r="K1129" s="257"/>
      <c r="L1129" s="257"/>
      <c r="M1129" s="257"/>
      <c r="N1129" s="257"/>
      <c r="O1129" s="257"/>
      <c r="P1129" s="257"/>
      <c r="Q1129" s="257">
        <v>12</v>
      </c>
      <c r="R1129" s="257"/>
      <c r="S1129" s="257"/>
      <c r="T1129" s="257"/>
      <c r="U1129" s="257"/>
      <c r="V1129" s="257"/>
      <c r="W1129" s="257"/>
      <c r="X1129" s="257"/>
      <c r="Y1129" s="257"/>
      <c r="Z1129" s="257"/>
      <c r="AA1129" s="257"/>
      <c r="AB1129" s="257"/>
      <c r="AC1129" s="257"/>
      <c r="AD1129" s="257"/>
      <c r="AE1129" s="379"/>
      <c r="AF1129" s="368"/>
      <c r="AG1129" s="368"/>
      <c r="AH1129" s="368"/>
      <c r="AI1129" s="368"/>
      <c r="AJ1129" s="368"/>
      <c r="AK1129" s="368"/>
      <c r="AL1129" s="368"/>
      <c r="AM1129" s="368"/>
      <c r="AN1129" s="368"/>
      <c r="AO1129" s="368"/>
      <c r="AP1129" s="368"/>
      <c r="AQ1129" s="368"/>
      <c r="AR1129" s="368"/>
      <c r="AS1129" s="258">
        <f>SUM(AE1129:AR1129)</f>
        <v>0</v>
      </c>
    </row>
    <row r="1130" spans="1:45" ht="15" customHeight="1" outlineLevel="1">
      <c r="A1130" s="466"/>
      <c r="B1130" s="256" t="s">
        <v>345</v>
      </c>
      <c r="C1130" s="253" t="s">
        <v>163</v>
      </c>
      <c r="D1130" s="257"/>
      <c r="E1130" s="257"/>
      <c r="F1130" s="257"/>
      <c r="G1130" s="257"/>
      <c r="H1130" s="257"/>
      <c r="I1130" s="257"/>
      <c r="J1130" s="257"/>
      <c r="K1130" s="257"/>
      <c r="L1130" s="257"/>
      <c r="M1130" s="257"/>
      <c r="N1130" s="257"/>
      <c r="O1130" s="257"/>
      <c r="P1130" s="257"/>
      <c r="Q1130" s="257">
        <f>Q1129</f>
        <v>12</v>
      </c>
      <c r="R1130" s="257"/>
      <c r="S1130" s="257"/>
      <c r="T1130" s="257"/>
      <c r="U1130" s="257"/>
      <c r="V1130" s="257"/>
      <c r="W1130" s="257"/>
      <c r="X1130" s="257"/>
      <c r="Y1130" s="257"/>
      <c r="Z1130" s="257"/>
      <c r="AA1130" s="257"/>
      <c r="AB1130" s="257"/>
      <c r="AC1130" s="257"/>
      <c r="AD1130" s="257"/>
      <c r="AE1130" s="364">
        <f>AE1129</f>
        <v>0</v>
      </c>
      <c r="AF1130" s="364">
        <f t="shared" ref="AF1130" si="3388">AF1129</f>
        <v>0</v>
      </c>
      <c r="AG1130" s="364">
        <f t="shared" ref="AG1130" si="3389">AG1129</f>
        <v>0</v>
      </c>
      <c r="AH1130" s="364">
        <f t="shared" ref="AH1130" si="3390">AH1129</f>
        <v>0</v>
      </c>
      <c r="AI1130" s="364">
        <f t="shared" ref="AI1130" si="3391">AI1129</f>
        <v>0</v>
      </c>
      <c r="AJ1130" s="364">
        <f t="shared" ref="AJ1130" si="3392">AJ1129</f>
        <v>0</v>
      </c>
      <c r="AK1130" s="364">
        <f t="shared" ref="AK1130" si="3393">AK1129</f>
        <v>0</v>
      </c>
      <c r="AL1130" s="364">
        <f t="shared" ref="AL1130" si="3394">AL1129</f>
        <v>0</v>
      </c>
      <c r="AM1130" s="364">
        <f t="shared" ref="AM1130" si="3395">AM1129</f>
        <v>0</v>
      </c>
      <c r="AN1130" s="364">
        <f t="shared" ref="AN1130" si="3396">AN1129</f>
        <v>0</v>
      </c>
      <c r="AO1130" s="364">
        <f t="shared" ref="AO1130" si="3397">AO1129</f>
        <v>0</v>
      </c>
      <c r="AP1130" s="364">
        <f t="shared" ref="AP1130" si="3398">AP1129</f>
        <v>0</v>
      </c>
      <c r="AQ1130" s="364">
        <f t="shared" ref="AQ1130" si="3399">AQ1129</f>
        <v>0</v>
      </c>
      <c r="AR1130" s="364">
        <f t="shared" ref="AR1130" si="3400">AR1129</f>
        <v>0</v>
      </c>
      <c r="AS1130" s="268"/>
    </row>
    <row r="1131" spans="1:45" ht="15" customHeight="1" outlineLevel="1">
      <c r="A1131" s="466"/>
      <c r="B1131" s="381"/>
      <c r="C1131" s="253"/>
      <c r="D1131" s="253"/>
      <c r="E1131" s="253"/>
      <c r="F1131" s="253"/>
      <c r="G1131" s="253"/>
      <c r="H1131" s="253"/>
      <c r="I1131" s="253"/>
      <c r="J1131" s="253"/>
      <c r="K1131" s="253"/>
      <c r="L1131" s="253"/>
      <c r="M1131" s="253"/>
      <c r="N1131" s="253"/>
      <c r="O1131" s="253"/>
      <c r="P1131" s="253"/>
      <c r="Q1131" s="253"/>
      <c r="R1131" s="253"/>
      <c r="S1131" s="253"/>
      <c r="T1131" s="253"/>
      <c r="U1131" s="253"/>
      <c r="V1131" s="253"/>
      <c r="W1131" s="253"/>
      <c r="X1131" s="253"/>
      <c r="Y1131" s="253"/>
      <c r="Z1131" s="253"/>
      <c r="AA1131" s="253"/>
      <c r="AB1131" s="253"/>
      <c r="AC1131" s="253"/>
      <c r="AD1131" s="253"/>
      <c r="AE1131" s="365"/>
      <c r="AF1131" s="378"/>
      <c r="AG1131" s="378"/>
      <c r="AH1131" s="378"/>
      <c r="AI1131" s="378"/>
      <c r="AJ1131" s="378"/>
      <c r="AK1131" s="378"/>
      <c r="AL1131" s="378"/>
      <c r="AM1131" s="378"/>
      <c r="AN1131" s="378"/>
      <c r="AO1131" s="378"/>
      <c r="AP1131" s="378"/>
      <c r="AQ1131" s="378"/>
      <c r="AR1131" s="378"/>
      <c r="AS1131" s="268"/>
    </row>
    <row r="1132" spans="1:45" ht="28.5" customHeight="1" outlineLevel="1">
      <c r="A1132" s="466">
        <v>44</v>
      </c>
      <c r="B1132" s="381" t="s">
        <v>136</v>
      </c>
      <c r="C1132" s="253" t="s">
        <v>25</v>
      </c>
      <c r="D1132" s="257"/>
      <c r="E1132" s="257"/>
      <c r="F1132" s="257"/>
      <c r="G1132" s="257"/>
      <c r="H1132" s="257"/>
      <c r="I1132" s="257"/>
      <c r="J1132" s="257"/>
      <c r="K1132" s="257"/>
      <c r="L1132" s="257"/>
      <c r="M1132" s="257"/>
      <c r="N1132" s="257"/>
      <c r="O1132" s="257"/>
      <c r="P1132" s="257"/>
      <c r="Q1132" s="257">
        <v>12</v>
      </c>
      <c r="R1132" s="257"/>
      <c r="S1132" s="257"/>
      <c r="T1132" s="257"/>
      <c r="U1132" s="257"/>
      <c r="V1132" s="257"/>
      <c r="W1132" s="257"/>
      <c r="X1132" s="257"/>
      <c r="Y1132" s="257"/>
      <c r="Z1132" s="257"/>
      <c r="AA1132" s="257"/>
      <c r="AB1132" s="257"/>
      <c r="AC1132" s="257"/>
      <c r="AD1132" s="257"/>
      <c r="AE1132" s="379"/>
      <c r="AF1132" s="368"/>
      <c r="AG1132" s="368"/>
      <c r="AH1132" s="368"/>
      <c r="AI1132" s="368"/>
      <c r="AJ1132" s="368"/>
      <c r="AK1132" s="368"/>
      <c r="AL1132" s="368"/>
      <c r="AM1132" s="368"/>
      <c r="AN1132" s="368"/>
      <c r="AO1132" s="368"/>
      <c r="AP1132" s="368"/>
      <c r="AQ1132" s="368"/>
      <c r="AR1132" s="368"/>
      <c r="AS1132" s="258">
        <f>SUM(AE1132:AR1132)</f>
        <v>0</v>
      </c>
    </row>
    <row r="1133" spans="1:45" ht="15" customHeight="1" outlineLevel="1">
      <c r="A1133" s="466"/>
      <c r="B1133" s="256" t="s">
        <v>345</v>
      </c>
      <c r="C1133" s="253" t="s">
        <v>163</v>
      </c>
      <c r="D1133" s="257"/>
      <c r="E1133" s="257"/>
      <c r="F1133" s="257"/>
      <c r="G1133" s="257"/>
      <c r="H1133" s="257"/>
      <c r="I1133" s="257"/>
      <c r="J1133" s="257"/>
      <c r="K1133" s="257"/>
      <c r="L1133" s="257"/>
      <c r="M1133" s="257"/>
      <c r="N1133" s="257"/>
      <c r="O1133" s="257"/>
      <c r="P1133" s="257"/>
      <c r="Q1133" s="257">
        <f>Q1132</f>
        <v>12</v>
      </c>
      <c r="R1133" s="257"/>
      <c r="S1133" s="257"/>
      <c r="T1133" s="257"/>
      <c r="U1133" s="257"/>
      <c r="V1133" s="257"/>
      <c r="W1133" s="257"/>
      <c r="X1133" s="257"/>
      <c r="Y1133" s="257"/>
      <c r="Z1133" s="257"/>
      <c r="AA1133" s="257"/>
      <c r="AB1133" s="257"/>
      <c r="AC1133" s="257"/>
      <c r="AD1133" s="257"/>
      <c r="AE1133" s="364">
        <f>AE1132</f>
        <v>0</v>
      </c>
      <c r="AF1133" s="364">
        <f t="shared" ref="AF1133" si="3401">AF1132</f>
        <v>0</v>
      </c>
      <c r="AG1133" s="364">
        <f t="shared" ref="AG1133" si="3402">AG1132</f>
        <v>0</v>
      </c>
      <c r="AH1133" s="364">
        <f t="shared" ref="AH1133" si="3403">AH1132</f>
        <v>0</v>
      </c>
      <c r="AI1133" s="364">
        <f t="shared" ref="AI1133" si="3404">AI1132</f>
        <v>0</v>
      </c>
      <c r="AJ1133" s="364">
        <f t="shared" ref="AJ1133" si="3405">AJ1132</f>
        <v>0</v>
      </c>
      <c r="AK1133" s="364">
        <f t="shared" ref="AK1133" si="3406">AK1132</f>
        <v>0</v>
      </c>
      <c r="AL1133" s="364">
        <f t="shared" ref="AL1133" si="3407">AL1132</f>
        <v>0</v>
      </c>
      <c r="AM1133" s="364">
        <f t="shared" ref="AM1133" si="3408">AM1132</f>
        <v>0</v>
      </c>
      <c r="AN1133" s="364">
        <f t="shared" ref="AN1133" si="3409">AN1132</f>
        <v>0</v>
      </c>
      <c r="AO1133" s="364">
        <f t="shared" ref="AO1133" si="3410">AO1132</f>
        <v>0</v>
      </c>
      <c r="AP1133" s="364">
        <f t="shared" ref="AP1133" si="3411">AP1132</f>
        <v>0</v>
      </c>
      <c r="AQ1133" s="364">
        <f t="shared" ref="AQ1133" si="3412">AQ1132</f>
        <v>0</v>
      </c>
      <c r="AR1133" s="364">
        <f t="shared" ref="AR1133" si="3413">AR1132</f>
        <v>0</v>
      </c>
      <c r="AS1133" s="268"/>
    </row>
    <row r="1134" spans="1:45" ht="15" customHeight="1" outlineLevel="1">
      <c r="A1134" s="466"/>
      <c r="B1134" s="381"/>
      <c r="C1134" s="253"/>
      <c r="D1134" s="253"/>
      <c r="E1134" s="253"/>
      <c r="F1134" s="253"/>
      <c r="G1134" s="253"/>
      <c r="H1134" s="253"/>
      <c r="I1134" s="253"/>
      <c r="J1134" s="253"/>
      <c r="K1134" s="253"/>
      <c r="L1134" s="253"/>
      <c r="M1134" s="253"/>
      <c r="N1134" s="253"/>
      <c r="O1134" s="253"/>
      <c r="P1134" s="253"/>
      <c r="Q1134" s="253"/>
      <c r="R1134" s="253"/>
      <c r="S1134" s="253"/>
      <c r="T1134" s="253"/>
      <c r="U1134" s="253"/>
      <c r="V1134" s="253"/>
      <c r="W1134" s="253"/>
      <c r="X1134" s="253"/>
      <c r="Y1134" s="253"/>
      <c r="Z1134" s="253"/>
      <c r="AA1134" s="253"/>
      <c r="AB1134" s="253"/>
      <c r="AC1134" s="253"/>
      <c r="AD1134" s="253"/>
      <c r="AE1134" s="365"/>
      <c r="AF1134" s="378"/>
      <c r="AG1134" s="378"/>
      <c r="AH1134" s="378"/>
      <c r="AI1134" s="378"/>
      <c r="AJ1134" s="378"/>
      <c r="AK1134" s="378"/>
      <c r="AL1134" s="378"/>
      <c r="AM1134" s="378"/>
      <c r="AN1134" s="378"/>
      <c r="AO1134" s="378"/>
      <c r="AP1134" s="378"/>
      <c r="AQ1134" s="378"/>
      <c r="AR1134" s="378"/>
      <c r="AS1134" s="268"/>
    </row>
    <row r="1135" spans="1:45" ht="32.450000000000003" customHeight="1" outlineLevel="1">
      <c r="A1135" s="466">
        <v>45</v>
      </c>
      <c r="B1135" s="381" t="s">
        <v>137</v>
      </c>
      <c r="C1135" s="253" t="s">
        <v>25</v>
      </c>
      <c r="D1135" s="257"/>
      <c r="E1135" s="257"/>
      <c r="F1135" s="257"/>
      <c r="G1135" s="257"/>
      <c r="H1135" s="257"/>
      <c r="I1135" s="257"/>
      <c r="J1135" s="257"/>
      <c r="K1135" s="257"/>
      <c r="L1135" s="257"/>
      <c r="M1135" s="257"/>
      <c r="N1135" s="257"/>
      <c r="O1135" s="257"/>
      <c r="P1135" s="257"/>
      <c r="Q1135" s="257">
        <v>12</v>
      </c>
      <c r="R1135" s="257"/>
      <c r="S1135" s="257"/>
      <c r="T1135" s="257"/>
      <c r="U1135" s="257"/>
      <c r="V1135" s="257"/>
      <c r="W1135" s="257"/>
      <c r="X1135" s="257"/>
      <c r="Y1135" s="257"/>
      <c r="Z1135" s="257"/>
      <c r="AA1135" s="257"/>
      <c r="AB1135" s="257"/>
      <c r="AC1135" s="257"/>
      <c r="AD1135" s="257"/>
      <c r="AE1135" s="379"/>
      <c r="AF1135" s="368"/>
      <c r="AG1135" s="368"/>
      <c r="AH1135" s="368"/>
      <c r="AI1135" s="368"/>
      <c r="AJ1135" s="368"/>
      <c r="AK1135" s="368"/>
      <c r="AL1135" s="368"/>
      <c r="AM1135" s="368"/>
      <c r="AN1135" s="368"/>
      <c r="AO1135" s="368"/>
      <c r="AP1135" s="368"/>
      <c r="AQ1135" s="368"/>
      <c r="AR1135" s="368"/>
      <c r="AS1135" s="258">
        <f>SUM(AE1135:AR1135)</f>
        <v>0</v>
      </c>
    </row>
    <row r="1136" spans="1:45" ht="15" customHeight="1" outlineLevel="1">
      <c r="A1136" s="466"/>
      <c r="B1136" s="256" t="s">
        <v>345</v>
      </c>
      <c r="C1136" s="253" t="s">
        <v>163</v>
      </c>
      <c r="D1136" s="257"/>
      <c r="E1136" s="257"/>
      <c r="F1136" s="257"/>
      <c r="G1136" s="257"/>
      <c r="H1136" s="257"/>
      <c r="I1136" s="257"/>
      <c r="J1136" s="257"/>
      <c r="K1136" s="257"/>
      <c r="L1136" s="257"/>
      <c r="M1136" s="257"/>
      <c r="N1136" s="257"/>
      <c r="O1136" s="257"/>
      <c r="P1136" s="257"/>
      <c r="Q1136" s="257">
        <f>Q1135</f>
        <v>12</v>
      </c>
      <c r="R1136" s="257"/>
      <c r="S1136" s="257"/>
      <c r="T1136" s="257"/>
      <c r="U1136" s="257"/>
      <c r="V1136" s="257"/>
      <c r="W1136" s="257"/>
      <c r="X1136" s="257"/>
      <c r="Y1136" s="257"/>
      <c r="Z1136" s="257"/>
      <c r="AA1136" s="257"/>
      <c r="AB1136" s="257"/>
      <c r="AC1136" s="257"/>
      <c r="AD1136" s="257"/>
      <c r="AE1136" s="364">
        <f>AE1135</f>
        <v>0</v>
      </c>
      <c r="AF1136" s="364">
        <f t="shared" ref="AF1136" si="3414">AF1135</f>
        <v>0</v>
      </c>
      <c r="AG1136" s="364">
        <f t="shared" ref="AG1136" si="3415">AG1135</f>
        <v>0</v>
      </c>
      <c r="AH1136" s="364">
        <f t="shared" ref="AH1136" si="3416">AH1135</f>
        <v>0</v>
      </c>
      <c r="AI1136" s="364">
        <f t="shared" ref="AI1136" si="3417">AI1135</f>
        <v>0</v>
      </c>
      <c r="AJ1136" s="364">
        <f t="shared" ref="AJ1136" si="3418">AJ1135</f>
        <v>0</v>
      </c>
      <c r="AK1136" s="364">
        <f t="shared" ref="AK1136" si="3419">AK1135</f>
        <v>0</v>
      </c>
      <c r="AL1136" s="364">
        <f t="shared" ref="AL1136" si="3420">AL1135</f>
        <v>0</v>
      </c>
      <c r="AM1136" s="364">
        <f t="shared" ref="AM1136" si="3421">AM1135</f>
        <v>0</v>
      </c>
      <c r="AN1136" s="364">
        <f t="shared" ref="AN1136" si="3422">AN1135</f>
        <v>0</v>
      </c>
      <c r="AO1136" s="364">
        <f t="shared" ref="AO1136" si="3423">AO1135</f>
        <v>0</v>
      </c>
      <c r="AP1136" s="364">
        <f t="shared" ref="AP1136" si="3424">AP1135</f>
        <v>0</v>
      </c>
      <c r="AQ1136" s="364">
        <f t="shared" ref="AQ1136" si="3425">AQ1135</f>
        <v>0</v>
      </c>
      <c r="AR1136" s="364">
        <f t="shared" ref="AR1136" si="3426">AR1135</f>
        <v>0</v>
      </c>
      <c r="AS1136" s="268"/>
    </row>
    <row r="1137" spans="1:45" ht="15" customHeight="1" outlineLevel="1">
      <c r="A1137" s="466"/>
      <c r="B1137" s="381"/>
      <c r="C1137" s="253"/>
      <c r="D1137" s="253"/>
      <c r="E1137" s="253"/>
      <c r="F1137" s="253"/>
      <c r="G1137" s="253"/>
      <c r="H1137" s="253"/>
      <c r="I1137" s="253"/>
      <c r="J1137" s="253"/>
      <c r="K1137" s="253"/>
      <c r="L1137" s="253"/>
      <c r="M1137" s="253"/>
      <c r="N1137" s="253"/>
      <c r="O1137" s="253"/>
      <c r="P1137" s="253"/>
      <c r="Q1137" s="253"/>
      <c r="R1137" s="253"/>
      <c r="S1137" s="253"/>
      <c r="T1137" s="253"/>
      <c r="U1137" s="253"/>
      <c r="V1137" s="253"/>
      <c r="W1137" s="253"/>
      <c r="X1137" s="253"/>
      <c r="Y1137" s="253"/>
      <c r="Z1137" s="253"/>
      <c r="AA1137" s="253"/>
      <c r="AB1137" s="253"/>
      <c r="AC1137" s="253"/>
      <c r="AD1137" s="253"/>
      <c r="AE1137" s="365"/>
      <c r="AF1137" s="378"/>
      <c r="AG1137" s="378"/>
      <c r="AH1137" s="378"/>
      <c r="AI1137" s="378"/>
      <c r="AJ1137" s="378"/>
      <c r="AK1137" s="378"/>
      <c r="AL1137" s="378"/>
      <c r="AM1137" s="378"/>
      <c r="AN1137" s="378"/>
      <c r="AO1137" s="378"/>
      <c r="AP1137" s="378"/>
      <c r="AQ1137" s="378"/>
      <c r="AR1137" s="378"/>
      <c r="AS1137" s="268"/>
    </row>
    <row r="1138" spans="1:45" ht="32.1" customHeight="1" outlineLevel="1">
      <c r="A1138" s="466">
        <v>46</v>
      </c>
      <c r="B1138" s="381" t="s">
        <v>138</v>
      </c>
      <c r="C1138" s="253" t="s">
        <v>25</v>
      </c>
      <c r="D1138" s="257"/>
      <c r="E1138" s="257"/>
      <c r="F1138" s="257"/>
      <c r="G1138" s="257"/>
      <c r="H1138" s="257"/>
      <c r="I1138" s="257"/>
      <c r="J1138" s="257"/>
      <c r="K1138" s="257"/>
      <c r="L1138" s="257"/>
      <c r="M1138" s="257"/>
      <c r="N1138" s="257"/>
      <c r="O1138" s="257"/>
      <c r="P1138" s="257"/>
      <c r="Q1138" s="257">
        <v>12</v>
      </c>
      <c r="R1138" s="257"/>
      <c r="S1138" s="257"/>
      <c r="T1138" s="257"/>
      <c r="U1138" s="257"/>
      <c r="V1138" s="257"/>
      <c r="W1138" s="257"/>
      <c r="X1138" s="257"/>
      <c r="Y1138" s="257"/>
      <c r="Z1138" s="257"/>
      <c r="AA1138" s="257"/>
      <c r="AB1138" s="257"/>
      <c r="AC1138" s="257"/>
      <c r="AD1138" s="257"/>
      <c r="AE1138" s="379"/>
      <c r="AF1138" s="368"/>
      <c r="AG1138" s="368"/>
      <c r="AH1138" s="368"/>
      <c r="AI1138" s="368"/>
      <c r="AJ1138" s="368"/>
      <c r="AK1138" s="368"/>
      <c r="AL1138" s="368"/>
      <c r="AM1138" s="368"/>
      <c r="AN1138" s="368"/>
      <c r="AO1138" s="368"/>
      <c r="AP1138" s="368"/>
      <c r="AQ1138" s="368"/>
      <c r="AR1138" s="368"/>
      <c r="AS1138" s="258">
        <f>SUM(AE1138:AR1138)</f>
        <v>0</v>
      </c>
    </row>
    <row r="1139" spans="1:45" ht="15" customHeight="1" outlineLevel="1">
      <c r="A1139" s="466"/>
      <c r="B1139" s="256" t="s">
        <v>345</v>
      </c>
      <c r="C1139" s="253" t="s">
        <v>163</v>
      </c>
      <c r="D1139" s="257"/>
      <c r="E1139" s="257"/>
      <c r="F1139" s="257"/>
      <c r="G1139" s="257"/>
      <c r="H1139" s="257"/>
      <c r="I1139" s="257"/>
      <c r="J1139" s="257"/>
      <c r="K1139" s="257"/>
      <c r="L1139" s="257"/>
      <c r="M1139" s="257"/>
      <c r="N1139" s="257"/>
      <c r="O1139" s="257"/>
      <c r="P1139" s="257"/>
      <c r="Q1139" s="257">
        <f>Q1138</f>
        <v>12</v>
      </c>
      <c r="R1139" s="257"/>
      <c r="S1139" s="257"/>
      <c r="T1139" s="257"/>
      <c r="U1139" s="257"/>
      <c r="V1139" s="257"/>
      <c r="W1139" s="257"/>
      <c r="X1139" s="257"/>
      <c r="Y1139" s="257"/>
      <c r="Z1139" s="257"/>
      <c r="AA1139" s="257"/>
      <c r="AB1139" s="257"/>
      <c r="AC1139" s="257"/>
      <c r="AD1139" s="257"/>
      <c r="AE1139" s="364">
        <f>AE1138</f>
        <v>0</v>
      </c>
      <c r="AF1139" s="364">
        <f t="shared" ref="AF1139" si="3427">AF1138</f>
        <v>0</v>
      </c>
      <c r="AG1139" s="364">
        <f t="shared" ref="AG1139" si="3428">AG1138</f>
        <v>0</v>
      </c>
      <c r="AH1139" s="364">
        <f t="shared" ref="AH1139" si="3429">AH1138</f>
        <v>0</v>
      </c>
      <c r="AI1139" s="364">
        <f t="shared" ref="AI1139" si="3430">AI1138</f>
        <v>0</v>
      </c>
      <c r="AJ1139" s="364">
        <f t="shared" ref="AJ1139" si="3431">AJ1138</f>
        <v>0</v>
      </c>
      <c r="AK1139" s="364">
        <f t="shared" ref="AK1139" si="3432">AK1138</f>
        <v>0</v>
      </c>
      <c r="AL1139" s="364">
        <f t="shared" ref="AL1139" si="3433">AL1138</f>
        <v>0</v>
      </c>
      <c r="AM1139" s="364">
        <f t="shared" ref="AM1139" si="3434">AM1138</f>
        <v>0</v>
      </c>
      <c r="AN1139" s="364">
        <f t="shared" ref="AN1139" si="3435">AN1138</f>
        <v>0</v>
      </c>
      <c r="AO1139" s="364">
        <f t="shared" ref="AO1139" si="3436">AO1138</f>
        <v>0</v>
      </c>
      <c r="AP1139" s="364">
        <f t="shared" ref="AP1139" si="3437">AP1138</f>
        <v>0</v>
      </c>
      <c r="AQ1139" s="364">
        <f t="shared" ref="AQ1139" si="3438">AQ1138</f>
        <v>0</v>
      </c>
      <c r="AR1139" s="364">
        <f t="shared" ref="AR1139" si="3439">AR1138</f>
        <v>0</v>
      </c>
      <c r="AS1139" s="268"/>
    </row>
    <row r="1140" spans="1:45" ht="15" customHeight="1" outlineLevel="1">
      <c r="A1140" s="466"/>
      <c r="B1140" s="381"/>
      <c r="C1140" s="253"/>
      <c r="D1140" s="253"/>
      <c r="E1140" s="253"/>
      <c r="F1140" s="253"/>
      <c r="G1140" s="253"/>
      <c r="H1140" s="253"/>
      <c r="I1140" s="253"/>
      <c r="J1140" s="253"/>
      <c r="K1140" s="253"/>
      <c r="L1140" s="253"/>
      <c r="M1140" s="253"/>
      <c r="N1140" s="253"/>
      <c r="O1140" s="253"/>
      <c r="P1140" s="253"/>
      <c r="Q1140" s="253"/>
      <c r="R1140" s="253"/>
      <c r="S1140" s="253"/>
      <c r="T1140" s="253"/>
      <c r="U1140" s="253"/>
      <c r="V1140" s="253"/>
      <c r="W1140" s="253"/>
      <c r="X1140" s="253"/>
      <c r="Y1140" s="253"/>
      <c r="Z1140" s="253"/>
      <c r="AA1140" s="253"/>
      <c r="AB1140" s="253"/>
      <c r="AC1140" s="253"/>
      <c r="AD1140" s="253"/>
      <c r="AE1140" s="365"/>
      <c r="AF1140" s="378"/>
      <c r="AG1140" s="378"/>
      <c r="AH1140" s="378"/>
      <c r="AI1140" s="378"/>
      <c r="AJ1140" s="378"/>
      <c r="AK1140" s="378"/>
      <c r="AL1140" s="378"/>
      <c r="AM1140" s="378"/>
      <c r="AN1140" s="378"/>
      <c r="AO1140" s="378"/>
      <c r="AP1140" s="378"/>
      <c r="AQ1140" s="378"/>
      <c r="AR1140" s="378"/>
      <c r="AS1140" s="268"/>
    </row>
    <row r="1141" spans="1:45" ht="35.450000000000003" customHeight="1" outlineLevel="1">
      <c r="A1141" s="466">
        <v>47</v>
      </c>
      <c r="B1141" s="381" t="s">
        <v>139</v>
      </c>
      <c r="C1141" s="253" t="s">
        <v>25</v>
      </c>
      <c r="D1141" s="257"/>
      <c r="E1141" s="257"/>
      <c r="F1141" s="257"/>
      <c r="G1141" s="257"/>
      <c r="H1141" s="257"/>
      <c r="I1141" s="257"/>
      <c r="J1141" s="257"/>
      <c r="K1141" s="257"/>
      <c r="L1141" s="257"/>
      <c r="M1141" s="257"/>
      <c r="N1141" s="257"/>
      <c r="O1141" s="257"/>
      <c r="P1141" s="257"/>
      <c r="Q1141" s="257">
        <v>12</v>
      </c>
      <c r="R1141" s="257"/>
      <c r="S1141" s="257"/>
      <c r="T1141" s="257"/>
      <c r="U1141" s="257"/>
      <c r="V1141" s="257"/>
      <c r="W1141" s="257"/>
      <c r="X1141" s="257"/>
      <c r="Y1141" s="257"/>
      <c r="Z1141" s="257"/>
      <c r="AA1141" s="257"/>
      <c r="AB1141" s="257"/>
      <c r="AC1141" s="257"/>
      <c r="AD1141" s="257"/>
      <c r="AE1141" s="379"/>
      <c r="AF1141" s="368"/>
      <c r="AG1141" s="368"/>
      <c r="AH1141" s="368"/>
      <c r="AI1141" s="368"/>
      <c r="AJ1141" s="368"/>
      <c r="AK1141" s="368"/>
      <c r="AL1141" s="368"/>
      <c r="AM1141" s="368"/>
      <c r="AN1141" s="368"/>
      <c r="AO1141" s="368"/>
      <c r="AP1141" s="368"/>
      <c r="AQ1141" s="368"/>
      <c r="AR1141" s="368"/>
      <c r="AS1141" s="258">
        <f>SUM(AE1141:AR1141)</f>
        <v>0</v>
      </c>
    </row>
    <row r="1142" spans="1:45" ht="15" customHeight="1" outlineLevel="1">
      <c r="A1142" s="466"/>
      <c r="B1142" s="256" t="s">
        <v>345</v>
      </c>
      <c r="C1142" s="253" t="s">
        <v>163</v>
      </c>
      <c r="D1142" s="257"/>
      <c r="E1142" s="257"/>
      <c r="F1142" s="257"/>
      <c r="G1142" s="257"/>
      <c r="H1142" s="257"/>
      <c r="I1142" s="257"/>
      <c r="J1142" s="257"/>
      <c r="K1142" s="257"/>
      <c r="L1142" s="257"/>
      <c r="M1142" s="257"/>
      <c r="N1142" s="257"/>
      <c r="O1142" s="257"/>
      <c r="P1142" s="257"/>
      <c r="Q1142" s="257">
        <f>Q1141</f>
        <v>12</v>
      </c>
      <c r="R1142" s="257"/>
      <c r="S1142" s="257"/>
      <c r="T1142" s="257"/>
      <c r="U1142" s="257"/>
      <c r="V1142" s="257"/>
      <c r="W1142" s="257"/>
      <c r="X1142" s="257"/>
      <c r="Y1142" s="257"/>
      <c r="Z1142" s="257"/>
      <c r="AA1142" s="257"/>
      <c r="AB1142" s="257"/>
      <c r="AC1142" s="257"/>
      <c r="AD1142" s="257"/>
      <c r="AE1142" s="364">
        <f>AE1141</f>
        <v>0</v>
      </c>
      <c r="AF1142" s="364">
        <f t="shared" ref="AF1142" si="3440">AF1141</f>
        <v>0</v>
      </c>
      <c r="AG1142" s="364">
        <f t="shared" ref="AG1142" si="3441">AG1141</f>
        <v>0</v>
      </c>
      <c r="AH1142" s="364">
        <f t="shared" ref="AH1142" si="3442">AH1141</f>
        <v>0</v>
      </c>
      <c r="AI1142" s="364">
        <f t="shared" ref="AI1142" si="3443">AI1141</f>
        <v>0</v>
      </c>
      <c r="AJ1142" s="364">
        <f t="shared" ref="AJ1142" si="3444">AJ1141</f>
        <v>0</v>
      </c>
      <c r="AK1142" s="364">
        <f t="shared" ref="AK1142" si="3445">AK1141</f>
        <v>0</v>
      </c>
      <c r="AL1142" s="364">
        <f t="shared" ref="AL1142" si="3446">AL1141</f>
        <v>0</v>
      </c>
      <c r="AM1142" s="364">
        <f t="shared" ref="AM1142" si="3447">AM1141</f>
        <v>0</v>
      </c>
      <c r="AN1142" s="364">
        <f t="shared" ref="AN1142" si="3448">AN1141</f>
        <v>0</v>
      </c>
      <c r="AO1142" s="364">
        <f t="shared" ref="AO1142" si="3449">AO1141</f>
        <v>0</v>
      </c>
      <c r="AP1142" s="364">
        <f t="shared" ref="AP1142" si="3450">AP1141</f>
        <v>0</v>
      </c>
      <c r="AQ1142" s="364">
        <f t="shared" ref="AQ1142" si="3451">AQ1141</f>
        <v>0</v>
      </c>
      <c r="AR1142" s="364">
        <f t="shared" ref="AR1142" si="3452">AR1141</f>
        <v>0</v>
      </c>
      <c r="AS1142" s="268"/>
    </row>
    <row r="1143" spans="1:45" ht="15" customHeight="1" outlineLevel="1">
      <c r="A1143" s="466"/>
      <c r="B1143" s="381"/>
      <c r="C1143" s="253"/>
      <c r="D1143" s="253"/>
      <c r="E1143" s="253"/>
      <c r="F1143" s="253"/>
      <c r="G1143" s="253"/>
      <c r="H1143" s="253"/>
      <c r="I1143" s="253"/>
      <c r="J1143" s="253"/>
      <c r="K1143" s="253"/>
      <c r="L1143" s="253"/>
      <c r="M1143" s="253"/>
      <c r="N1143" s="253"/>
      <c r="O1143" s="253"/>
      <c r="P1143" s="253"/>
      <c r="Q1143" s="253"/>
      <c r="R1143" s="253"/>
      <c r="S1143" s="253"/>
      <c r="T1143" s="253"/>
      <c r="U1143" s="253"/>
      <c r="V1143" s="253"/>
      <c r="W1143" s="253"/>
      <c r="X1143" s="253"/>
      <c r="Y1143" s="253"/>
      <c r="Z1143" s="253"/>
      <c r="AA1143" s="253"/>
      <c r="AB1143" s="253"/>
      <c r="AC1143" s="253"/>
      <c r="AD1143" s="253"/>
      <c r="AE1143" s="365"/>
      <c r="AF1143" s="378"/>
      <c r="AG1143" s="378"/>
      <c r="AH1143" s="378"/>
      <c r="AI1143" s="378"/>
      <c r="AJ1143" s="378"/>
      <c r="AK1143" s="378"/>
      <c r="AL1143" s="378"/>
      <c r="AM1143" s="378"/>
      <c r="AN1143" s="378"/>
      <c r="AO1143" s="378"/>
      <c r="AP1143" s="378"/>
      <c r="AQ1143" s="378"/>
      <c r="AR1143" s="378"/>
      <c r="AS1143" s="268"/>
    </row>
    <row r="1144" spans="1:45" ht="39.75" customHeight="1" outlineLevel="1">
      <c r="A1144" s="466">
        <v>48</v>
      </c>
      <c r="B1144" s="381" t="s">
        <v>140</v>
      </c>
      <c r="C1144" s="253" t="s">
        <v>25</v>
      </c>
      <c r="D1144" s="257"/>
      <c r="E1144" s="257"/>
      <c r="F1144" s="257"/>
      <c r="G1144" s="257"/>
      <c r="H1144" s="257"/>
      <c r="I1144" s="257"/>
      <c r="J1144" s="257"/>
      <c r="K1144" s="257"/>
      <c r="L1144" s="257"/>
      <c r="M1144" s="257"/>
      <c r="N1144" s="257"/>
      <c r="O1144" s="257"/>
      <c r="P1144" s="257"/>
      <c r="Q1144" s="257">
        <v>12</v>
      </c>
      <c r="R1144" s="257"/>
      <c r="S1144" s="257"/>
      <c r="T1144" s="257"/>
      <c r="U1144" s="257"/>
      <c r="V1144" s="257"/>
      <c r="W1144" s="257"/>
      <c r="X1144" s="257"/>
      <c r="Y1144" s="257"/>
      <c r="Z1144" s="257"/>
      <c r="AA1144" s="257"/>
      <c r="AB1144" s="257"/>
      <c r="AC1144" s="257"/>
      <c r="AD1144" s="257"/>
      <c r="AE1144" s="379"/>
      <c r="AF1144" s="368"/>
      <c r="AG1144" s="368"/>
      <c r="AH1144" s="368"/>
      <c r="AI1144" s="368"/>
      <c r="AJ1144" s="368"/>
      <c r="AK1144" s="368"/>
      <c r="AL1144" s="368"/>
      <c r="AM1144" s="368"/>
      <c r="AN1144" s="368"/>
      <c r="AO1144" s="368"/>
      <c r="AP1144" s="368"/>
      <c r="AQ1144" s="368"/>
      <c r="AR1144" s="368"/>
      <c r="AS1144" s="258">
        <f>SUM(AE1144:AR1144)</f>
        <v>0</v>
      </c>
    </row>
    <row r="1145" spans="1:45" ht="15" customHeight="1" outlineLevel="1">
      <c r="A1145" s="466"/>
      <c r="B1145" s="256" t="s">
        <v>345</v>
      </c>
      <c r="C1145" s="253" t="s">
        <v>163</v>
      </c>
      <c r="D1145" s="257"/>
      <c r="E1145" s="257"/>
      <c r="F1145" s="257"/>
      <c r="G1145" s="257"/>
      <c r="H1145" s="257"/>
      <c r="I1145" s="257"/>
      <c r="J1145" s="257"/>
      <c r="K1145" s="257"/>
      <c r="L1145" s="257"/>
      <c r="M1145" s="257"/>
      <c r="N1145" s="257"/>
      <c r="O1145" s="257"/>
      <c r="P1145" s="257"/>
      <c r="Q1145" s="257">
        <f>Q1144</f>
        <v>12</v>
      </c>
      <c r="R1145" s="257"/>
      <c r="S1145" s="257"/>
      <c r="T1145" s="257"/>
      <c r="U1145" s="257"/>
      <c r="V1145" s="257"/>
      <c r="W1145" s="257"/>
      <c r="X1145" s="257"/>
      <c r="Y1145" s="257"/>
      <c r="Z1145" s="257"/>
      <c r="AA1145" s="257"/>
      <c r="AB1145" s="257"/>
      <c r="AC1145" s="257"/>
      <c r="AD1145" s="257"/>
      <c r="AE1145" s="364">
        <f>AE1144</f>
        <v>0</v>
      </c>
      <c r="AF1145" s="364">
        <f t="shared" ref="AF1145" si="3453">AF1144</f>
        <v>0</v>
      </c>
      <c r="AG1145" s="364">
        <f t="shared" ref="AG1145" si="3454">AG1144</f>
        <v>0</v>
      </c>
      <c r="AH1145" s="364">
        <f t="shared" ref="AH1145" si="3455">AH1144</f>
        <v>0</v>
      </c>
      <c r="AI1145" s="364">
        <f t="shared" ref="AI1145" si="3456">AI1144</f>
        <v>0</v>
      </c>
      <c r="AJ1145" s="364">
        <f t="shared" ref="AJ1145" si="3457">AJ1144</f>
        <v>0</v>
      </c>
      <c r="AK1145" s="364">
        <f t="shared" ref="AK1145" si="3458">AK1144</f>
        <v>0</v>
      </c>
      <c r="AL1145" s="364">
        <f t="shared" ref="AL1145" si="3459">AL1144</f>
        <v>0</v>
      </c>
      <c r="AM1145" s="364">
        <f t="shared" ref="AM1145" si="3460">AM1144</f>
        <v>0</v>
      </c>
      <c r="AN1145" s="364">
        <f t="shared" ref="AN1145" si="3461">AN1144</f>
        <v>0</v>
      </c>
      <c r="AO1145" s="364">
        <f t="shared" ref="AO1145" si="3462">AO1144</f>
        <v>0</v>
      </c>
      <c r="AP1145" s="364">
        <f t="shared" ref="AP1145" si="3463">AP1144</f>
        <v>0</v>
      </c>
      <c r="AQ1145" s="364">
        <f t="shared" ref="AQ1145" si="3464">AQ1144</f>
        <v>0</v>
      </c>
      <c r="AR1145" s="364">
        <f t="shared" ref="AR1145" si="3465">AR1144</f>
        <v>0</v>
      </c>
      <c r="AS1145" s="268"/>
    </row>
    <row r="1146" spans="1:45" ht="15" customHeight="1" outlineLevel="1">
      <c r="A1146" s="466"/>
      <c r="B1146" s="381"/>
      <c r="C1146" s="253"/>
      <c r="D1146" s="253"/>
      <c r="E1146" s="253"/>
      <c r="F1146" s="253"/>
      <c r="G1146" s="253"/>
      <c r="H1146" s="253"/>
      <c r="I1146" s="253"/>
      <c r="J1146" s="253"/>
      <c r="K1146" s="253"/>
      <c r="L1146" s="253"/>
      <c r="M1146" s="253"/>
      <c r="N1146" s="253"/>
      <c r="O1146" s="253"/>
      <c r="P1146" s="253"/>
      <c r="Q1146" s="253"/>
      <c r="R1146" s="253"/>
      <c r="S1146" s="253"/>
      <c r="T1146" s="253"/>
      <c r="U1146" s="253"/>
      <c r="V1146" s="253"/>
      <c r="W1146" s="253"/>
      <c r="X1146" s="253"/>
      <c r="Y1146" s="253"/>
      <c r="Z1146" s="253"/>
      <c r="AA1146" s="253"/>
      <c r="AB1146" s="253"/>
      <c r="AC1146" s="253"/>
      <c r="AD1146" s="253"/>
      <c r="AE1146" s="365"/>
      <c r="AF1146" s="378"/>
      <c r="AG1146" s="378"/>
      <c r="AH1146" s="378"/>
      <c r="AI1146" s="378"/>
      <c r="AJ1146" s="378"/>
      <c r="AK1146" s="378"/>
      <c r="AL1146" s="378"/>
      <c r="AM1146" s="378"/>
      <c r="AN1146" s="378"/>
      <c r="AO1146" s="378"/>
      <c r="AP1146" s="378"/>
      <c r="AQ1146" s="378"/>
      <c r="AR1146" s="378"/>
      <c r="AS1146" s="268"/>
    </row>
    <row r="1147" spans="1:45" ht="33" customHeight="1" outlineLevel="1">
      <c r="A1147" s="466">
        <v>49</v>
      </c>
      <c r="B1147" s="381" t="s">
        <v>141</v>
      </c>
      <c r="C1147" s="253" t="s">
        <v>25</v>
      </c>
      <c r="D1147" s="257"/>
      <c r="E1147" s="257"/>
      <c r="F1147" s="257"/>
      <c r="G1147" s="257"/>
      <c r="H1147" s="257"/>
      <c r="I1147" s="257"/>
      <c r="J1147" s="257"/>
      <c r="K1147" s="257"/>
      <c r="L1147" s="257"/>
      <c r="M1147" s="257"/>
      <c r="N1147" s="257"/>
      <c r="O1147" s="257"/>
      <c r="P1147" s="257"/>
      <c r="Q1147" s="257">
        <v>12</v>
      </c>
      <c r="R1147" s="257"/>
      <c r="S1147" s="257"/>
      <c r="T1147" s="257"/>
      <c r="U1147" s="257"/>
      <c r="V1147" s="257"/>
      <c r="W1147" s="257"/>
      <c r="X1147" s="257"/>
      <c r="Y1147" s="257"/>
      <c r="Z1147" s="257"/>
      <c r="AA1147" s="257"/>
      <c r="AB1147" s="257"/>
      <c r="AC1147" s="257"/>
      <c r="AD1147" s="257"/>
      <c r="AE1147" s="379"/>
      <c r="AF1147" s="368"/>
      <c r="AG1147" s="368"/>
      <c r="AH1147" s="368"/>
      <c r="AI1147" s="368"/>
      <c r="AJ1147" s="368"/>
      <c r="AK1147" s="368"/>
      <c r="AL1147" s="368"/>
      <c r="AM1147" s="368"/>
      <c r="AN1147" s="368"/>
      <c r="AO1147" s="368"/>
      <c r="AP1147" s="368"/>
      <c r="AQ1147" s="368"/>
      <c r="AR1147" s="368"/>
      <c r="AS1147" s="258">
        <f>SUM(AE1147:AR1147)</f>
        <v>0</v>
      </c>
    </row>
    <row r="1148" spans="1:45" ht="15" customHeight="1" outlineLevel="1">
      <c r="A1148" s="466"/>
      <c r="B1148" s="256" t="s">
        <v>345</v>
      </c>
      <c r="C1148" s="253" t="s">
        <v>163</v>
      </c>
      <c r="D1148" s="257"/>
      <c r="E1148" s="257"/>
      <c r="F1148" s="257"/>
      <c r="G1148" s="257"/>
      <c r="H1148" s="257"/>
      <c r="I1148" s="257"/>
      <c r="J1148" s="257"/>
      <c r="K1148" s="257"/>
      <c r="L1148" s="257"/>
      <c r="M1148" s="257"/>
      <c r="N1148" s="257"/>
      <c r="O1148" s="257"/>
      <c r="P1148" s="257"/>
      <c r="Q1148" s="257">
        <f>Q1147</f>
        <v>12</v>
      </c>
      <c r="R1148" s="257"/>
      <c r="S1148" s="257"/>
      <c r="T1148" s="257"/>
      <c r="U1148" s="257"/>
      <c r="V1148" s="257"/>
      <c r="W1148" s="257"/>
      <c r="X1148" s="257"/>
      <c r="Y1148" s="257"/>
      <c r="Z1148" s="257"/>
      <c r="AA1148" s="257"/>
      <c r="AB1148" s="257"/>
      <c r="AC1148" s="257"/>
      <c r="AD1148" s="257"/>
      <c r="AE1148" s="364">
        <f>AE1147</f>
        <v>0</v>
      </c>
      <c r="AF1148" s="364">
        <f t="shared" ref="AF1148" si="3466">AF1147</f>
        <v>0</v>
      </c>
      <c r="AG1148" s="364">
        <f t="shared" ref="AG1148" si="3467">AG1147</f>
        <v>0</v>
      </c>
      <c r="AH1148" s="364">
        <f t="shared" ref="AH1148" si="3468">AH1147</f>
        <v>0</v>
      </c>
      <c r="AI1148" s="364">
        <f t="shared" ref="AI1148" si="3469">AI1147</f>
        <v>0</v>
      </c>
      <c r="AJ1148" s="364">
        <f t="shared" ref="AJ1148" si="3470">AJ1147</f>
        <v>0</v>
      </c>
      <c r="AK1148" s="364">
        <f t="shared" ref="AK1148" si="3471">AK1147</f>
        <v>0</v>
      </c>
      <c r="AL1148" s="364">
        <f t="shared" ref="AL1148" si="3472">AL1147</f>
        <v>0</v>
      </c>
      <c r="AM1148" s="364">
        <f t="shared" ref="AM1148" si="3473">AM1147</f>
        <v>0</v>
      </c>
      <c r="AN1148" s="364">
        <f t="shared" ref="AN1148" si="3474">AN1147</f>
        <v>0</v>
      </c>
      <c r="AO1148" s="364">
        <f t="shared" ref="AO1148" si="3475">AO1147</f>
        <v>0</v>
      </c>
      <c r="AP1148" s="364">
        <f t="shared" ref="AP1148" si="3476">AP1147</f>
        <v>0</v>
      </c>
      <c r="AQ1148" s="364">
        <f t="shared" ref="AQ1148" si="3477">AQ1147</f>
        <v>0</v>
      </c>
      <c r="AR1148" s="364">
        <f t="shared" ref="AR1148" si="3478">AR1147</f>
        <v>0</v>
      </c>
      <c r="AS1148" s="268"/>
    </row>
    <row r="1149" spans="1:45" ht="15" customHeight="1" outlineLevel="1">
      <c r="A1149" s="466"/>
      <c r="B1149" s="256"/>
      <c r="C1149" s="253"/>
      <c r="D1149" s="673"/>
      <c r="E1149" s="673"/>
      <c r="F1149" s="673"/>
      <c r="G1149" s="673"/>
      <c r="H1149" s="673"/>
      <c r="I1149" s="673"/>
      <c r="J1149" s="673"/>
      <c r="K1149" s="673"/>
      <c r="L1149" s="673"/>
      <c r="M1149" s="673"/>
      <c r="N1149" s="673"/>
      <c r="O1149" s="673"/>
      <c r="P1149" s="673"/>
      <c r="Q1149" s="673"/>
      <c r="R1149" s="673"/>
      <c r="S1149" s="673"/>
      <c r="T1149" s="673"/>
      <c r="U1149" s="673"/>
      <c r="V1149" s="673"/>
      <c r="W1149" s="673"/>
      <c r="X1149" s="673"/>
      <c r="Y1149" s="673"/>
      <c r="Z1149" s="673"/>
      <c r="AA1149" s="673"/>
      <c r="AB1149" s="673"/>
      <c r="AC1149" s="673"/>
      <c r="AD1149" s="673"/>
      <c r="AE1149" s="364"/>
      <c r="AF1149" s="364"/>
      <c r="AG1149" s="364"/>
      <c r="AH1149" s="364"/>
      <c r="AI1149" s="364"/>
      <c r="AJ1149" s="364"/>
      <c r="AK1149" s="364"/>
      <c r="AL1149" s="364"/>
      <c r="AM1149" s="364"/>
      <c r="AN1149" s="364"/>
      <c r="AO1149" s="364"/>
      <c r="AP1149" s="364"/>
      <c r="AQ1149" s="364"/>
      <c r="AR1149" s="364"/>
      <c r="AS1149" s="268"/>
    </row>
    <row r="1150" spans="1:45" ht="15.75" outlineLevel="1">
      <c r="A1150" s="466"/>
      <c r="B1150" s="678" t="s">
        <v>934</v>
      </c>
      <c r="AS1150" s="674"/>
    </row>
    <row r="1151" spans="1:45" outlineLevel="1">
      <c r="A1151" s="466">
        <v>50</v>
      </c>
      <c r="B1151" s="256"/>
      <c r="AS1151" s="674"/>
    </row>
    <row r="1152" spans="1:45" ht="15.75" outlineLevel="1">
      <c r="A1152" s="466"/>
      <c r="B1152" s="381" t="s">
        <v>933</v>
      </c>
      <c r="C1152" s="253" t="s">
        <v>25</v>
      </c>
      <c r="D1152" s="257"/>
      <c r="E1152" s="257"/>
      <c r="F1152" s="257"/>
      <c r="G1152" s="257"/>
      <c r="H1152" s="257"/>
      <c r="I1152" s="257"/>
      <c r="J1152" s="257"/>
      <c r="K1152" s="257"/>
      <c r="L1152" s="257"/>
      <c r="M1152" s="257"/>
      <c r="N1152" s="257"/>
      <c r="O1152" s="257"/>
      <c r="P1152" s="257"/>
      <c r="Q1152" s="257">
        <v>12</v>
      </c>
      <c r="R1152" s="257"/>
      <c r="S1152" s="257"/>
      <c r="T1152" s="257"/>
      <c r="U1152" s="257"/>
      <c r="V1152" s="257"/>
      <c r="W1152" s="257"/>
      <c r="X1152" s="257"/>
      <c r="Y1152" s="257"/>
      <c r="Z1152" s="257"/>
      <c r="AA1152" s="257"/>
      <c r="AB1152" s="257"/>
      <c r="AC1152" s="257"/>
      <c r="AD1152" s="257"/>
      <c r="AE1152" s="379"/>
      <c r="AF1152" s="368"/>
      <c r="AG1152" s="368"/>
      <c r="AH1152" s="368"/>
      <c r="AI1152" s="368"/>
      <c r="AJ1152" s="368"/>
      <c r="AK1152" s="368"/>
      <c r="AL1152" s="368"/>
      <c r="AM1152" s="368"/>
      <c r="AN1152" s="368"/>
      <c r="AO1152" s="368"/>
      <c r="AP1152" s="368"/>
      <c r="AQ1152" s="368"/>
      <c r="AR1152" s="368"/>
      <c r="AS1152" s="258">
        <f>SUM(AE1152:AR1152)</f>
        <v>0</v>
      </c>
    </row>
    <row r="1153" spans="1:45" outlineLevel="1">
      <c r="A1153" s="466"/>
      <c r="B1153" s="256" t="s">
        <v>345</v>
      </c>
      <c r="C1153" s="253" t="s">
        <v>163</v>
      </c>
      <c r="D1153" s="257"/>
      <c r="E1153" s="257"/>
      <c r="F1153" s="257"/>
      <c r="G1153" s="257"/>
      <c r="H1153" s="257"/>
      <c r="I1153" s="257"/>
      <c r="J1153" s="257"/>
      <c r="K1153" s="257"/>
      <c r="L1153" s="257"/>
      <c r="M1153" s="257"/>
      <c r="N1153" s="257"/>
      <c r="O1153" s="257"/>
      <c r="P1153" s="257"/>
      <c r="Q1153" s="257">
        <f>Q1152</f>
        <v>12</v>
      </c>
      <c r="R1153" s="257"/>
      <c r="S1153" s="257"/>
      <c r="T1153" s="257"/>
      <c r="U1153" s="257"/>
      <c r="V1153" s="257"/>
      <c r="W1153" s="257"/>
      <c r="X1153" s="257"/>
      <c r="Y1153" s="257"/>
      <c r="Z1153" s="257"/>
      <c r="AA1153" s="257"/>
      <c r="AB1153" s="257"/>
      <c r="AC1153" s="257"/>
      <c r="AD1153" s="257"/>
      <c r="AE1153" s="364">
        <f>AE1152</f>
        <v>0</v>
      </c>
      <c r="AF1153" s="364">
        <f t="shared" ref="AF1153:AR1153" si="3479">AF1152</f>
        <v>0</v>
      </c>
      <c r="AG1153" s="364">
        <f t="shared" si="3479"/>
        <v>0</v>
      </c>
      <c r="AH1153" s="364">
        <f t="shared" si="3479"/>
        <v>0</v>
      </c>
      <c r="AI1153" s="364">
        <f t="shared" si="3479"/>
        <v>0</v>
      </c>
      <c r="AJ1153" s="364">
        <f t="shared" si="3479"/>
        <v>0</v>
      </c>
      <c r="AK1153" s="364">
        <f t="shared" si="3479"/>
        <v>0</v>
      </c>
      <c r="AL1153" s="364">
        <f t="shared" si="3479"/>
        <v>0</v>
      </c>
      <c r="AM1153" s="364">
        <f t="shared" si="3479"/>
        <v>0</v>
      </c>
      <c r="AN1153" s="364">
        <f t="shared" si="3479"/>
        <v>0</v>
      </c>
      <c r="AO1153" s="364">
        <f t="shared" si="3479"/>
        <v>0</v>
      </c>
      <c r="AP1153" s="364">
        <f t="shared" si="3479"/>
        <v>0</v>
      </c>
      <c r="AQ1153" s="364">
        <f t="shared" si="3479"/>
        <v>0</v>
      </c>
      <c r="AR1153" s="364">
        <f t="shared" si="3479"/>
        <v>0</v>
      </c>
      <c r="AS1153" s="268"/>
    </row>
    <row r="1154" spans="1:45" outlineLevel="1">
      <c r="A1154" s="466"/>
      <c r="B1154" s="256"/>
      <c r="C1154" s="267"/>
      <c r="D1154" s="253"/>
      <c r="E1154" s="253"/>
      <c r="F1154" s="253"/>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63"/>
      <c r="AF1154" s="263"/>
      <c r="AG1154" s="263"/>
      <c r="AH1154" s="263"/>
      <c r="AI1154" s="263"/>
      <c r="AJ1154" s="263"/>
      <c r="AK1154" s="263"/>
      <c r="AL1154" s="263"/>
      <c r="AM1154" s="263"/>
      <c r="AN1154" s="263"/>
      <c r="AO1154" s="263"/>
      <c r="AP1154" s="263"/>
      <c r="AQ1154" s="263"/>
      <c r="AR1154" s="263"/>
      <c r="AS1154" s="268"/>
    </row>
    <row r="1155" spans="1:45" ht="15.75">
      <c r="B1155" s="288" t="s">
        <v>346</v>
      </c>
      <c r="C1155" s="290"/>
      <c r="D1155" s="290">
        <f>SUM(D993:D1148)</f>
        <v>0</v>
      </c>
      <c r="E1155" s="290">
        <f>SUM(E993:E1148)</f>
        <v>0</v>
      </c>
      <c r="F1155" s="290"/>
      <c r="G1155" s="290"/>
      <c r="H1155" s="290"/>
      <c r="I1155" s="290"/>
      <c r="J1155" s="290"/>
      <c r="K1155" s="290"/>
      <c r="L1155" s="290"/>
      <c r="M1155" s="290"/>
      <c r="N1155" s="290"/>
      <c r="O1155" s="290"/>
      <c r="P1155" s="290"/>
      <c r="Q1155" s="290"/>
      <c r="R1155" s="290">
        <f>SUM(R993:R1148)</f>
        <v>0</v>
      </c>
      <c r="S1155" s="290">
        <f>SUM(S993:S1148)</f>
        <v>0</v>
      </c>
      <c r="T1155" s="290"/>
      <c r="U1155" s="290"/>
      <c r="V1155" s="290"/>
      <c r="W1155" s="290"/>
      <c r="X1155" s="290"/>
      <c r="Y1155" s="290"/>
      <c r="Z1155" s="290"/>
      <c r="AA1155" s="290"/>
      <c r="AB1155" s="290"/>
      <c r="AC1155" s="290"/>
      <c r="AD1155" s="290"/>
      <c r="AE1155" s="290">
        <f>IF(AE991="kWh",SUMPRODUCT(D993:D1153,AE993:AE1153))</f>
        <v>0</v>
      </c>
      <c r="AF1155" s="290">
        <f>IF(AF991="kWh",SUMPRODUCT(E993:E1153,AF993:AF1153))</f>
        <v>0</v>
      </c>
      <c r="AG1155" s="290">
        <f>IF(AG991="kw",SUMPRODUCT($Q$993:$Q$1153,$R$993:$R$1153,AG993:AG1153),SUMPRODUCT($D$993:$D$1153,AG993:AG1153))</f>
        <v>0</v>
      </c>
      <c r="AH1155" s="290">
        <f t="shared" ref="AH1155:AR1155" si="3480">IF(AH991="kw",SUMPRODUCT($Q$993:$Q$1153,$R$993:$R$1153,AH993:AH1153),SUMPRODUCT($D$993:$D$1153,AH993:AH1153))</f>
        <v>0</v>
      </c>
      <c r="AI1155" s="290">
        <f t="shared" si="3480"/>
        <v>0</v>
      </c>
      <c r="AJ1155" s="290">
        <f t="shared" si="3480"/>
        <v>0</v>
      </c>
      <c r="AK1155" s="290">
        <f t="shared" si="3480"/>
        <v>0</v>
      </c>
      <c r="AL1155" s="290">
        <f t="shared" si="3480"/>
        <v>0</v>
      </c>
      <c r="AM1155" s="290">
        <f t="shared" si="3480"/>
        <v>0</v>
      </c>
      <c r="AN1155" s="290">
        <f t="shared" si="3480"/>
        <v>0</v>
      </c>
      <c r="AO1155" s="290">
        <f t="shared" si="3480"/>
        <v>0</v>
      </c>
      <c r="AP1155" s="290">
        <f t="shared" si="3480"/>
        <v>0</v>
      </c>
      <c r="AQ1155" s="290">
        <f t="shared" si="3480"/>
        <v>0</v>
      </c>
      <c r="AR1155" s="290">
        <f t="shared" si="3480"/>
        <v>0</v>
      </c>
      <c r="AS1155" s="291"/>
    </row>
    <row r="1156" spans="1:45" ht="15.75">
      <c r="B1156" s="345" t="s">
        <v>347</v>
      </c>
      <c r="C1156" s="346"/>
      <c r="D1156" s="346"/>
      <c r="E1156" s="346"/>
      <c r="F1156" s="346"/>
      <c r="G1156" s="346"/>
      <c r="H1156" s="346"/>
      <c r="I1156" s="346"/>
      <c r="J1156" s="346"/>
      <c r="K1156" s="346"/>
      <c r="L1156" s="346"/>
      <c r="M1156" s="346"/>
      <c r="N1156" s="346"/>
      <c r="O1156" s="346"/>
      <c r="P1156" s="346"/>
      <c r="Q1156" s="346"/>
      <c r="R1156" s="346"/>
      <c r="S1156" s="346"/>
      <c r="T1156" s="346"/>
      <c r="U1156" s="346"/>
      <c r="V1156" s="346"/>
      <c r="W1156" s="346"/>
      <c r="X1156" s="346"/>
      <c r="Y1156" s="346"/>
      <c r="Z1156" s="346"/>
      <c r="AA1156" s="346"/>
      <c r="AB1156" s="346"/>
      <c r="AC1156" s="346"/>
      <c r="AD1156" s="346"/>
      <c r="AE1156" s="346">
        <f>HLOOKUP(AE990,'2. LRAMVA Threshold'!$B$42:$Q$60,12,FALSE)</f>
        <v>0</v>
      </c>
      <c r="AF1156" s="346">
        <f>HLOOKUP(AF990,'2. LRAMVA Threshold'!$B$42:$Q$53,12,FALSE)</f>
        <v>0</v>
      </c>
      <c r="AG1156" s="346">
        <f>HLOOKUP(AG795,'2. LRAMVA Threshold'!$B$42:$Q$53,12,FALSE)</f>
        <v>0</v>
      </c>
      <c r="AH1156" s="346">
        <f>HLOOKUP(AH795,'2. LRAMVA Threshold'!$B$42:$Q$53,12,FALSE)</f>
        <v>0</v>
      </c>
      <c r="AI1156" s="346">
        <f>HLOOKUP(AI795,'2. LRAMVA Threshold'!$B$42:$Q$53,12,FALSE)</f>
        <v>0</v>
      </c>
      <c r="AJ1156" s="346">
        <f>HLOOKUP(AJ795,'2. LRAMVA Threshold'!$B$42:$Q$53,12,FALSE)</f>
        <v>0</v>
      </c>
      <c r="AK1156" s="346">
        <f>HLOOKUP(AK795,'2. LRAMVA Threshold'!$B$42:$Q$53,12,FALSE)</f>
        <v>0</v>
      </c>
      <c r="AL1156" s="346">
        <f>HLOOKUP(AL795,'2. LRAMVA Threshold'!$B$42:$Q$53,12,FALSE)</f>
        <v>0</v>
      </c>
      <c r="AM1156" s="346">
        <f>HLOOKUP(AM795,'2. LRAMVA Threshold'!$B$42:$Q$53,12,FALSE)</f>
        <v>0</v>
      </c>
      <c r="AN1156" s="346">
        <f>HLOOKUP(AN795,'2. LRAMVA Threshold'!$B$42:$Q$53,12,FALSE)</f>
        <v>0</v>
      </c>
      <c r="AO1156" s="346">
        <f>HLOOKUP(AO795,'2. LRAMVA Threshold'!$B$42:$Q$53,12,FALSE)</f>
        <v>0</v>
      </c>
      <c r="AP1156" s="346">
        <f>HLOOKUP(AP795,'2. LRAMVA Threshold'!$B$42:$Q$53,12,FALSE)</f>
        <v>0</v>
      </c>
      <c r="AQ1156" s="346">
        <f>HLOOKUP(AQ795,'2. LRAMVA Threshold'!$B$42:$Q$53,12,FALSE)</f>
        <v>0</v>
      </c>
      <c r="AR1156" s="346">
        <f>HLOOKUP(AR795,'2. LRAMVA Threshold'!$B$42:$Q$53,12,FALSE)</f>
        <v>0</v>
      </c>
      <c r="AS1156" s="395"/>
    </row>
    <row r="1157" spans="1:45">
      <c r="B1157" s="348"/>
      <c r="C1157" s="385"/>
      <c r="D1157" s="386"/>
      <c r="E1157" s="386"/>
      <c r="F1157" s="386"/>
      <c r="G1157" s="386"/>
      <c r="H1157" s="386"/>
      <c r="I1157" s="386"/>
      <c r="J1157" s="386"/>
      <c r="K1157" s="386"/>
      <c r="L1157" s="386"/>
      <c r="M1157" s="386"/>
      <c r="N1157" s="350"/>
      <c r="O1157" s="350"/>
      <c r="P1157" s="350"/>
      <c r="Q1157" s="386"/>
      <c r="R1157" s="387"/>
      <c r="S1157" s="386"/>
      <c r="T1157" s="386"/>
      <c r="U1157" s="386"/>
      <c r="V1157" s="388"/>
      <c r="W1157" s="388"/>
      <c r="X1157" s="388"/>
      <c r="Y1157" s="388"/>
      <c r="Z1157" s="386"/>
      <c r="AA1157" s="386"/>
      <c r="AB1157" s="350"/>
      <c r="AC1157" s="350"/>
      <c r="AD1157" s="350"/>
      <c r="AE1157" s="389"/>
      <c r="AF1157" s="389"/>
      <c r="AG1157" s="389"/>
      <c r="AH1157" s="389"/>
      <c r="AI1157" s="389"/>
      <c r="AJ1157" s="389"/>
      <c r="AK1157" s="389"/>
      <c r="AL1157" s="353"/>
      <c r="AM1157" s="353"/>
      <c r="AN1157" s="353"/>
      <c r="AO1157" s="353"/>
      <c r="AP1157" s="353"/>
      <c r="AQ1157" s="353"/>
      <c r="AR1157" s="353"/>
      <c r="AS1157" s="695"/>
    </row>
    <row r="1158" spans="1:45">
      <c r="B1158" s="285" t="s">
        <v>348</v>
      </c>
      <c r="C1158" s="298"/>
      <c r="D1158" s="298"/>
      <c r="E1158" s="331"/>
      <c r="F1158" s="331"/>
      <c r="G1158" s="331"/>
      <c r="H1158" s="331"/>
      <c r="I1158" s="331"/>
      <c r="J1158" s="331"/>
      <c r="K1158" s="331"/>
      <c r="L1158" s="331"/>
      <c r="M1158" s="331"/>
      <c r="N1158" s="331"/>
      <c r="O1158" s="331"/>
      <c r="P1158" s="331"/>
      <c r="Q1158" s="331"/>
      <c r="R1158" s="253"/>
      <c r="S1158" s="300"/>
      <c r="T1158" s="300"/>
      <c r="U1158" s="300"/>
      <c r="V1158" s="299"/>
      <c r="W1158" s="299"/>
      <c r="X1158" s="299"/>
      <c r="Y1158" s="299"/>
      <c r="Z1158" s="300"/>
      <c r="AA1158" s="300"/>
      <c r="AB1158" s="300"/>
      <c r="AC1158" s="300"/>
      <c r="AD1158" s="300"/>
      <c r="AE1158" s="737">
        <f>HLOOKUP(AE$35,'3.  Distribution Rates'!$C$122:$P$135,12,FALSE)</f>
        <v>0</v>
      </c>
      <c r="AF1158" s="737">
        <f>HLOOKUP(AF$35,'3.  Distribution Rates'!$C$122:$P$135,12,FALSE)</f>
        <v>1.72E-2</v>
      </c>
      <c r="AG1158" s="301">
        <f>HLOOKUP(AG$35,'3.  Distribution Rates'!$C$122:$P$135,12,FALSE)</f>
        <v>3.4986999999999999</v>
      </c>
      <c r="AH1158" s="301">
        <f>HLOOKUP(AH$35,'3.  Distribution Rates'!$C$122:$P$135,12,FALSE)</f>
        <v>5.5930999999999997</v>
      </c>
      <c r="AI1158" s="301">
        <f>HLOOKUP(AI$35,'3.  Distribution Rates'!$C$122:$P$135,12,FALSE)</f>
        <v>0</v>
      </c>
      <c r="AJ1158" s="301">
        <f>HLOOKUP(AJ$35,'3.  Distribution Rates'!$C$122:$P$135,12,FALSE)</f>
        <v>0</v>
      </c>
      <c r="AK1158" s="301">
        <f>HLOOKUP(AK$35,'3.  Distribution Rates'!$C$122:$P$135,12,FALSE)</f>
        <v>0</v>
      </c>
      <c r="AL1158" s="301">
        <f>HLOOKUP(AL$35,'3.  Distribution Rates'!$C$122:$P$135,12,FALSE)</f>
        <v>0</v>
      </c>
      <c r="AM1158" s="301">
        <f>HLOOKUP(AM$35,'3.  Distribution Rates'!$C$122:$P$135,12,FALSE)</f>
        <v>0</v>
      </c>
      <c r="AN1158" s="301">
        <f>HLOOKUP(AN$35,'3.  Distribution Rates'!$C$122:$P$135,12,FALSE)</f>
        <v>0</v>
      </c>
      <c r="AO1158" s="301">
        <f>HLOOKUP(AO$35,'3.  Distribution Rates'!$C$122:$P$135,12,FALSE)</f>
        <v>0</v>
      </c>
      <c r="AP1158" s="301">
        <f>HLOOKUP(AP$35,'3.  Distribution Rates'!$C$122:$P$135,12,FALSE)</f>
        <v>0</v>
      </c>
      <c r="AQ1158" s="301">
        <f>HLOOKUP(AQ$35,'3.  Distribution Rates'!$C$122:$P$135,12,FALSE)</f>
        <v>0</v>
      </c>
      <c r="AR1158" s="301">
        <f>HLOOKUP(AR$35,'3.  Distribution Rates'!$C$122:$P$135,12,FALSE)</f>
        <v>0</v>
      </c>
      <c r="AS1158" s="696"/>
    </row>
    <row r="1159" spans="1:45">
      <c r="B1159" s="285" t="s">
        <v>352</v>
      </c>
      <c r="C1159" s="303"/>
      <c r="D1159" s="245"/>
      <c r="E1159" s="242"/>
      <c r="F1159" s="242"/>
      <c r="G1159" s="242"/>
      <c r="H1159" s="242"/>
      <c r="I1159" s="242"/>
      <c r="J1159" s="242"/>
      <c r="K1159" s="242"/>
      <c r="L1159" s="242"/>
      <c r="M1159" s="242"/>
      <c r="N1159" s="242"/>
      <c r="O1159" s="242"/>
      <c r="P1159" s="242"/>
      <c r="Q1159" s="242"/>
      <c r="R1159" s="253"/>
      <c r="S1159" s="242"/>
      <c r="T1159" s="242"/>
      <c r="U1159" s="242"/>
      <c r="V1159" s="245"/>
      <c r="W1159" s="245"/>
      <c r="X1159" s="245"/>
      <c r="Y1159" s="245"/>
      <c r="Z1159" s="242"/>
      <c r="AA1159" s="242"/>
      <c r="AB1159" s="242"/>
      <c r="AC1159" s="242"/>
      <c r="AD1159" s="242"/>
      <c r="AE1159" s="333">
        <f>'4.  2011-2014 LRAM'!AM143*AE1158</f>
        <v>0</v>
      </c>
      <c r="AF1159" s="333">
        <f>'4.  2011-2014 LRAM'!AN143*AF1158</f>
        <v>0</v>
      </c>
      <c r="AG1159" s="333">
        <f>'4.  2011-2014 LRAM'!AO143*AG1158</f>
        <v>0</v>
      </c>
      <c r="AH1159" s="333">
        <f>'4.  2011-2014 LRAM'!AP143*AH1158</f>
        <v>0</v>
      </c>
      <c r="AI1159" s="333">
        <f>'4.  2011-2014 LRAM'!AQ143*AI1158</f>
        <v>0</v>
      </c>
      <c r="AJ1159" s="333">
        <f>'4.  2011-2014 LRAM'!AR143*AJ1158</f>
        <v>0</v>
      </c>
      <c r="AK1159" s="333">
        <f>'4.  2011-2014 LRAM'!AS143*AK1158</f>
        <v>0</v>
      </c>
      <c r="AL1159" s="333">
        <f>'4.  2011-2014 LRAM'!AT143*AL1158</f>
        <v>0</v>
      </c>
      <c r="AM1159" s="333">
        <f>'4.  2011-2014 LRAM'!AU143*AM1158</f>
        <v>0</v>
      </c>
      <c r="AN1159" s="333">
        <f>'4.  2011-2014 LRAM'!AV143*AN1158</f>
        <v>0</v>
      </c>
      <c r="AO1159" s="333">
        <f>'4.  2011-2014 LRAM'!AW143*AO1158</f>
        <v>0</v>
      </c>
      <c r="AP1159" s="333">
        <f>'4.  2011-2014 LRAM'!AX143*AP1158</f>
        <v>0</v>
      </c>
      <c r="AQ1159" s="333">
        <f>'4.  2011-2014 LRAM'!AY143*AQ1158</f>
        <v>0</v>
      </c>
      <c r="AR1159" s="333">
        <f>'4.  2011-2014 LRAM'!AZ143*AR1158</f>
        <v>0</v>
      </c>
      <c r="AS1159" s="697">
        <f t="shared" ref="AS1159:AS1168" si="3481">SUM(AE1159:AR1159)</f>
        <v>0</v>
      </c>
    </row>
    <row r="1160" spans="1:45">
      <c r="B1160" s="285" t="s">
        <v>353</v>
      </c>
      <c r="C1160" s="303"/>
      <c r="D1160" s="245"/>
      <c r="E1160" s="242"/>
      <c r="F1160" s="242"/>
      <c r="G1160" s="242"/>
      <c r="H1160" s="242"/>
      <c r="I1160" s="242"/>
      <c r="J1160" s="242"/>
      <c r="K1160" s="242"/>
      <c r="L1160" s="242"/>
      <c r="M1160" s="242"/>
      <c r="N1160" s="242"/>
      <c r="O1160" s="242"/>
      <c r="P1160" s="242"/>
      <c r="Q1160" s="242"/>
      <c r="R1160" s="253"/>
      <c r="S1160" s="242"/>
      <c r="T1160" s="242"/>
      <c r="U1160" s="242"/>
      <c r="V1160" s="245"/>
      <c r="W1160" s="245"/>
      <c r="X1160" s="245"/>
      <c r="Y1160" s="245"/>
      <c r="Z1160" s="242"/>
      <c r="AA1160" s="242"/>
      <c r="AB1160" s="242"/>
      <c r="AC1160" s="242"/>
      <c r="AD1160" s="242"/>
      <c r="AE1160" s="333">
        <f>'4.  2011-2014 LRAM'!AM282*AE1158</f>
        <v>0</v>
      </c>
      <c r="AF1160" s="333">
        <f>'4.  2011-2014 LRAM'!AN282*AF1158</f>
        <v>0</v>
      </c>
      <c r="AG1160" s="333">
        <f>'4.  2011-2014 LRAM'!AO282*AG1158</f>
        <v>0</v>
      </c>
      <c r="AH1160" s="333">
        <f>'4.  2011-2014 LRAM'!AP282*AH1158</f>
        <v>0</v>
      </c>
      <c r="AI1160" s="333">
        <f>'4.  2011-2014 LRAM'!AQ282*AI1158</f>
        <v>0</v>
      </c>
      <c r="AJ1160" s="333">
        <f>'4.  2011-2014 LRAM'!AR282*AJ1158</f>
        <v>0</v>
      </c>
      <c r="AK1160" s="333">
        <f>'4.  2011-2014 LRAM'!AS282*AK1158</f>
        <v>0</v>
      </c>
      <c r="AL1160" s="333">
        <f>'4.  2011-2014 LRAM'!AT282*AL1158</f>
        <v>0</v>
      </c>
      <c r="AM1160" s="333">
        <f>'4.  2011-2014 LRAM'!AU282*AM1158</f>
        <v>0</v>
      </c>
      <c r="AN1160" s="333">
        <f>'4.  2011-2014 LRAM'!AV282*AN1158</f>
        <v>0</v>
      </c>
      <c r="AO1160" s="333">
        <f>'4.  2011-2014 LRAM'!AW282*AO1158</f>
        <v>0</v>
      </c>
      <c r="AP1160" s="333">
        <f>'4.  2011-2014 LRAM'!AX282*AP1158</f>
        <v>0</v>
      </c>
      <c r="AQ1160" s="333">
        <f>'4.  2011-2014 LRAM'!AY282*AQ1158</f>
        <v>0</v>
      </c>
      <c r="AR1160" s="333">
        <f>'4.  2011-2014 LRAM'!AZ282*AR1158</f>
        <v>0</v>
      </c>
      <c r="AS1160" s="697">
        <f t="shared" si="3481"/>
        <v>0</v>
      </c>
    </row>
    <row r="1161" spans="1:45">
      <c r="B1161" s="285" t="s">
        <v>354</v>
      </c>
      <c r="C1161" s="303"/>
      <c r="D1161" s="245"/>
      <c r="E1161" s="242"/>
      <c r="F1161" s="242"/>
      <c r="G1161" s="242"/>
      <c r="H1161" s="242"/>
      <c r="I1161" s="242"/>
      <c r="J1161" s="242"/>
      <c r="K1161" s="242"/>
      <c r="L1161" s="242"/>
      <c r="M1161" s="242"/>
      <c r="N1161" s="242"/>
      <c r="O1161" s="242"/>
      <c r="P1161" s="242"/>
      <c r="Q1161" s="242"/>
      <c r="R1161" s="253"/>
      <c r="S1161" s="242"/>
      <c r="T1161" s="242"/>
      <c r="U1161" s="242"/>
      <c r="V1161" s="245"/>
      <c r="W1161" s="245"/>
      <c r="X1161" s="245"/>
      <c r="Y1161" s="245"/>
      <c r="Z1161" s="242"/>
      <c r="AA1161" s="242"/>
      <c r="AB1161" s="242"/>
      <c r="AC1161" s="242"/>
      <c r="AD1161" s="242"/>
      <c r="AE1161" s="333">
        <f>'4.  2011-2014 LRAM'!AM418*AE1158</f>
        <v>0</v>
      </c>
      <c r="AF1161" s="333">
        <f>'4.  2011-2014 LRAM'!AN418*AF1158</f>
        <v>0</v>
      </c>
      <c r="AG1161" s="333">
        <f>'4.  2011-2014 LRAM'!AO418*AG1158</f>
        <v>0</v>
      </c>
      <c r="AH1161" s="333">
        <f>'4.  2011-2014 LRAM'!AP418*AH1158</f>
        <v>0</v>
      </c>
      <c r="AI1161" s="333">
        <f>'4.  2011-2014 LRAM'!AQ418*AI1158</f>
        <v>0</v>
      </c>
      <c r="AJ1161" s="333">
        <f>'4.  2011-2014 LRAM'!AR418*AJ1158</f>
        <v>0</v>
      </c>
      <c r="AK1161" s="333">
        <f>'4.  2011-2014 LRAM'!AS418*AK1158</f>
        <v>0</v>
      </c>
      <c r="AL1161" s="333">
        <f>'4.  2011-2014 LRAM'!AT418*AL1158</f>
        <v>0</v>
      </c>
      <c r="AM1161" s="333">
        <f>'4.  2011-2014 LRAM'!AU418*AM1158</f>
        <v>0</v>
      </c>
      <c r="AN1161" s="333">
        <f>'4.  2011-2014 LRAM'!AV418*AN1158</f>
        <v>0</v>
      </c>
      <c r="AO1161" s="333">
        <f>'4.  2011-2014 LRAM'!AW418*AO1158</f>
        <v>0</v>
      </c>
      <c r="AP1161" s="333">
        <f>'4.  2011-2014 LRAM'!AX418*AP1158</f>
        <v>0</v>
      </c>
      <c r="AQ1161" s="333">
        <f>'4.  2011-2014 LRAM'!AY418*AQ1158</f>
        <v>0</v>
      </c>
      <c r="AR1161" s="333">
        <f>'4.  2011-2014 LRAM'!AZ418*AR1158</f>
        <v>0</v>
      </c>
      <c r="AS1161" s="697">
        <f t="shared" si="3481"/>
        <v>0</v>
      </c>
    </row>
    <row r="1162" spans="1:45">
      <c r="B1162" s="285" t="s">
        <v>355</v>
      </c>
      <c r="C1162" s="303"/>
      <c r="D1162" s="245"/>
      <c r="E1162" s="242"/>
      <c r="F1162" s="242"/>
      <c r="G1162" s="242"/>
      <c r="H1162" s="242"/>
      <c r="I1162" s="242"/>
      <c r="J1162" s="242"/>
      <c r="K1162" s="242"/>
      <c r="L1162" s="242"/>
      <c r="M1162" s="242"/>
      <c r="N1162" s="242"/>
      <c r="O1162" s="242"/>
      <c r="P1162" s="242"/>
      <c r="Q1162" s="242"/>
      <c r="R1162" s="253"/>
      <c r="S1162" s="242"/>
      <c r="T1162" s="242"/>
      <c r="U1162" s="242"/>
      <c r="V1162" s="245"/>
      <c r="W1162" s="245"/>
      <c r="X1162" s="245"/>
      <c r="Y1162" s="245"/>
      <c r="Z1162" s="242"/>
      <c r="AA1162" s="242"/>
      <c r="AB1162" s="242"/>
      <c r="AC1162" s="242"/>
      <c r="AD1162" s="242"/>
      <c r="AE1162" s="333">
        <f>'4.  2011-2014 LRAM'!AM555*AE1158</f>
        <v>0</v>
      </c>
      <c r="AF1162" s="333">
        <f>'4.  2011-2014 LRAM'!AN555*AF1158</f>
        <v>0</v>
      </c>
      <c r="AG1162" s="333">
        <f>'4.  2011-2014 LRAM'!AO555*AG1158</f>
        <v>0</v>
      </c>
      <c r="AH1162" s="333">
        <f>'4.  2011-2014 LRAM'!AP555*AH1158</f>
        <v>0</v>
      </c>
      <c r="AI1162" s="333">
        <f>'4.  2011-2014 LRAM'!AQ555*AI1158</f>
        <v>0</v>
      </c>
      <c r="AJ1162" s="333">
        <f>'4.  2011-2014 LRAM'!AR555*AJ1158</f>
        <v>0</v>
      </c>
      <c r="AK1162" s="333">
        <f>'4.  2011-2014 LRAM'!AS555*AK1158</f>
        <v>0</v>
      </c>
      <c r="AL1162" s="333">
        <f>'4.  2011-2014 LRAM'!AT555*AL1158</f>
        <v>0</v>
      </c>
      <c r="AM1162" s="333">
        <f>'4.  2011-2014 LRAM'!AU555*AM1158</f>
        <v>0</v>
      </c>
      <c r="AN1162" s="333">
        <f>'4.  2011-2014 LRAM'!AV555*AN1158</f>
        <v>0</v>
      </c>
      <c r="AO1162" s="333">
        <f>'4.  2011-2014 LRAM'!AW555*AO1158</f>
        <v>0</v>
      </c>
      <c r="AP1162" s="333">
        <f>'4.  2011-2014 LRAM'!AX555*AP1158</f>
        <v>0</v>
      </c>
      <c r="AQ1162" s="333">
        <f>'4.  2011-2014 LRAM'!AY555*AQ1158</f>
        <v>0</v>
      </c>
      <c r="AR1162" s="333">
        <f>'4.  2011-2014 LRAM'!AZ555*AR1158</f>
        <v>0</v>
      </c>
      <c r="AS1162" s="697">
        <f>SUM(AE1162:AR1162)</f>
        <v>0</v>
      </c>
    </row>
    <row r="1163" spans="1:45">
      <c r="B1163" s="285" t="s">
        <v>356</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AE212*AE1158</f>
        <v>0</v>
      </c>
      <c r="AF1163" s="333">
        <f t="shared" ref="AF1163:AR1163" si="3482">AF212*AF1158</f>
        <v>0</v>
      </c>
      <c r="AG1163" s="333">
        <f t="shared" si="3482"/>
        <v>0</v>
      </c>
      <c r="AH1163" s="333">
        <f t="shared" si="3482"/>
        <v>0</v>
      </c>
      <c r="AI1163" s="333">
        <f t="shared" si="3482"/>
        <v>0</v>
      </c>
      <c r="AJ1163" s="333">
        <f t="shared" si="3482"/>
        <v>0</v>
      </c>
      <c r="AK1163" s="333">
        <f t="shared" si="3482"/>
        <v>0</v>
      </c>
      <c r="AL1163" s="333">
        <f t="shared" si="3482"/>
        <v>0</v>
      </c>
      <c r="AM1163" s="333">
        <f t="shared" si="3482"/>
        <v>0</v>
      </c>
      <c r="AN1163" s="333">
        <f t="shared" si="3482"/>
        <v>0</v>
      </c>
      <c r="AO1163" s="333">
        <f t="shared" si="3482"/>
        <v>0</v>
      </c>
      <c r="AP1163" s="333">
        <f t="shared" si="3482"/>
        <v>0</v>
      </c>
      <c r="AQ1163" s="333">
        <f t="shared" si="3482"/>
        <v>0</v>
      </c>
      <c r="AR1163" s="333">
        <f t="shared" si="3482"/>
        <v>0</v>
      </c>
      <c r="AS1163" s="697">
        <f t="shared" si="3481"/>
        <v>0</v>
      </c>
    </row>
    <row r="1164" spans="1:45">
      <c r="B1164" s="285" t="s">
        <v>357</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AE402*AE1158</f>
        <v>0</v>
      </c>
      <c r="AF1164" s="333">
        <f t="shared" ref="AF1164:AR1164" si="3483">AF402*AF1158</f>
        <v>0</v>
      </c>
      <c r="AG1164" s="333">
        <f t="shared" si="3483"/>
        <v>0</v>
      </c>
      <c r="AH1164" s="333">
        <f t="shared" si="3483"/>
        <v>0</v>
      </c>
      <c r="AI1164" s="333">
        <f t="shared" si="3483"/>
        <v>0</v>
      </c>
      <c r="AJ1164" s="333">
        <f t="shared" si="3483"/>
        <v>0</v>
      </c>
      <c r="AK1164" s="333">
        <f t="shared" si="3483"/>
        <v>0</v>
      </c>
      <c r="AL1164" s="333">
        <f t="shared" si="3483"/>
        <v>0</v>
      </c>
      <c r="AM1164" s="333">
        <f t="shared" si="3483"/>
        <v>0</v>
      </c>
      <c r="AN1164" s="333">
        <f t="shared" si="3483"/>
        <v>0</v>
      </c>
      <c r="AO1164" s="333">
        <f t="shared" si="3483"/>
        <v>0</v>
      </c>
      <c r="AP1164" s="333">
        <f t="shared" si="3483"/>
        <v>0</v>
      </c>
      <c r="AQ1164" s="333">
        <f t="shared" si="3483"/>
        <v>0</v>
      </c>
      <c r="AR1164" s="333">
        <f t="shared" si="3483"/>
        <v>0</v>
      </c>
      <c r="AS1164" s="697">
        <f t="shared" si="3481"/>
        <v>0</v>
      </c>
    </row>
    <row r="1165" spans="1:45">
      <c r="B1165" s="285" t="s">
        <v>358</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AE592*AE1158</f>
        <v>0</v>
      </c>
      <c r="AF1165" s="333">
        <f t="shared" ref="AF1165:AR1165" si="3484">AF592*AF1158</f>
        <v>0</v>
      </c>
      <c r="AG1165" s="333">
        <f t="shared" si="3484"/>
        <v>0</v>
      </c>
      <c r="AH1165" s="333">
        <f t="shared" si="3484"/>
        <v>0</v>
      </c>
      <c r="AI1165" s="333">
        <f t="shared" si="3484"/>
        <v>0</v>
      </c>
      <c r="AJ1165" s="333">
        <f t="shared" si="3484"/>
        <v>0</v>
      </c>
      <c r="AK1165" s="333">
        <f t="shared" si="3484"/>
        <v>0</v>
      </c>
      <c r="AL1165" s="333">
        <f t="shared" si="3484"/>
        <v>0</v>
      </c>
      <c r="AM1165" s="333">
        <f t="shared" si="3484"/>
        <v>0</v>
      </c>
      <c r="AN1165" s="333">
        <f t="shared" si="3484"/>
        <v>0</v>
      </c>
      <c r="AO1165" s="333">
        <f t="shared" si="3484"/>
        <v>0</v>
      </c>
      <c r="AP1165" s="333">
        <f t="shared" si="3484"/>
        <v>0</v>
      </c>
      <c r="AQ1165" s="333">
        <f t="shared" si="3484"/>
        <v>0</v>
      </c>
      <c r="AR1165" s="333">
        <f t="shared" si="3484"/>
        <v>0</v>
      </c>
      <c r="AS1165" s="697">
        <f t="shared" si="3481"/>
        <v>0</v>
      </c>
    </row>
    <row r="1166" spans="1:45">
      <c r="B1166" s="285" t="s">
        <v>359</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AE782*AE1158</f>
        <v>0</v>
      </c>
      <c r="AF1166" s="333">
        <f t="shared" ref="AF1166:AR1166" si="3485">AF782*AF1158</f>
        <v>0</v>
      </c>
      <c r="AG1166" s="333">
        <f t="shared" si="3485"/>
        <v>0</v>
      </c>
      <c r="AH1166" s="333">
        <f t="shared" si="3485"/>
        <v>0</v>
      </c>
      <c r="AI1166" s="333">
        <f t="shared" si="3485"/>
        <v>0</v>
      </c>
      <c r="AJ1166" s="333">
        <f t="shared" si="3485"/>
        <v>0</v>
      </c>
      <c r="AK1166" s="333">
        <f t="shared" si="3485"/>
        <v>0</v>
      </c>
      <c r="AL1166" s="333">
        <f t="shared" si="3485"/>
        <v>0</v>
      </c>
      <c r="AM1166" s="333">
        <f t="shared" si="3485"/>
        <v>0</v>
      </c>
      <c r="AN1166" s="333">
        <f t="shared" si="3485"/>
        <v>0</v>
      </c>
      <c r="AO1166" s="333">
        <f t="shared" si="3485"/>
        <v>0</v>
      </c>
      <c r="AP1166" s="333">
        <f t="shared" si="3485"/>
        <v>0</v>
      </c>
      <c r="AQ1166" s="333">
        <f t="shared" si="3485"/>
        <v>0</v>
      </c>
      <c r="AR1166" s="333">
        <f t="shared" si="3485"/>
        <v>0</v>
      </c>
      <c r="AS1166" s="697">
        <f t="shared" si="3481"/>
        <v>0</v>
      </c>
    </row>
    <row r="1167" spans="1:45">
      <c r="B1167" s="285" t="s">
        <v>360</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AE977*AE1158</f>
        <v>0</v>
      </c>
      <c r="AF1167" s="333">
        <f t="shared" ref="AF1167:AR1167" si="3486">AF977*AF1158</f>
        <v>0</v>
      </c>
      <c r="AG1167" s="333">
        <f t="shared" si="3486"/>
        <v>0</v>
      </c>
      <c r="AH1167" s="333">
        <f t="shared" si="3486"/>
        <v>0</v>
      </c>
      <c r="AI1167" s="333">
        <f t="shared" si="3486"/>
        <v>0</v>
      </c>
      <c r="AJ1167" s="333">
        <f t="shared" si="3486"/>
        <v>0</v>
      </c>
      <c r="AK1167" s="333">
        <f t="shared" si="3486"/>
        <v>0</v>
      </c>
      <c r="AL1167" s="333">
        <f t="shared" si="3486"/>
        <v>0</v>
      </c>
      <c r="AM1167" s="333">
        <f t="shared" si="3486"/>
        <v>0</v>
      </c>
      <c r="AN1167" s="333">
        <f t="shared" si="3486"/>
        <v>0</v>
      </c>
      <c r="AO1167" s="333">
        <f t="shared" si="3486"/>
        <v>0</v>
      </c>
      <c r="AP1167" s="333">
        <f t="shared" si="3486"/>
        <v>0</v>
      </c>
      <c r="AQ1167" s="333">
        <f t="shared" si="3486"/>
        <v>0</v>
      </c>
      <c r="AR1167" s="333">
        <f t="shared" si="3486"/>
        <v>0</v>
      </c>
      <c r="AS1167" s="697">
        <f t="shared" si="3481"/>
        <v>0</v>
      </c>
    </row>
    <row r="1168" spans="1:45">
      <c r="B1168" s="285" t="s">
        <v>361</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AE1155*AE1158</f>
        <v>0</v>
      </c>
      <c r="AF1168" s="333">
        <f t="shared" ref="AF1168:AR1168" si="3487">AF1155*AF1158</f>
        <v>0</v>
      </c>
      <c r="AG1168" s="333">
        <f t="shared" si="3487"/>
        <v>0</v>
      </c>
      <c r="AH1168" s="333">
        <f t="shared" si="3487"/>
        <v>0</v>
      </c>
      <c r="AI1168" s="333">
        <f t="shared" si="3487"/>
        <v>0</v>
      </c>
      <c r="AJ1168" s="333">
        <f t="shared" si="3487"/>
        <v>0</v>
      </c>
      <c r="AK1168" s="333">
        <f t="shared" si="3487"/>
        <v>0</v>
      </c>
      <c r="AL1168" s="333">
        <f t="shared" si="3487"/>
        <v>0</v>
      </c>
      <c r="AM1168" s="333">
        <f t="shared" si="3487"/>
        <v>0</v>
      </c>
      <c r="AN1168" s="333">
        <f t="shared" si="3487"/>
        <v>0</v>
      </c>
      <c r="AO1168" s="333">
        <f t="shared" si="3487"/>
        <v>0</v>
      </c>
      <c r="AP1168" s="333">
        <f t="shared" si="3487"/>
        <v>0</v>
      </c>
      <c r="AQ1168" s="333">
        <f t="shared" si="3487"/>
        <v>0</v>
      </c>
      <c r="AR1168" s="333">
        <f t="shared" si="3487"/>
        <v>0</v>
      </c>
      <c r="AS1168" s="697">
        <f t="shared" si="3481"/>
        <v>0</v>
      </c>
    </row>
    <row r="1169" spans="2:45" ht="15.75">
      <c r="B1169" s="307" t="s">
        <v>351</v>
      </c>
      <c r="C1169" s="303"/>
      <c r="D1169" s="265"/>
      <c r="E1169" s="295"/>
      <c r="F1169" s="295"/>
      <c r="G1169" s="295"/>
      <c r="H1169" s="295"/>
      <c r="I1169" s="295"/>
      <c r="J1169" s="295"/>
      <c r="K1169" s="295"/>
      <c r="L1169" s="295"/>
      <c r="M1169" s="295"/>
      <c r="N1169" s="295"/>
      <c r="O1169" s="295"/>
      <c r="P1169" s="295"/>
      <c r="Q1169" s="295"/>
      <c r="R1169" s="262"/>
      <c r="S1169" s="295"/>
      <c r="T1169" s="295"/>
      <c r="U1169" s="295"/>
      <c r="V1169" s="265"/>
      <c r="W1169" s="265"/>
      <c r="X1169" s="265"/>
      <c r="Y1169" s="265"/>
      <c r="Z1169" s="295"/>
      <c r="AA1169" s="295"/>
      <c r="AB1169" s="295"/>
      <c r="AC1169" s="295"/>
      <c r="AD1169" s="295"/>
      <c r="AE1169" s="304">
        <f>SUM(AE1159:AE1168)</f>
        <v>0</v>
      </c>
      <c r="AF1169" s="304">
        <f>SUM(AF1159:AF1168)</f>
        <v>0</v>
      </c>
      <c r="AG1169" s="304">
        <f>SUM(AG1159:AG1168)</f>
        <v>0</v>
      </c>
      <c r="AH1169" s="304">
        <f t="shared" ref="AH1169:AK1169" si="3488">SUM(AH1159:AH1168)</f>
        <v>0</v>
      </c>
      <c r="AI1169" s="304">
        <f t="shared" si="3488"/>
        <v>0</v>
      </c>
      <c r="AJ1169" s="304">
        <f t="shared" si="3488"/>
        <v>0</v>
      </c>
      <c r="AK1169" s="304">
        <f t="shared" si="3488"/>
        <v>0</v>
      </c>
      <c r="AL1169" s="304">
        <f>SUM(AL1159:AL1168)</f>
        <v>0</v>
      </c>
      <c r="AM1169" s="304">
        <f t="shared" ref="AM1169:AR1169" si="3489">SUM(AM1159:AM1168)</f>
        <v>0</v>
      </c>
      <c r="AN1169" s="304">
        <f t="shared" si="3489"/>
        <v>0</v>
      </c>
      <c r="AO1169" s="304">
        <f t="shared" si="3489"/>
        <v>0</v>
      </c>
      <c r="AP1169" s="304">
        <f t="shared" si="3489"/>
        <v>0</v>
      </c>
      <c r="AQ1169" s="304">
        <f t="shared" si="3489"/>
        <v>0</v>
      </c>
      <c r="AR1169" s="304">
        <f t="shared" si="3489"/>
        <v>0</v>
      </c>
      <c r="AS1169" s="698">
        <f>SUM(AS1159:AS1168)</f>
        <v>0</v>
      </c>
    </row>
    <row r="1170" spans="2:45" ht="15.75">
      <c r="B1170" s="307" t="s">
        <v>350</v>
      </c>
      <c r="C1170" s="303"/>
      <c r="D1170" s="308"/>
      <c r="E1170" s="295"/>
      <c r="F1170" s="295"/>
      <c r="G1170" s="295"/>
      <c r="H1170" s="295"/>
      <c r="I1170" s="295"/>
      <c r="J1170" s="295"/>
      <c r="K1170" s="295"/>
      <c r="L1170" s="295"/>
      <c r="M1170" s="295"/>
      <c r="N1170" s="295"/>
      <c r="O1170" s="295"/>
      <c r="P1170" s="295"/>
      <c r="Q1170" s="295"/>
      <c r="R1170" s="262"/>
      <c r="S1170" s="295"/>
      <c r="T1170" s="295"/>
      <c r="U1170" s="295"/>
      <c r="V1170" s="265"/>
      <c r="W1170" s="265"/>
      <c r="X1170" s="265"/>
      <c r="Y1170" s="265"/>
      <c r="Z1170" s="295"/>
      <c r="AA1170" s="295"/>
      <c r="AB1170" s="295"/>
      <c r="AC1170" s="295"/>
      <c r="AD1170" s="295"/>
      <c r="AE1170" s="305">
        <f>AE1156*AE1158</f>
        <v>0</v>
      </c>
      <c r="AF1170" s="305">
        <f t="shared" ref="AF1170:AK1170" si="3490">AF1156*AF1158</f>
        <v>0</v>
      </c>
      <c r="AG1170" s="305">
        <f>AG1156*AG1158</f>
        <v>0</v>
      </c>
      <c r="AH1170" s="305">
        <f t="shared" si="3490"/>
        <v>0</v>
      </c>
      <c r="AI1170" s="305">
        <f t="shared" si="3490"/>
        <v>0</v>
      </c>
      <c r="AJ1170" s="305">
        <f t="shared" si="3490"/>
        <v>0</v>
      </c>
      <c r="AK1170" s="305">
        <f t="shared" si="3490"/>
        <v>0</v>
      </c>
      <c r="AL1170" s="305">
        <f t="shared" ref="AL1170:AR1170" si="3491">AL1156*AL1158</f>
        <v>0</v>
      </c>
      <c r="AM1170" s="305">
        <f t="shared" si="3491"/>
        <v>0</v>
      </c>
      <c r="AN1170" s="305">
        <f t="shared" si="3491"/>
        <v>0</v>
      </c>
      <c r="AO1170" s="305">
        <f t="shared" si="3491"/>
        <v>0</v>
      </c>
      <c r="AP1170" s="305">
        <f t="shared" si="3491"/>
        <v>0</v>
      </c>
      <c r="AQ1170" s="305">
        <f t="shared" si="3491"/>
        <v>0</v>
      </c>
      <c r="AR1170" s="305">
        <f t="shared" si="3491"/>
        <v>0</v>
      </c>
      <c r="AS1170" s="361">
        <f>SUM(AE1170:AR1170)</f>
        <v>0</v>
      </c>
    </row>
    <row r="1171" spans="2:45" ht="15.75">
      <c r="B1171" s="307" t="s">
        <v>349</v>
      </c>
      <c r="C1171" s="303"/>
      <c r="D1171" s="308"/>
      <c r="E1171" s="295"/>
      <c r="F1171" s="295"/>
      <c r="G1171" s="295"/>
      <c r="H1171" s="295"/>
      <c r="I1171" s="295"/>
      <c r="J1171" s="295"/>
      <c r="K1171" s="295"/>
      <c r="L1171" s="295"/>
      <c r="M1171" s="295"/>
      <c r="N1171" s="295"/>
      <c r="O1171" s="295"/>
      <c r="P1171" s="295"/>
      <c r="Q1171" s="295"/>
      <c r="R1171" s="262"/>
      <c r="S1171" s="295"/>
      <c r="T1171" s="295"/>
      <c r="U1171" s="295"/>
      <c r="V1171" s="308"/>
      <c r="W1171" s="308"/>
      <c r="X1171" s="308"/>
      <c r="Y1171" s="308"/>
      <c r="Z1171" s="295"/>
      <c r="AA1171" s="295"/>
      <c r="AB1171" s="295"/>
      <c r="AC1171" s="295"/>
      <c r="AD1171" s="295"/>
      <c r="AE1171" s="309"/>
      <c r="AF1171" s="309"/>
      <c r="AG1171" s="309"/>
      <c r="AH1171" s="309"/>
      <c r="AI1171" s="309"/>
      <c r="AJ1171" s="309"/>
      <c r="AK1171" s="309"/>
      <c r="AL1171" s="309"/>
      <c r="AM1171" s="309"/>
      <c r="AN1171" s="309"/>
      <c r="AO1171" s="309"/>
      <c r="AP1171" s="309"/>
      <c r="AQ1171" s="309"/>
      <c r="AR1171" s="309"/>
      <c r="AS1171" s="361">
        <f>AS1169-AS1170</f>
        <v>0</v>
      </c>
    </row>
    <row r="1172" spans="2:45" ht="15.75">
      <c r="B1172" s="307"/>
      <c r="C1172" s="303"/>
      <c r="D1172" s="308"/>
      <c r="E1172" s="295"/>
      <c r="F1172" s="295"/>
      <c r="G1172" s="295"/>
      <c r="H1172" s="295"/>
      <c r="I1172" s="295"/>
      <c r="J1172" s="295"/>
      <c r="K1172" s="295"/>
      <c r="L1172" s="295"/>
      <c r="M1172" s="295"/>
      <c r="N1172" s="295"/>
      <c r="O1172" s="295"/>
      <c r="P1172" s="295"/>
      <c r="Q1172" s="295"/>
      <c r="R1172" s="262"/>
      <c r="S1172" s="295"/>
      <c r="T1172" s="295"/>
      <c r="U1172" s="295"/>
      <c r="V1172" s="308"/>
      <c r="W1172" s="308"/>
      <c r="X1172" s="308"/>
      <c r="Y1172" s="308"/>
      <c r="Z1172" s="295"/>
      <c r="AA1172" s="295"/>
      <c r="AB1172" s="295"/>
      <c r="AC1172" s="295"/>
      <c r="AD1172" s="295"/>
      <c r="AE1172" s="309"/>
      <c r="AF1172" s="309"/>
      <c r="AG1172" s="309"/>
      <c r="AH1172" s="309"/>
      <c r="AI1172" s="309"/>
      <c r="AJ1172" s="309"/>
      <c r="AK1172" s="309"/>
      <c r="AL1172" s="309"/>
      <c r="AM1172" s="309"/>
      <c r="AN1172" s="309"/>
      <c r="AO1172" s="309"/>
      <c r="AP1172" s="309"/>
      <c r="AQ1172" s="309"/>
      <c r="AR1172" s="309"/>
      <c r="AS1172" s="361"/>
    </row>
    <row r="1173" spans="2:45">
      <c r="B1173" s="285" t="s">
        <v>876</v>
      </c>
      <c r="C1173" s="308"/>
      <c r="D1173" s="308"/>
      <c r="E1173" s="295"/>
      <c r="F1173" s="295"/>
      <c r="G1173" s="295"/>
      <c r="H1173" s="295"/>
      <c r="I1173" s="295"/>
      <c r="J1173" s="295"/>
      <c r="K1173" s="295"/>
      <c r="L1173" s="295"/>
      <c r="M1173" s="295"/>
      <c r="N1173" s="295"/>
      <c r="O1173" s="295"/>
      <c r="P1173" s="295"/>
      <c r="Q1173" s="295"/>
      <c r="R1173" s="262"/>
      <c r="S1173" s="295"/>
      <c r="T1173" s="295"/>
      <c r="U1173" s="295"/>
      <c r="V1173" s="308"/>
      <c r="W1173" s="303"/>
      <c r="X1173" s="308"/>
      <c r="Y1173" s="308"/>
      <c r="Z1173" s="295"/>
      <c r="AA1173" s="295"/>
      <c r="AB1173" s="295"/>
      <c r="AC1173" s="295"/>
      <c r="AD1173" s="295"/>
      <c r="AE1173" s="685">
        <f>SUMPRODUCT($E$993:$E$1153,AE993:AE1153)</f>
        <v>0</v>
      </c>
      <c r="AF1173" s="685">
        <f>SUMPRODUCT($E$993:$E$1153,AF993:AF1153)</f>
        <v>0</v>
      </c>
      <c r="AG1173" s="685">
        <f>IF(AG991="kw",SUMPRODUCT($Q$993:$Q$1153,$S$993:$S$1153,AG993:AG1153),SUMPRODUCT($E$993:$E$1153,AG993:AG1153))</f>
        <v>0</v>
      </c>
      <c r="AH1173" s="685">
        <f t="shared" ref="AH1173:AR1173" si="3492">IF(AH991="kw",SUMPRODUCT($Q$993:$Q$1153,$S$993:$S$1153,AH993:AH1153),SUMPRODUCT($E$993:$E$1153,AH993:AH1153))</f>
        <v>0</v>
      </c>
      <c r="AI1173" s="685">
        <f t="shared" si="3492"/>
        <v>0</v>
      </c>
      <c r="AJ1173" s="685">
        <f t="shared" si="3492"/>
        <v>0</v>
      </c>
      <c r="AK1173" s="685">
        <f t="shared" si="3492"/>
        <v>0</v>
      </c>
      <c r="AL1173" s="685">
        <f t="shared" si="3492"/>
        <v>0</v>
      </c>
      <c r="AM1173" s="685">
        <f t="shared" si="3492"/>
        <v>0</v>
      </c>
      <c r="AN1173" s="685">
        <f t="shared" si="3492"/>
        <v>0</v>
      </c>
      <c r="AO1173" s="685">
        <f t="shared" si="3492"/>
        <v>0</v>
      </c>
      <c r="AP1173" s="685">
        <f t="shared" si="3492"/>
        <v>0</v>
      </c>
      <c r="AQ1173" s="685">
        <f t="shared" si="3492"/>
        <v>0</v>
      </c>
      <c r="AR1173" s="685">
        <f t="shared" si="3492"/>
        <v>0</v>
      </c>
      <c r="AS1173" s="297"/>
    </row>
    <row r="1174" spans="2:45">
      <c r="B1174" s="285" t="s">
        <v>877</v>
      </c>
      <c r="C1174" s="308"/>
      <c r="D1174" s="308"/>
      <c r="E1174" s="295"/>
      <c r="F1174" s="295"/>
      <c r="G1174" s="295"/>
      <c r="H1174" s="295"/>
      <c r="I1174" s="295"/>
      <c r="J1174" s="295"/>
      <c r="K1174" s="295"/>
      <c r="L1174" s="295"/>
      <c r="M1174" s="295"/>
      <c r="N1174" s="295"/>
      <c r="O1174" s="295"/>
      <c r="P1174" s="295"/>
      <c r="Q1174" s="295"/>
      <c r="R1174" s="262"/>
      <c r="S1174" s="295"/>
      <c r="T1174" s="295"/>
      <c r="U1174" s="295"/>
      <c r="V1174" s="308"/>
      <c r="W1174" s="303"/>
      <c r="X1174" s="308"/>
      <c r="Y1174" s="308"/>
      <c r="Z1174" s="295"/>
      <c r="AA1174" s="295"/>
      <c r="AB1174" s="295"/>
      <c r="AC1174" s="295"/>
      <c r="AD1174" s="295"/>
      <c r="AE1174" s="685">
        <f>SUMPRODUCT($F$993:$F$1153,AE993:AE1153)</f>
        <v>0</v>
      </c>
      <c r="AF1174" s="685">
        <f>SUMPRODUCT($F$993:$F$1153,AF993:AF1153)</f>
        <v>0</v>
      </c>
      <c r="AG1174" s="685">
        <f>IF(AG991="kw",SUMPRODUCT($Q$993:$Q$1153,$T$993:$T$1153,AG993:AG1153),SUMPRODUCT($F$993:$F$1153,AG993:AG1153))</f>
        <v>0</v>
      </c>
      <c r="AH1174" s="685">
        <f t="shared" ref="AH1174:AR1174" si="3493">IF(AH991="kw",SUMPRODUCT($Q$993:$Q$1153,$T$993:$T$1153,AH993:AH1153),SUMPRODUCT($F$993:$F$1153,AH993:AH1153))</f>
        <v>0</v>
      </c>
      <c r="AI1174" s="685">
        <f t="shared" si="3493"/>
        <v>0</v>
      </c>
      <c r="AJ1174" s="685">
        <f t="shared" si="3493"/>
        <v>0</v>
      </c>
      <c r="AK1174" s="685">
        <f t="shared" si="3493"/>
        <v>0</v>
      </c>
      <c r="AL1174" s="685">
        <f t="shared" si="3493"/>
        <v>0</v>
      </c>
      <c r="AM1174" s="685">
        <f t="shared" si="3493"/>
        <v>0</v>
      </c>
      <c r="AN1174" s="685">
        <f t="shared" si="3493"/>
        <v>0</v>
      </c>
      <c r="AO1174" s="685">
        <f t="shared" si="3493"/>
        <v>0</v>
      </c>
      <c r="AP1174" s="685">
        <f t="shared" si="3493"/>
        <v>0</v>
      </c>
      <c r="AQ1174" s="685">
        <f t="shared" si="3493"/>
        <v>0</v>
      </c>
      <c r="AR1174" s="685">
        <f t="shared" si="3493"/>
        <v>0</v>
      </c>
      <c r="AS1174" s="297"/>
    </row>
    <row r="1175" spans="2:45">
      <c r="B1175" s="285" t="s">
        <v>878</v>
      </c>
      <c r="C1175" s="308"/>
      <c r="D1175" s="308"/>
      <c r="E1175" s="295"/>
      <c r="F1175" s="295"/>
      <c r="G1175" s="295"/>
      <c r="H1175" s="295"/>
      <c r="I1175" s="295"/>
      <c r="J1175" s="295"/>
      <c r="K1175" s="295"/>
      <c r="L1175" s="295"/>
      <c r="M1175" s="295"/>
      <c r="N1175" s="295"/>
      <c r="O1175" s="295"/>
      <c r="P1175" s="295"/>
      <c r="Q1175" s="295"/>
      <c r="R1175" s="262"/>
      <c r="S1175" s="295"/>
      <c r="T1175" s="295"/>
      <c r="U1175" s="295"/>
      <c r="V1175" s="308"/>
      <c r="W1175" s="303"/>
      <c r="X1175" s="308"/>
      <c r="Y1175" s="308"/>
      <c r="Z1175" s="295"/>
      <c r="AA1175" s="295"/>
      <c r="AB1175" s="295"/>
      <c r="AC1175" s="295"/>
      <c r="AD1175" s="295"/>
      <c r="AE1175" s="685">
        <f>SUMPRODUCT($G$993:$G$1153,AE993:AE1153)</f>
        <v>0</v>
      </c>
      <c r="AF1175" s="685">
        <f>SUMPRODUCT($G$993:$G$1153,AF993:AF1153)</f>
        <v>0</v>
      </c>
      <c r="AG1175" s="685">
        <f>IF(AG991="kw",SUMPRODUCT($Q$993:$Q$1153,$U$993:$U$1153,AG993:AG1153),SUMPRODUCT($G$993:$G$1153,AG993:AG1153))</f>
        <v>0</v>
      </c>
      <c r="AH1175" s="685">
        <f t="shared" ref="AH1175:AR1175" si="3494">IF(AH991="kw",SUMPRODUCT($Q$993:$Q$1153,$U$993:$U$1153,AH993:AH1153),SUMPRODUCT($G$993:$G$1153,AH993:AH1153))</f>
        <v>0</v>
      </c>
      <c r="AI1175" s="685">
        <f t="shared" si="3494"/>
        <v>0</v>
      </c>
      <c r="AJ1175" s="685">
        <f t="shared" si="3494"/>
        <v>0</v>
      </c>
      <c r="AK1175" s="685">
        <f t="shared" si="3494"/>
        <v>0</v>
      </c>
      <c r="AL1175" s="685">
        <f t="shared" si="3494"/>
        <v>0</v>
      </c>
      <c r="AM1175" s="685">
        <f t="shared" si="3494"/>
        <v>0</v>
      </c>
      <c r="AN1175" s="685">
        <f t="shared" si="3494"/>
        <v>0</v>
      </c>
      <c r="AO1175" s="685">
        <f t="shared" si="3494"/>
        <v>0</v>
      </c>
      <c r="AP1175" s="685">
        <f t="shared" si="3494"/>
        <v>0</v>
      </c>
      <c r="AQ1175" s="685">
        <f t="shared" si="3494"/>
        <v>0</v>
      </c>
      <c r="AR1175" s="685">
        <f t="shared" si="3494"/>
        <v>0</v>
      </c>
      <c r="AS1175" s="297"/>
    </row>
    <row r="1176" spans="2:45">
      <c r="B1176" s="285" t="s">
        <v>879</v>
      </c>
      <c r="C1176" s="308"/>
      <c r="D1176" s="308"/>
      <c r="E1176" s="295"/>
      <c r="F1176" s="295"/>
      <c r="G1176" s="295"/>
      <c r="H1176" s="295"/>
      <c r="I1176" s="295"/>
      <c r="J1176" s="295"/>
      <c r="K1176" s="295"/>
      <c r="L1176" s="295"/>
      <c r="M1176" s="295"/>
      <c r="N1176" s="295"/>
      <c r="O1176" s="295"/>
      <c r="P1176" s="295"/>
      <c r="Q1176" s="295"/>
      <c r="R1176" s="262"/>
      <c r="S1176" s="295"/>
      <c r="T1176" s="295"/>
      <c r="U1176" s="295"/>
      <c r="V1176" s="308"/>
      <c r="W1176" s="303"/>
      <c r="X1176" s="308"/>
      <c r="Y1176" s="308"/>
      <c r="Z1176" s="295"/>
      <c r="AA1176" s="295"/>
      <c r="AB1176" s="295"/>
      <c r="AC1176" s="295"/>
      <c r="AD1176" s="295"/>
      <c r="AE1176" s="685">
        <f>SUMPRODUCT($H$993:$H$1153,AE993:AE1153)</f>
        <v>0</v>
      </c>
      <c r="AF1176" s="685">
        <f>SUMPRODUCT($H$993:$H$1153,AF993:AF1153)</f>
        <v>0</v>
      </c>
      <c r="AG1176" s="685">
        <f>IF(AG991="kw",SUMPRODUCT($Q$993:$Q$1153,$V$993:$V$1153,AG993:AG1153),SUMPRODUCT($H$993:$H$1153,AG993:AG1153))</f>
        <v>0</v>
      </c>
      <c r="AH1176" s="685">
        <f t="shared" ref="AH1176:AR1176" si="3495">IF(AH991="kw",SUMPRODUCT($Q$993:$Q$1153,$V$993:$V$1153,AH993:AH1153),SUMPRODUCT($H$993:$H$1153,AH993:AH1153))</f>
        <v>0</v>
      </c>
      <c r="AI1176" s="685">
        <f t="shared" si="3495"/>
        <v>0</v>
      </c>
      <c r="AJ1176" s="685">
        <f t="shared" si="3495"/>
        <v>0</v>
      </c>
      <c r="AK1176" s="685">
        <f t="shared" si="3495"/>
        <v>0</v>
      </c>
      <c r="AL1176" s="685">
        <f t="shared" si="3495"/>
        <v>0</v>
      </c>
      <c r="AM1176" s="685">
        <f t="shared" si="3495"/>
        <v>0</v>
      </c>
      <c r="AN1176" s="685">
        <f t="shared" si="3495"/>
        <v>0</v>
      </c>
      <c r="AO1176" s="685">
        <f t="shared" si="3495"/>
        <v>0</v>
      </c>
      <c r="AP1176" s="685">
        <f t="shared" si="3495"/>
        <v>0</v>
      </c>
      <c r="AQ1176" s="685">
        <f t="shared" si="3495"/>
        <v>0</v>
      </c>
      <c r="AR1176" s="685">
        <f t="shared" si="3495"/>
        <v>0</v>
      </c>
      <c r="AS1176" s="297"/>
    </row>
    <row r="1177" spans="2:45">
      <c r="B1177" s="285" t="s">
        <v>880</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5">
        <f>SUMPRODUCT($I$993:$I$1153,AE993:AE1153)</f>
        <v>0</v>
      </c>
      <c r="AF1177" s="685">
        <f>SUMPRODUCT($I$993:$I$1153,AF993:AF1153)</f>
        <v>0</v>
      </c>
      <c r="AG1177" s="685">
        <f>IF(AG991="kw",SUMPRODUCT($Q$993:$Q$1153,$W$993:$W$1153,AG993:AG1153),SUMPRODUCT($I$993:$I$1153,AG993:AG1153))</f>
        <v>0</v>
      </c>
      <c r="AH1177" s="685">
        <f t="shared" ref="AH1177:AR1177" si="3496">IF(AH991="kw",SUMPRODUCT($Q$993:$Q$1153,$W$993:$W$1153,AH993:AH1153),SUMPRODUCT($I$993:$I$1153,AH993:AH1153))</f>
        <v>0</v>
      </c>
      <c r="AI1177" s="685">
        <f t="shared" si="3496"/>
        <v>0</v>
      </c>
      <c r="AJ1177" s="685">
        <f t="shared" si="3496"/>
        <v>0</v>
      </c>
      <c r="AK1177" s="685">
        <f t="shared" si="3496"/>
        <v>0</v>
      </c>
      <c r="AL1177" s="685">
        <f t="shared" si="3496"/>
        <v>0</v>
      </c>
      <c r="AM1177" s="685">
        <f t="shared" si="3496"/>
        <v>0</v>
      </c>
      <c r="AN1177" s="685">
        <f t="shared" si="3496"/>
        <v>0</v>
      </c>
      <c r="AO1177" s="685">
        <f t="shared" si="3496"/>
        <v>0</v>
      </c>
      <c r="AP1177" s="685">
        <f t="shared" si="3496"/>
        <v>0</v>
      </c>
      <c r="AQ1177" s="685">
        <f t="shared" si="3496"/>
        <v>0</v>
      </c>
      <c r="AR1177" s="685">
        <f t="shared" si="3496"/>
        <v>0</v>
      </c>
      <c r="AS1177" s="297"/>
    </row>
    <row r="1178" spans="2:45">
      <c r="B1178" s="285" t="s">
        <v>881</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5">
        <f>SUMPRODUCT($J$993:$J$1153,AE993:AE1153)</f>
        <v>0</v>
      </c>
      <c r="AF1178" s="685">
        <f>SUMPRODUCT($J$993:$J$1153,AF993:AF1153)</f>
        <v>0</v>
      </c>
      <c r="AG1178" s="685">
        <f>IF(AG991="kw",SUMPRODUCT($Q$993:$Q$1153,$X$993:$X$1153,AG993:AG1153),SUMPRODUCT($J$993:$J$1153,AG993:AG1153))</f>
        <v>0</v>
      </c>
      <c r="AH1178" s="685">
        <f t="shared" ref="AH1178:AR1178" si="3497">IF(AH991="kw",SUMPRODUCT($Q$993:$Q$1153,$X$993:$X$1153,AH993:AH1153),SUMPRODUCT($J$993:$J$1153,AH993:AH1153))</f>
        <v>0</v>
      </c>
      <c r="AI1178" s="685">
        <f t="shared" si="3497"/>
        <v>0</v>
      </c>
      <c r="AJ1178" s="685">
        <f t="shared" si="3497"/>
        <v>0</v>
      </c>
      <c r="AK1178" s="685">
        <f t="shared" si="3497"/>
        <v>0</v>
      </c>
      <c r="AL1178" s="685">
        <f t="shared" si="3497"/>
        <v>0</v>
      </c>
      <c r="AM1178" s="685">
        <f t="shared" si="3497"/>
        <v>0</v>
      </c>
      <c r="AN1178" s="685">
        <f t="shared" si="3497"/>
        <v>0</v>
      </c>
      <c r="AO1178" s="685">
        <f t="shared" si="3497"/>
        <v>0</v>
      </c>
      <c r="AP1178" s="685">
        <f t="shared" si="3497"/>
        <v>0</v>
      </c>
      <c r="AQ1178" s="685">
        <f t="shared" si="3497"/>
        <v>0</v>
      </c>
      <c r="AR1178" s="685">
        <f t="shared" si="3497"/>
        <v>0</v>
      </c>
      <c r="AS1178" s="297"/>
    </row>
    <row r="1179" spans="2:45">
      <c r="B1179" s="393" t="s">
        <v>882</v>
      </c>
      <c r="C1179" s="321"/>
      <c r="D1179" s="339"/>
      <c r="E1179" s="339"/>
      <c r="F1179" s="339"/>
      <c r="G1179" s="339"/>
      <c r="H1179" s="339"/>
      <c r="I1179" s="339"/>
      <c r="J1179" s="339"/>
      <c r="K1179" s="339"/>
      <c r="L1179" s="339"/>
      <c r="M1179" s="339"/>
      <c r="N1179" s="339"/>
      <c r="O1179" s="339"/>
      <c r="P1179" s="339"/>
      <c r="Q1179" s="339"/>
      <c r="R1179" s="338"/>
      <c r="S1179" s="339"/>
      <c r="T1179" s="339"/>
      <c r="U1179" s="339"/>
      <c r="V1179" s="321"/>
      <c r="W1179" s="340"/>
      <c r="X1179" s="340"/>
      <c r="Y1179" s="339"/>
      <c r="Z1179" s="339"/>
      <c r="AA1179" s="340"/>
      <c r="AB1179" s="340"/>
      <c r="AC1179" s="340"/>
      <c r="AD1179" s="340"/>
      <c r="AE1179" s="686">
        <f>SUMPRODUCT($K$993:$K$1153,AE993:AE1153)</f>
        <v>0</v>
      </c>
      <c r="AF1179" s="686">
        <f>SUMPRODUCT($K$993:$K$1153,AF993:AF1153)</f>
        <v>0</v>
      </c>
      <c r="AG1179" s="686">
        <f>IF(AG991="kw",SUMPRODUCT($Q$993:$Q$1153,$Y$993:$Y$1153,AG993:AG1153),SUMPRODUCT($K$993:$K$1153,AG993:AG1153))</f>
        <v>0</v>
      </c>
      <c r="AH1179" s="686">
        <f t="shared" ref="AH1179:AR1179" si="3498">IF(AH991="kw",SUMPRODUCT($Q$993:$Q$1153,$Y$993:$Y$1153,AH993:AH1153),SUMPRODUCT($K$993:$K$1153,AH993:AH1153))</f>
        <v>0</v>
      </c>
      <c r="AI1179" s="686">
        <f t="shared" si="3498"/>
        <v>0</v>
      </c>
      <c r="AJ1179" s="686">
        <f t="shared" si="3498"/>
        <v>0</v>
      </c>
      <c r="AK1179" s="686">
        <f t="shared" si="3498"/>
        <v>0</v>
      </c>
      <c r="AL1179" s="686">
        <f t="shared" si="3498"/>
        <v>0</v>
      </c>
      <c r="AM1179" s="686">
        <f t="shared" si="3498"/>
        <v>0</v>
      </c>
      <c r="AN1179" s="686">
        <f t="shared" si="3498"/>
        <v>0</v>
      </c>
      <c r="AO1179" s="686">
        <f t="shared" si="3498"/>
        <v>0</v>
      </c>
      <c r="AP1179" s="686">
        <f t="shared" si="3498"/>
        <v>0</v>
      </c>
      <c r="AQ1179" s="686">
        <f t="shared" si="3498"/>
        <v>0</v>
      </c>
      <c r="AR1179" s="686">
        <f t="shared" si="3498"/>
        <v>0</v>
      </c>
      <c r="AS1179" s="341"/>
    </row>
    <row r="1180" spans="2:45" ht="19.5" customHeight="1">
      <c r="B1180" s="324" t="s">
        <v>578</v>
      </c>
      <c r="C1180" s="342"/>
      <c r="D1180" s="343"/>
      <c r="E1180" s="343"/>
      <c r="F1180" s="343"/>
      <c r="G1180" s="343"/>
      <c r="H1180" s="343"/>
      <c r="I1180" s="343"/>
      <c r="J1180" s="343"/>
      <c r="K1180" s="343"/>
      <c r="L1180" s="343"/>
      <c r="M1180" s="343"/>
      <c r="N1180" s="343"/>
      <c r="O1180" s="343"/>
      <c r="P1180" s="343"/>
      <c r="Q1180" s="343"/>
      <c r="R1180" s="343"/>
      <c r="S1180" s="343"/>
      <c r="T1180" s="343"/>
      <c r="U1180" s="343"/>
      <c r="V1180" s="327"/>
      <c r="W1180" s="328"/>
      <c r="X1180" s="343"/>
      <c r="Y1180" s="343"/>
      <c r="Z1180" s="343"/>
      <c r="AA1180" s="343"/>
      <c r="AB1180" s="343"/>
      <c r="AC1180" s="343"/>
      <c r="AD1180" s="343"/>
      <c r="AE1180" s="344"/>
      <c r="AF1180" s="344"/>
      <c r="AG1180" s="344"/>
      <c r="AH1180" s="344"/>
      <c r="AI1180" s="344"/>
      <c r="AJ1180" s="344"/>
      <c r="AK1180" s="344"/>
      <c r="AL1180" s="344"/>
      <c r="AM1180" s="344"/>
      <c r="AN1180" s="344"/>
      <c r="AO1180" s="344"/>
      <c r="AP1180" s="344"/>
      <c r="AQ1180" s="344"/>
      <c r="AR1180" s="344"/>
      <c r="AS1180" s="344"/>
    </row>
    <row r="1182" spans="2:45">
      <c r="B1182" s="513" t="s">
        <v>523</v>
      </c>
    </row>
    <row r="1183" spans="2:45" ht="15.75">
      <c r="B1183" s="243" t="s">
        <v>812</v>
      </c>
      <c r="C1183" s="244"/>
      <c r="D1183" s="513" t="s">
        <v>523</v>
      </c>
      <c r="E1183" s="219"/>
      <c r="F1183" s="513"/>
      <c r="G1183" s="219"/>
      <c r="H1183" s="219"/>
      <c r="I1183" s="219"/>
      <c r="J1183" s="219"/>
      <c r="K1183" s="219"/>
      <c r="L1183" s="219"/>
      <c r="M1183" s="219"/>
      <c r="N1183" s="219"/>
      <c r="O1183" s="219"/>
      <c r="P1183" s="219"/>
      <c r="Q1183" s="219"/>
      <c r="R1183" s="244"/>
      <c r="S1183" s="219"/>
      <c r="T1183" s="219"/>
      <c r="U1183" s="219"/>
      <c r="V1183" s="219"/>
      <c r="W1183" s="219"/>
      <c r="X1183" s="219"/>
      <c r="Y1183" s="219"/>
      <c r="Z1183" s="219"/>
      <c r="AA1183" s="219"/>
      <c r="AB1183" s="219"/>
      <c r="AC1183" s="219"/>
      <c r="AD1183" s="219"/>
      <c r="AE1183" s="233"/>
      <c r="AF1183" s="231"/>
      <c r="AG1183" s="231"/>
      <c r="AH1183" s="231"/>
      <c r="AI1183" s="231"/>
      <c r="AJ1183" s="231"/>
      <c r="AK1183" s="231"/>
      <c r="AL1183" s="231"/>
      <c r="AM1183" s="231"/>
      <c r="AN1183" s="231"/>
      <c r="AO1183" s="231"/>
      <c r="AP1183" s="231"/>
      <c r="AQ1183" s="231"/>
      <c r="AR1183" s="231"/>
    </row>
    <row r="1184" spans="2:45" ht="39.75" customHeight="1">
      <c r="B1184" s="953" t="s">
        <v>211</v>
      </c>
      <c r="C1184" s="955" t="s">
        <v>33</v>
      </c>
      <c r="D1184" s="246" t="s">
        <v>421</v>
      </c>
      <c r="E1184" s="959" t="s">
        <v>209</v>
      </c>
      <c r="F1184" s="960"/>
      <c r="G1184" s="960"/>
      <c r="H1184" s="960"/>
      <c r="I1184" s="960"/>
      <c r="J1184" s="960"/>
      <c r="K1184" s="960"/>
      <c r="L1184" s="960"/>
      <c r="M1184" s="960"/>
      <c r="N1184" s="960"/>
      <c r="O1184" s="960"/>
      <c r="P1184" s="961"/>
      <c r="Q1184" s="957" t="s">
        <v>213</v>
      </c>
      <c r="R1184" s="246" t="s">
        <v>422</v>
      </c>
      <c r="S1184" s="950" t="s">
        <v>212</v>
      </c>
      <c r="T1184" s="951"/>
      <c r="U1184" s="951"/>
      <c r="V1184" s="951"/>
      <c r="W1184" s="951"/>
      <c r="X1184" s="951"/>
      <c r="Y1184" s="951"/>
      <c r="Z1184" s="951"/>
      <c r="AA1184" s="951"/>
      <c r="AB1184" s="951"/>
      <c r="AC1184" s="951"/>
      <c r="AD1184" s="962"/>
      <c r="AE1184" s="950" t="s">
        <v>242</v>
      </c>
      <c r="AF1184" s="951"/>
      <c r="AG1184" s="951"/>
      <c r="AH1184" s="951"/>
      <c r="AI1184" s="951"/>
      <c r="AJ1184" s="951"/>
      <c r="AK1184" s="951"/>
      <c r="AL1184" s="951"/>
      <c r="AM1184" s="951"/>
      <c r="AN1184" s="951"/>
      <c r="AO1184" s="951"/>
      <c r="AP1184" s="951"/>
      <c r="AQ1184" s="951"/>
      <c r="AR1184" s="951"/>
      <c r="AS1184" s="952"/>
    </row>
    <row r="1185" spans="1:45" ht="65.25" customHeight="1">
      <c r="B1185" s="954"/>
      <c r="C1185" s="956"/>
      <c r="D1185" s="247">
        <v>2021</v>
      </c>
      <c r="E1185" s="247">
        <v>2022</v>
      </c>
      <c r="F1185" s="247">
        <v>2023</v>
      </c>
      <c r="G1185" s="247">
        <v>2024</v>
      </c>
      <c r="H1185" s="247">
        <v>2025</v>
      </c>
      <c r="I1185" s="247">
        <v>2026</v>
      </c>
      <c r="J1185" s="247">
        <v>2027</v>
      </c>
      <c r="K1185" s="247">
        <v>2028</v>
      </c>
      <c r="L1185" s="247">
        <v>2029</v>
      </c>
      <c r="M1185" s="247">
        <v>2030</v>
      </c>
      <c r="N1185" s="247">
        <v>2031</v>
      </c>
      <c r="O1185" s="247">
        <v>2032</v>
      </c>
      <c r="P1185" s="247">
        <v>2033</v>
      </c>
      <c r="Q1185" s="958"/>
      <c r="R1185" s="247">
        <v>2021</v>
      </c>
      <c r="S1185" s="247">
        <v>2022</v>
      </c>
      <c r="T1185" s="247">
        <v>2023</v>
      </c>
      <c r="U1185" s="247">
        <v>2024</v>
      </c>
      <c r="V1185" s="247">
        <v>2025</v>
      </c>
      <c r="W1185" s="247">
        <v>2026</v>
      </c>
      <c r="X1185" s="247">
        <v>2027</v>
      </c>
      <c r="Y1185" s="247">
        <v>2028</v>
      </c>
      <c r="Z1185" s="247">
        <v>2029</v>
      </c>
      <c r="AA1185" s="247">
        <v>2030</v>
      </c>
      <c r="AB1185" s="247">
        <v>2031</v>
      </c>
      <c r="AC1185" s="247">
        <v>2032</v>
      </c>
      <c r="AD1185" s="247">
        <v>2033</v>
      </c>
      <c r="AE1185" s="247" t="str">
        <f>'1.  LRAMVA Summary'!$D$53</f>
        <v>Residential</v>
      </c>
      <c r="AF1185" s="247" t="str">
        <f>'1.  LRAMVA Summary'!$E$53</f>
        <v>GS&lt;50 kW</v>
      </c>
      <c r="AG1185" s="247" t="str">
        <f>'1.  LRAMVA Summary'!$F$53</f>
        <v>GS&gt;50 KW</v>
      </c>
      <c r="AH1185" s="247" t="str">
        <f>'1.  LRAMVA Summary'!$G$53</f>
        <v>Street Lights</v>
      </c>
      <c r="AI1185" s="247" t="str">
        <f>'1.  LRAMVA Summary'!$H$53</f>
        <v/>
      </c>
      <c r="AJ1185" s="247" t="str">
        <f>'1.  LRAMVA Summary'!$I$53</f>
        <v/>
      </c>
      <c r="AK1185" s="247" t="str">
        <f>'1.  LRAMVA Summary'!$J$53</f>
        <v/>
      </c>
      <c r="AL1185" s="247" t="str">
        <f>'1.  LRAMVA Summary'!$K$53</f>
        <v/>
      </c>
      <c r="AM1185" s="247" t="str">
        <f>'1.  LRAMVA Summary'!$L$53</f>
        <v/>
      </c>
      <c r="AN1185" s="247" t="str">
        <f>'1.  LRAMVA Summary'!$M$53</f>
        <v/>
      </c>
      <c r="AO1185" s="247" t="str">
        <f>'1.  LRAMVA Summary'!$N$53</f>
        <v/>
      </c>
      <c r="AP1185" s="247" t="str">
        <f>'1.  LRAMVA Summary'!$O$53</f>
        <v/>
      </c>
      <c r="AQ1185" s="247" t="str">
        <f>'1.  LRAMVA Summary'!$P$53</f>
        <v/>
      </c>
      <c r="AR1185" s="247" t="str">
        <f>'1.  LRAMVA Summary'!$Q$53</f>
        <v/>
      </c>
      <c r="AS1185" s="249" t="str">
        <f>'1.  LRAMVA Summary'!$R$53</f>
        <v>Total</v>
      </c>
    </row>
    <row r="1186" spans="1:45" ht="15" customHeight="1">
      <c r="A1186" s="466"/>
      <c r="B1186" s="456" t="s">
        <v>501</v>
      </c>
      <c r="C1186" s="251"/>
      <c r="D1186" s="251"/>
      <c r="E1186" s="251"/>
      <c r="F1186" s="251"/>
      <c r="G1186" s="251"/>
      <c r="H1186" s="251"/>
      <c r="I1186" s="251"/>
      <c r="J1186" s="251"/>
      <c r="K1186" s="251"/>
      <c r="L1186" s="251"/>
      <c r="M1186" s="251"/>
      <c r="N1186" s="251"/>
      <c r="O1186" s="251"/>
      <c r="P1186" s="251"/>
      <c r="Q1186" s="252"/>
      <c r="R1186" s="251"/>
      <c r="S1186" s="251"/>
      <c r="T1186" s="251"/>
      <c r="U1186" s="251"/>
      <c r="V1186" s="251"/>
      <c r="W1186" s="251"/>
      <c r="X1186" s="251"/>
      <c r="Y1186" s="251"/>
      <c r="Z1186" s="251"/>
      <c r="AA1186" s="251"/>
      <c r="AB1186" s="251"/>
      <c r="AC1186" s="251"/>
      <c r="AD1186" s="251"/>
      <c r="AE1186" s="253" t="str">
        <f>'1.  LRAMVA Summary'!$D$54</f>
        <v>kWh</v>
      </c>
      <c r="AF1186" s="253" t="str">
        <f>'1.  LRAMVA Summary'!$E$54</f>
        <v>kWh</v>
      </c>
      <c r="AG1186" s="253" t="str">
        <f>'1.  LRAMVA Summary'!$F$54</f>
        <v>kW</v>
      </c>
      <c r="AH1186" s="253" t="str">
        <f>'1.  LRAMVA Summary'!$G$54</f>
        <v>kW</v>
      </c>
      <c r="AI1186" s="253">
        <f>'1.  LRAMVA Summary'!$H$54</f>
        <v>0</v>
      </c>
      <c r="AJ1186" s="253">
        <f>'1.  LRAMVA Summary'!$I$54</f>
        <v>0</v>
      </c>
      <c r="AK1186" s="253">
        <f>'1.  LRAMVA Summary'!$J$54</f>
        <v>0</v>
      </c>
      <c r="AL1186" s="253">
        <f>'1.  LRAMVA Summary'!$K$54</f>
        <v>0</v>
      </c>
      <c r="AM1186" s="253">
        <f>'1.  LRAMVA Summary'!$L$54</f>
        <v>0</v>
      </c>
      <c r="AN1186" s="253">
        <f>'1.  LRAMVA Summary'!$M$54</f>
        <v>0</v>
      </c>
      <c r="AO1186" s="253">
        <f>'1.  LRAMVA Summary'!$N$54</f>
        <v>0</v>
      </c>
      <c r="AP1186" s="253">
        <f>'1.  LRAMVA Summary'!$O$54</f>
        <v>0</v>
      </c>
      <c r="AQ1186" s="253">
        <f>'1.  LRAMVA Summary'!$P$54</f>
        <v>0</v>
      </c>
      <c r="AR1186" s="253">
        <f>'1.  LRAMVA Summary'!$Q$54</f>
        <v>0</v>
      </c>
      <c r="AS1186" s="254"/>
    </row>
    <row r="1187" spans="1:45" ht="15" customHeight="1" outlineLevel="1">
      <c r="A1187" s="466"/>
      <c r="B1187" s="445" t="s">
        <v>494</v>
      </c>
      <c r="C1187" s="251"/>
      <c r="D1187" s="251"/>
      <c r="E1187" s="251"/>
      <c r="F1187" s="251"/>
      <c r="G1187" s="251"/>
      <c r="H1187" s="251"/>
      <c r="I1187" s="251"/>
      <c r="J1187" s="251"/>
      <c r="K1187" s="251"/>
      <c r="L1187" s="251"/>
      <c r="M1187" s="251"/>
      <c r="N1187" s="251"/>
      <c r="O1187" s="251"/>
      <c r="P1187" s="251"/>
      <c r="Q1187" s="252"/>
      <c r="R1187" s="251"/>
      <c r="S1187" s="251"/>
      <c r="T1187" s="251"/>
      <c r="U1187" s="251"/>
      <c r="V1187" s="251"/>
      <c r="W1187" s="251"/>
      <c r="X1187" s="251"/>
      <c r="Y1187" s="251"/>
      <c r="Z1187" s="251"/>
      <c r="AA1187" s="251"/>
      <c r="AB1187" s="251"/>
      <c r="AC1187" s="251"/>
      <c r="AD1187" s="251"/>
      <c r="AE1187" s="253"/>
      <c r="AF1187" s="253"/>
      <c r="AG1187" s="253"/>
      <c r="AH1187" s="253"/>
      <c r="AI1187" s="253"/>
      <c r="AJ1187" s="253"/>
      <c r="AK1187" s="253"/>
      <c r="AL1187" s="253"/>
      <c r="AM1187" s="253"/>
      <c r="AN1187" s="253"/>
      <c r="AO1187" s="253"/>
      <c r="AP1187" s="253"/>
      <c r="AQ1187" s="253"/>
      <c r="AR1187" s="253"/>
      <c r="AS1187" s="254"/>
    </row>
    <row r="1188" spans="1:45" ht="15" customHeight="1" outlineLevel="1">
      <c r="A1188" s="466">
        <v>1</v>
      </c>
      <c r="B1188" s="381" t="s">
        <v>95</v>
      </c>
      <c r="C1188" s="253" t="s">
        <v>25</v>
      </c>
      <c r="D1188" s="257"/>
      <c r="E1188" s="257"/>
      <c r="F1188" s="257"/>
      <c r="G1188" s="257"/>
      <c r="H1188" s="257"/>
      <c r="I1188" s="257"/>
      <c r="J1188" s="257"/>
      <c r="K1188" s="257"/>
      <c r="L1188" s="257"/>
      <c r="M1188" s="257"/>
      <c r="N1188" s="257"/>
      <c r="O1188" s="257"/>
      <c r="P1188" s="257"/>
      <c r="Q1188" s="253"/>
      <c r="R1188" s="257"/>
      <c r="S1188" s="257"/>
      <c r="T1188" s="257"/>
      <c r="U1188" s="257"/>
      <c r="V1188" s="257"/>
      <c r="W1188" s="257"/>
      <c r="X1188" s="257"/>
      <c r="Y1188" s="257"/>
      <c r="Z1188" s="257"/>
      <c r="AA1188" s="257"/>
      <c r="AB1188" s="257"/>
      <c r="AC1188" s="257"/>
      <c r="AD1188" s="257"/>
      <c r="AE1188" s="368"/>
      <c r="AF1188" s="368"/>
      <c r="AG1188" s="368"/>
      <c r="AH1188" s="368"/>
      <c r="AI1188" s="368"/>
      <c r="AJ1188" s="368"/>
      <c r="AK1188" s="368"/>
      <c r="AL1188" s="363"/>
      <c r="AM1188" s="363"/>
      <c r="AN1188" s="363"/>
      <c r="AO1188" s="363"/>
      <c r="AP1188" s="363"/>
      <c r="AQ1188" s="363"/>
      <c r="AR1188" s="363"/>
      <c r="AS1188" s="258">
        <f>SUM(AE1188:AR1188)</f>
        <v>0</v>
      </c>
    </row>
    <row r="1189" spans="1:45" ht="15" customHeight="1" outlineLevel="1">
      <c r="A1189" s="466"/>
      <c r="B1189" s="256" t="s">
        <v>723</v>
      </c>
      <c r="C1189" s="253" t="s">
        <v>163</v>
      </c>
      <c r="D1189" s="257"/>
      <c r="E1189" s="257"/>
      <c r="F1189" s="257"/>
      <c r="G1189" s="257"/>
      <c r="H1189" s="257"/>
      <c r="I1189" s="257"/>
      <c r="J1189" s="257"/>
      <c r="K1189" s="257"/>
      <c r="L1189" s="257"/>
      <c r="M1189" s="257"/>
      <c r="N1189" s="257"/>
      <c r="O1189" s="257"/>
      <c r="P1189" s="257"/>
      <c r="Q1189" s="416"/>
      <c r="R1189" s="257"/>
      <c r="S1189" s="257"/>
      <c r="T1189" s="257"/>
      <c r="U1189" s="257"/>
      <c r="V1189" s="257"/>
      <c r="W1189" s="257"/>
      <c r="X1189" s="257"/>
      <c r="Y1189" s="257"/>
      <c r="Z1189" s="257"/>
      <c r="AA1189" s="257"/>
      <c r="AB1189" s="257"/>
      <c r="AC1189" s="257"/>
      <c r="AD1189" s="257"/>
      <c r="AE1189" s="364">
        <f>AE1188</f>
        <v>0</v>
      </c>
      <c r="AF1189" s="364">
        <f t="shared" ref="AF1189:AR1189" si="3499">AF1188</f>
        <v>0</v>
      </c>
      <c r="AG1189" s="364">
        <f t="shared" si="3499"/>
        <v>0</v>
      </c>
      <c r="AH1189" s="364">
        <f t="shared" si="3499"/>
        <v>0</v>
      </c>
      <c r="AI1189" s="364">
        <f t="shared" si="3499"/>
        <v>0</v>
      </c>
      <c r="AJ1189" s="364">
        <f t="shared" si="3499"/>
        <v>0</v>
      </c>
      <c r="AK1189" s="364">
        <f t="shared" si="3499"/>
        <v>0</v>
      </c>
      <c r="AL1189" s="364">
        <f t="shared" si="3499"/>
        <v>0</v>
      </c>
      <c r="AM1189" s="364">
        <f t="shared" si="3499"/>
        <v>0</v>
      </c>
      <c r="AN1189" s="364">
        <f t="shared" si="3499"/>
        <v>0</v>
      </c>
      <c r="AO1189" s="364">
        <f t="shared" si="3499"/>
        <v>0</v>
      </c>
      <c r="AP1189" s="364">
        <f t="shared" si="3499"/>
        <v>0</v>
      </c>
      <c r="AQ1189" s="364">
        <f t="shared" si="3499"/>
        <v>0</v>
      </c>
      <c r="AR1189" s="364">
        <f t="shared" si="3499"/>
        <v>0</v>
      </c>
      <c r="AS1189" s="259"/>
    </row>
    <row r="1190" spans="1:45" ht="15" customHeight="1" outlineLevel="1">
      <c r="A1190" s="466"/>
      <c r="B1190" s="260"/>
      <c r="C1190" s="261"/>
      <c r="D1190" s="261"/>
      <c r="E1190" s="261"/>
      <c r="F1190" s="261"/>
      <c r="G1190" s="261"/>
      <c r="H1190" s="261"/>
      <c r="I1190" s="261"/>
      <c r="J1190" s="662"/>
      <c r="K1190" s="261"/>
      <c r="L1190" s="261"/>
      <c r="M1190" s="261"/>
      <c r="N1190" s="261"/>
      <c r="O1190" s="261"/>
      <c r="P1190" s="261"/>
      <c r="Q1190" s="262"/>
      <c r="R1190" s="261"/>
      <c r="S1190" s="261"/>
      <c r="T1190" s="261"/>
      <c r="U1190" s="261"/>
      <c r="V1190" s="261"/>
      <c r="W1190" s="261"/>
      <c r="X1190" s="261"/>
      <c r="Y1190" s="261"/>
      <c r="Z1190" s="261"/>
      <c r="AA1190" s="261"/>
      <c r="AB1190" s="261"/>
      <c r="AC1190" s="261"/>
      <c r="AD1190" s="261"/>
      <c r="AE1190" s="365"/>
      <c r="AF1190" s="366"/>
      <c r="AG1190" s="366"/>
      <c r="AH1190" s="366"/>
      <c r="AI1190" s="366"/>
      <c r="AJ1190" s="366"/>
      <c r="AK1190" s="366"/>
      <c r="AL1190" s="366"/>
      <c r="AM1190" s="366"/>
      <c r="AN1190" s="366"/>
      <c r="AO1190" s="366"/>
      <c r="AP1190" s="366"/>
      <c r="AQ1190" s="366"/>
      <c r="AR1190" s="366"/>
      <c r="AS1190" s="264"/>
    </row>
    <row r="1191" spans="1:45" ht="15" customHeight="1" outlineLevel="1">
      <c r="A1191" s="466">
        <v>2</v>
      </c>
      <c r="B1191" s="381" t="s">
        <v>96</v>
      </c>
      <c r="C1191" s="253" t="s">
        <v>25</v>
      </c>
      <c r="D1191" s="257"/>
      <c r="E1191" s="257"/>
      <c r="F1191" s="257"/>
      <c r="G1191" s="257"/>
      <c r="H1191" s="257"/>
      <c r="I1191" s="257"/>
      <c r="J1191" s="257"/>
      <c r="K1191" s="257"/>
      <c r="L1191" s="257"/>
      <c r="M1191" s="257"/>
      <c r="N1191" s="257"/>
      <c r="O1191" s="257"/>
      <c r="P1191" s="257"/>
      <c r="Q1191" s="253"/>
      <c r="R1191" s="257"/>
      <c r="S1191" s="257"/>
      <c r="T1191" s="257"/>
      <c r="U1191" s="257"/>
      <c r="V1191" s="257"/>
      <c r="W1191" s="257"/>
      <c r="X1191" s="257"/>
      <c r="Y1191" s="257"/>
      <c r="Z1191" s="257"/>
      <c r="AA1191" s="257"/>
      <c r="AB1191" s="257"/>
      <c r="AC1191" s="257"/>
      <c r="AD1191" s="257"/>
      <c r="AE1191" s="368"/>
      <c r="AF1191" s="368"/>
      <c r="AG1191" s="368"/>
      <c r="AH1191" s="368"/>
      <c r="AI1191" s="368"/>
      <c r="AJ1191" s="368"/>
      <c r="AK1191" s="368"/>
      <c r="AL1191" s="363"/>
      <c r="AM1191" s="363"/>
      <c r="AN1191" s="363"/>
      <c r="AO1191" s="363"/>
      <c r="AP1191" s="363"/>
      <c r="AQ1191" s="363"/>
      <c r="AR1191" s="363"/>
      <c r="AS1191" s="258">
        <f>SUM(AE1191:AR1191)</f>
        <v>0</v>
      </c>
    </row>
    <row r="1192" spans="1:45" ht="15" customHeight="1" outlineLevel="1">
      <c r="A1192" s="466"/>
      <c r="B1192" s="256" t="s">
        <v>723</v>
      </c>
      <c r="C1192" s="253" t="s">
        <v>163</v>
      </c>
      <c r="D1192" s="257"/>
      <c r="E1192" s="257"/>
      <c r="F1192" s="257"/>
      <c r="G1192" s="257"/>
      <c r="H1192" s="257"/>
      <c r="I1192" s="257"/>
      <c r="J1192" s="257"/>
      <c r="K1192" s="257"/>
      <c r="L1192" s="257"/>
      <c r="M1192" s="257"/>
      <c r="N1192" s="257"/>
      <c r="O1192" s="257"/>
      <c r="P1192" s="257"/>
      <c r="Q1192" s="416"/>
      <c r="R1192" s="257"/>
      <c r="S1192" s="257"/>
      <c r="T1192" s="257"/>
      <c r="U1192" s="257"/>
      <c r="V1192" s="257"/>
      <c r="W1192" s="257"/>
      <c r="X1192" s="257"/>
      <c r="Y1192" s="257"/>
      <c r="Z1192" s="257"/>
      <c r="AA1192" s="257"/>
      <c r="AB1192" s="257"/>
      <c r="AC1192" s="257"/>
      <c r="AD1192" s="257"/>
      <c r="AE1192" s="364">
        <f>AE1191</f>
        <v>0</v>
      </c>
      <c r="AF1192" s="364">
        <f t="shared" ref="AF1192:AR1192" si="3500">AF1191</f>
        <v>0</v>
      </c>
      <c r="AG1192" s="364">
        <f t="shared" si="3500"/>
        <v>0</v>
      </c>
      <c r="AH1192" s="364">
        <f t="shared" si="3500"/>
        <v>0</v>
      </c>
      <c r="AI1192" s="364">
        <f t="shared" si="3500"/>
        <v>0</v>
      </c>
      <c r="AJ1192" s="364">
        <f t="shared" si="3500"/>
        <v>0</v>
      </c>
      <c r="AK1192" s="364">
        <f t="shared" si="3500"/>
        <v>0</v>
      </c>
      <c r="AL1192" s="364">
        <f t="shared" si="3500"/>
        <v>0</v>
      </c>
      <c r="AM1192" s="364">
        <f t="shared" si="3500"/>
        <v>0</v>
      </c>
      <c r="AN1192" s="364">
        <f t="shared" si="3500"/>
        <v>0</v>
      </c>
      <c r="AO1192" s="364">
        <f t="shared" si="3500"/>
        <v>0</v>
      </c>
      <c r="AP1192" s="364">
        <f t="shared" si="3500"/>
        <v>0</v>
      </c>
      <c r="AQ1192" s="364">
        <f t="shared" si="3500"/>
        <v>0</v>
      </c>
      <c r="AR1192" s="364">
        <f t="shared" si="3500"/>
        <v>0</v>
      </c>
      <c r="AS1192" s="259"/>
    </row>
    <row r="1193" spans="1:45" ht="15" customHeight="1" outlineLevel="1">
      <c r="A1193" s="466"/>
      <c r="B1193" s="260"/>
      <c r="C1193" s="261"/>
      <c r="D1193" s="266"/>
      <c r="E1193" s="266"/>
      <c r="F1193" s="266"/>
      <c r="G1193" s="266"/>
      <c r="H1193" s="266"/>
      <c r="I1193" s="266"/>
      <c r="J1193" s="266"/>
      <c r="K1193" s="266"/>
      <c r="L1193" s="266"/>
      <c r="M1193" s="266"/>
      <c r="N1193" s="266"/>
      <c r="O1193" s="266"/>
      <c r="P1193" s="266"/>
      <c r="Q1193" s="262"/>
      <c r="R1193" s="266"/>
      <c r="S1193" s="266"/>
      <c r="T1193" s="266"/>
      <c r="U1193" s="266"/>
      <c r="V1193" s="266"/>
      <c r="W1193" s="266"/>
      <c r="X1193" s="266"/>
      <c r="Y1193" s="266"/>
      <c r="Z1193" s="266"/>
      <c r="AA1193" s="266"/>
      <c r="AB1193" s="266"/>
      <c r="AC1193" s="266"/>
      <c r="AD1193" s="266"/>
      <c r="AE1193" s="365"/>
      <c r="AF1193" s="366"/>
      <c r="AG1193" s="366"/>
      <c r="AH1193" s="366"/>
      <c r="AI1193" s="366"/>
      <c r="AJ1193" s="366"/>
      <c r="AK1193" s="366"/>
      <c r="AL1193" s="366"/>
      <c r="AM1193" s="366"/>
      <c r="AN1193" s="366"/>
      <c r="AO1193" s="366"/>
      <c r="AP1193" s="366"/>
      <c r="AQ1193" s="366"/>
      <c r="AR1193" s="366"/>
      <c r="AS1193" s="264"/>
    </row>
    <row r="1194" spans="1:45" ht="15" customHeight="1" outlineLevel="1">
      <c r="A1194" s="466">
        <v>3</v>
      </c>
      <c r="B1194" s="381" t="s">
        <v>97</v>
      </c>
      <c r="C1194" s="253" t="s">
        <v>25</v>
      </c>
      <c r="D1194" s="257"/>
      <c r="E1194" s="257"/>
      <c r="F1194" s="257"/>
      <c r="G1194" s="257"/>
      <c r="H1194" s="257"/>
      <c r="I1194" s="257"/>
      <c r="J1194" s="257"/>
      <c r="K1194" s="257"/>
      <c r="L1194" s="257"/>
      <c r="M1194" s="257"/>
      <c r="N1194" s="257"/>
      <c r="O1194" s="257"/>
      <c r="P1194" s="257"/>
      <c r="Q1194" s="253"/>
      <c r="R1194" s="257"/>
      <c r="S1194" s="257"/>
      <c r="T1194" s="257"/>
      <c r="U1194" s="257"/>
      <c r="V1194" s="257"/>
      <c r="W1194" s="257"/>
      <c r="X1194" s="257"/>
      <c r="Y1194" s="257"/>
      <c r="Z1194" s="257"/>
      <c r="AA1194" s="257"/>
      <c r="AB1194" s="257"/>
      <c r="AC1194" s="257"/>
      <c r="AD1194" s="257"/>
      <c r="AE1194" s="368"/>
      <c r="AF1194" s="368"/>
      <c r="AG1194" s="368"/>
      <c r="AH1194" s="368"/>
      <c r="AI1194" s="368"/>
      <c r="AJ1194" s="368"/>
      <c r="AK1194" s="368"/>
      <c r="AL1194" s="363"/>
      <c r="AM1194" s="363"/>
      <c r="AN1194" s="363"/>
      <c r="AO1194" s="363"/>
      <c r="AP1194" s="363"/>
      <c r="AQ1194" s="363"/>
      <c r="AR1194" s="363"/>
      <c r="AS1194" s="258">
        <f>SUM(AE1194:AR1194)</f>
        <v>0</v>
      </c>
    </row>
    <row r="1195" spans="1:45" ht="15" customHeight="1" outlineLevel="1">
      <c r="A1195" s="466"/>
      <c r="B1195" s="256" t="s">
        <v>723</v>
      </c>
      <c r="C1195" s="253" t="s">
        <v>163</v>
      </c>
      <c r="D1195" s="257"/>
      <c r="E1195" s="257"/>
      <c r="F1195" s="257"/>
      <c r="G1195" s="257"/>
      <c r="H1195" s="257"/>
      <c r="I1195" s="257"/>
      <c r="J1195" s="257"/>
      <c r="K1195" s="257"/>
      <c r="L1195" s="257"/>
      <c r="M1195" s="257"/>
      <c r="N1195" s="257"/>
      <c r="O1195" s="257"/>
      <c r="P1195" s="257"/>
      <c r="Q1195" s="416"/>
      <c r="R1195" s="257"/>
      <c r="S1195" s="257"/>
      <c r="T1195" s="257"/>
      <c r="U1195" s="257"/>
      <c r="V1195" s="257"/>
      <c r="W1195" s="257"/>
      <c r="X1195" s="257"/>
      <c r="Y1195" s="257"/>
      <c r="Z1195" s="257"/>
      <c r="AA1195" s="257"/>
      <c r="AB1195" s="257"/>
      <c r="AC1195" s="257"/>
      <c r="AD1195" s="257"/>
      <c r="AE1195" s="364">
        <f>AE1194</f>
        <v>0</v>
      </c>
      <c r="AF1195" s="364">
        <f t="shared" ref="AF1195:AR1195" si="3501">AF1194</f>
        <v>0</v>
      </c>
      <c r="AG1195" s="364">
        <f t="shared" si="3501"/>
        <v>0</v>
      </c>
      <c r="AH1195" s="364">
        <f t="shared" si="3501"/>
        <v>0</v>
      </c>
      <c r="AI1195" s="364">
        <f t="shared" si="3501"/>
        <v>0</v>
      </c>
      <c r="AJ1195" s="364">
        <f t="shared" si="3501"/>
        <v>0</v>
      </c>
      <c r="AK1195" s="364">
        <f t="shared" si="3501"/>
        <v>0</v>
      </c>
      <c r="AL1195" s="364">
        <f t="shared" si="3501"/>
        <v>0</v>
      </c>
      <c r="AM1195" s="364">
        <f t="shared" si="3501"/>
        <v>0</v>
      </c>
      <c r="AN1195" s="364">
        <f t="shared" si="3501"/>
        <v>0</v>
      </c>
      <c r="AO1195" s="364">
        <f t="shared" si="3501"/>
        <v>0</v>
      </c>
      <c r="AP1195" s="364">
        <f t="shared" si="3501"/>
        <v>0</v>
      </c>
      <c r="AQ1195" s="364">
        <f t="shared" si="3501"/>
        <v>0</v>
      </c>
      <c r="AR1195" s="364">
        <f t="shared" si="3501"/>
        <v>0</v>
      </c>
      <c r="AS1195" s="259"/>
    </row>
    <row r="1196" spans="1:45" ht="15" customHeight="1" outlineLevel="1">
      <c r="A1196" s="466"/>
      <c r="B1196" s="256"/>
      <c r="C1196" s="267"/>
      <c r="D1196" s="253"/>
      <c r="E1196" s="253"/>
      <c r="F1196" s="253"/>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365"/>
      <c r="AF1196" s="365"/>
      <c r="AG1196" s="365"/>
      <c r="AH1196" s="365"/>
      <c r="AI1196" s="365"/>
      <c r="AJ1196" s="365"/>
      <c r="AK1196" s="365"/>
      <c r="AL1196" s="365"/>
      <c r="AM1196" s="365"/>
      <c r="AN1196" s="365"/>
      <c r="AO1196" s="365"/>
      <c r="AP1196" s="365"/>
      <c r="AQ1196" s="365"/>
      <c r="AR1196" s="365"/>
      <c r="AS1196" s="268"/>
    </row>
    <row r="1197" spans="1:45" ht="15" customHeight="1" outlineLevel="1">
      <c r="A1197" s="466">
        <v>4</v>
      </c>
      <c r="B1197" s="275" t="s">
        <v>653</v>
      </c>
      <c r="C1197" s="253" t="s">
        <v>25</v>
      </c>
      <c r="D1197" s="257"/>
      <c r="E1197" s="257"/>
      <c r="F1197" s="257"/>
      <c r="G1197" s="257"/>
      <c r="H1197" s="257"/>
      <c r="I1197" s="257"/>
      <c r="J1197" s="257"/>
      <c r="K1197" s="257"/>
      <c r="L1197" s="257"/>
      <c r="M1197" s="257"/>
      <c r="N1197" s="257"/>
      <c r="O1197" s="257"/>
      <c r="P1197" s="257"/>
      <c r="Q1197" s="253"/>
      <c r="R1197" s="257"/>
      <c r="S1197" s="257"/>
      <c r="T1197" s="257"/>
      <c r="U1197" s="257"/>
      <c r="V1197" s="257"/>
      <c r="W1197" s="257"/>
      <c r="X1197" s="257"/>
      <c r="Y1197" s="257"/>
      <c r="Z1197" s="257"/>
      <c r="AA1197" s="257"/>
      <c r="AB1197" s="257"/>
      <c r="AC1197" s="257"/>
      <c r="AD1197" s="257"/>
      <c r="AE1197" s="368"/>
      <c r="AF1197" s="368"/>
      <c r="AG1197" s="368"/>
      <c r="AH1197" s="368"/>
      <c r="AI1197" s="368"/>
      <c r="AJ1197" s="368"/>
      <c r="AK1197" s="368"/>
      <c r="AL1197" s="363"/>
      <c r="AM1197" s="363"/>
      <c r="AN1197" s="363"/>
      <c r="AO1197" s="363"/>
      <c r="AP1197" s="363"/>
      <c r="AQ1197" s="363"/>
      <c r="AR1197" s="363"/>
      <c r="AS1197" s="258">
        <f>SUM(AE1197:AR1197)</f>
        <v>0</v>
      </c>
    </row>
    <row r="1198" spans="1:45" ht="15" customHeight="1" outlineLevel="1">
      <c r="A1198" s="466"/>
      <c r="B1198" s="256" t="s">
        <v>723</v>
      </c>
      <c r="C1198" s="253" t="s">
        <v>163</v>
      </c>
      <c r="D1198" s="257"/>
      <c r="E1198" s="257"/>
      <c r="F1198" s="257"/>
      <c r="G1198" s="257"/>
      <c r="H1198" s="257"/>
      <c r="I1198" s="257"/>
      <c r="J1198" s="257"/>
      <c r="K1198" s="257"/>
      <c r="L1198" s="257"/>
      <c r="M1198" s="257"/>
      <c r="N1198" s="257"/>
      <c r="O1198" s="257"/>
      <c r="P1198" s="257"/>
      <c r="Q1198" s="416"/>
      <c r="R1198" s="257"/>
      <c r="S1198" s="257"/>
      <c r="T1198" s="257"/>
      <c r="U1198" s="257"/>
      <c r="V1198" s="257"/>
      <c r="W1198" s="257"/>
      <c r="X1198" s="257"/>
      <c r="Y1198" s="257"/>
      <c r="Z1198" s="257"/>
      <c r="AA1198" s="257"/>
      <c r="AB1198" s="257"/>
      <c r="AC1198" s="257"/>
      <c r="AD1198" s="257"/>
      <c r="AE1198" s="364">
        <f>AE1197</f>
        <v>0</v>
      </c>
      <c r="AF1198" s="364">
        <f t="shared" ref="AF1198:AR1198" si="3502">AF1197</f>
        <v>0</v>
      </c>
      <c r="AG1198" s="364">
        <f t="shared" si="3502"/>
        <v>0</v>
      </c>
      <c r="AH1198" s="364">
        <f t="shared" si="3502"/>
        <v>0</v>
      </c>
      <c r="AI1198" s="364">
        <f t="shared" si="3502"/>
        <v>0</v>
      </c>
      <c r="AJ1198" s="364">
        <f t="shared" si="3502"/>
        <v>0</v>
      </c>
      <c r="AK1198" s="364">
        <f t="shared" si="3502"/>
        <v>0</v>
      </c>
      <c r="AL1198" s="364">
        <f t="shared" si="3502"/>
        <v>0</v>
      </c>
      <c r="AM1198" s="364">
        <f t="shared" si="3502"/>
        <v>0</v>
      </c>
      <c r="AN1198" s="364">
        <f t="shared" si="3502"/>
        <v>0</v>
      </c>
      <c r="AO1198" s="364">
        <f t="shared" si="3502"/>
        <v>0</v>
      </c>
      <c r="AP1198" s="364">
        <f t="shared" si="3502"/>
        <v>0</v>
      </c>
      <c r="AQ1198" s="364">
        <f t="shared" si="3502"/>
        <v>0</v>
      </c>
      <c r="AR1198" s="364">
        <f t="shared" si="3502"/>
        <v>0</v>
      </c>
      <c r="AS1198" s="259"/>
    </row>
    <row r="1199" spans="1:45" ht="15" customHeight="1" outlineLevel="1">
      <c r="A1199" s="466"/>
      <c r="B1199" s="256"/>
      <c r="C1199" s="267"/>
      <c r="D1199" s="266"/>
      <c r="E1199" s="266"/>
      <c r="F1199" s="266"/>
      <c r="G1199" s="266"/>
      <c r="H1199" s="266"/>
      <c r="I1199" s="266"/>
      <c r="J1199" s="266"/>
      <c r="K1199" s="266"/>
      <c r="L1199" s="266"/>
      <c r="M1199" s="266"/>
      <c r="N1199" s="266"/>
      <c r="O1199" s="266"/>
      <c r="P1199" s="266"/>
      <c r="Q1199" s="253"/>
      <c r="R1199" s="266"/>
      <c r="S1199" s="266"/>
      <c r="T1199" s="266"/>
      <c r="U1199" s="266"/>
      <c r="V1199" s="266"/>
      <c r="W1199" s="266"/>
      <c r="X1199" s="266"/>
      <c r="Y1199" s="266"/>
      <c r="Z1199" s="266"/>
      <c r="AA1199" s="266"/>
      <c r="AB1199" s="266"/>
      <c r="AC1199" s="266"/>
      <c r="AD1199" s="266"/>
      <c r="AE1199" s="365"/>
      <c r="AF1199" s="365"/>
      <c r="AG1199" s="365"/>
      <c r="AH1199" s="365"/>
      <c r="AI1199" s="365"/>
      <c r="AJ1199" s="365"/>
      <c r="AK1199" s="365"/>
      <c r="AL1199" s="365"/>
      <c r="AM1199" s="365"/>
      <c r="AN1199" s="365"/>
      <c r="AO1199" s="365"/>
      <c r="AP1199" s="365"/>
      <c r="AQ1199" s="365"/>
      <c r="AR1199" s="365"/>
      <c r="AS1199" s="268"/>
    </row>
    <row r="1200" spans="1:45" ht="15" customHeight="1" outlineLevel="1">
      <c r="A1200" s="466">
        <v>5</v>
      </c>
      <c r="B1200" s="381" t="s">
        <v>98</v>
      </c>
      <c r="C1200" s="253" t="s">
        <v>25</v>
      </c>
      <c r="D1200" s="257"/>
      <c r="E1200" s="257"/>
      <c r="F1200" s="257"/>
      <c r="G1200" s="257"/>
      <c r="H1200" s="257"/>
      <c r="I1200" s="257"/>
      <c r="J1200" s="257"/>
      <c r="K1200" s="257"/>
      <c r="L1200" s="257"/>
      <c r="M1200" s="257"/>
      <c r="N1200" s="257"/>
      <c r="O1200" s="257"/>
      <c r="P1200" s="257"/>
      <c r="Q1200" s="253"/>
      <c r="R1200" s="257"/>
      <c r="S1200" s="257"/>
      <c r="T1200" s="257"/>
      <c r="U1200" s="257"/>
      <c r="V1200" s="257"/>
      <c r="W1200" s="257"/>
      <c r="X1200" s="257"/>
      <c r="Y1200" s="257"/>
      <c r="Z1200" s="257"/>
      <c r="AA1200" s="257"/>
      <c r="AB1200" s="257"/>
      <c r="AC1200" s="257"/>
      <c r="AD1200" s="257"/>
      <c r="AE1200" s="368"/>
      <c r="AF1200" s="368"/>
      <c r="AG1200" s="368"/>
      <c r="AH1200" s="368"/>
      <c r="AI1200" s="368"/>
      <c r="AJ1200" s="368"/>
      <c r="AK1200" s="368"/>
      <c r="AL1200" s="363"/>
      <c r="AM1200" s="363"/>
      <c r="AN1200" s="363"/>
      <c r="AO1200" s="363"/>
      <c r="AP1200" s="363"/>
      <c r="AQ1200" s="363"/>
      <c r="AR1200" s="363"/>
      <c r="AS1200" s="258">
        <f>SUM(AE1200:AR1200)</f>
        <v>0</v>
      </c>
    </row>
    <row r="1201" spans="1:45" ht="15" customHeight="1" outlineLevel="1">
      <c r="A1201" s="466"/>
      <c r="B1201" s="256" t="s">
        <v>723</v>
      </c>
      <c r="C1201" s="253" t="s">
        <v>163</v>
      </c>
      <c r="D1201" s="257"/>
      <c r="E1201" s="257"/>
      <c r="F1201" s="257"/>
      <c r="G1201" s="257"/>
      <c r="H1201" s="257"/>
      <c r="I1201" s="257"/>
      <c r="J1201" s="257"/>
      <c r="K1201" s="257"/>
      <c r="L1201" s="257"/>
      <c r="M1201" s="257"/>
      <c r="N1201" s="257"/>
      <c r="O1201" s="257"/>
      <c r="P1201" s="257"/>
      <c r="Q1201" s="416"/>
      <c r="R1201" s="257"/>
      <c r="S1201" s="257"/>
      <c r="T1201" s="257"/>
      <c r="U1201" s="257"/>
      <c r="V1201" s="257"/>
      <c r="W1201" s="257"/>
      <c r="X1201" s="257"/>
      <c r="Y1201" s="257"/>
      <c r="Z1201" s="257"/>
      <c r="AA1201" s="257"/>
      <c r="AB1201" s="257"/>
      <c r="AC1201" s="257"/>
      <c r="AD1201" s="257"/>
      <c r="AE1201" s="364">
        <f>AE1200</f>
        <v>0</v>
      </c>
      <c r="AF1201" s="364">
        <f t="shared" ref="AF1201:AR1201" si="3503">AF1200</f>
        <v>0</v>
      </c>
      <c r="AG1201" s="364">
        <f t="shared" si="3503"/>
        <v>0</v>
      </c>
      <c r="AH1201" s="364">
        <f t="shared" si="3503"/>
        <v>0</v>
      </c>
      <c r="AI1201" s="364">
        <f t="shared" si="3503"/>
        <v>0</v>
      </c>
      <c r="AJ1201" s="364">
        <f t="shared" si="3503"/>
        <v>0</v>
      </c>
      <c r="AK1201" s="364">
        <f t="shared" si="3503"/>
        <v>0</v>
      </c>
      <c r="AL1201" s="364">
        <f t="shared" si="3503"/>
        <v>0</v>
      </c>
      <c r="AM1201" s="364">
        <f t="shared" si="3503"/>
        <v>0</v>
      </c>
      <c r="AN1201" s="364">
        <f t="shared" si="3503"/>
        <v>0</v>
      </c>
      <c r="AO1201" s="364">
        <f t="shared" si="3503"/>
        <v>0</v>
      </c>
      <c r="AP1201" s="364">
        <f t="shared" si="3503"/>
        <v>0</v>
      </c>
      <c r="AQ1201" s="364">
        <f t="shared" si="3503"/>
        <v>0</v>
      </c>
      <c r="AR1201" s="364">
        <f t="shared" si="3503"/>
        <v>0</v>
      </c>
      <c r="AS1201" s="259"/>
    </row>
    <row r="1202" spans="1:45" ht="15" customHeight="1" outlineLevel="1">
      <c r="A1202" s="466"/>
      <c r="B1202" s="256"/>
      <c r="C1202" s="253"/>
      <c r="D1202" s="253"/>
      <c r="E1202" s="253"/>
      <c r="F1202" s="253"/>
      <c r="G1202" s="253"/>
      <c r="H1202" s="253"/>
      <c r="I1202" s="253"/>
      <c r="J1202" s="253"/>
      <c r="K1202" s="253"/>
      <c r="L1202" s="253"/>
      <c r="M1202" s="253"/>
      <c r="N1202" s="253"/>
      <c r="O1202" s="253"/>
      <c r="P1202" s="253"/>
      <c r="Q1202" s="253"/>
      <c r="R1202" s="253"/>
      <c r="S1202" s="253"/>
      <c r="T1202" s="253"/>
      <c r="U1202" s="253"/>
      <c r="V1202" s="253"/>
      <c r="W1202" s="253"/>
      <c r="X1202" s="253"/>
      <c r="Y1202" s="253"/>
      <c r="Z1202" s="253"/>
      <c r="AA1202" s="253"/>
      <c r="AB1202" s="253"/>
      <c r="AC1202" s="253"/>
      <c r="AD1202" s="253"/>
      <c r="AE1202" s="375"/>
      <c r="AF1202" s="376"/>
      <c r="AG1202" s="376"/>
      <c r="AH1202" s="376"/>
      <c r="AI1202" s="376"/>
      <c r="AJ1202" s="376"/>
      <c r="AK1202" s="376"/>
      <c r="AL1202" s="376"/>
      <c r="AM1202" s="376"/>
      <c r="AN1202" s="376"/>
      <c r="AO1202" s="376"/>
      <c r="AP1202" s="376"/>
      <c r="AQ1202" s="376"/>
      <c r="AR1202" s="376"/>
      <c r="AS1202" s="259"/>
    </row>
    <row r="1203" spans="1:45" ht="15.75" outlineLevel="1">
      <c r="A1203" s="466"/>
      <c r="B1203" s="280" t="s">
        <v>495</v>
      </c>
      <c r="C1203" s="251"/>
      <c r="D1203" s="251"/>
      <c r="E1203" s="251"/>
      <c r="F1203" s="251"/>
      <c r="G1203" s="251"/>
      <c r="H1203" s="251"/>
      <c r="I1203" s="251"/>
      <c r="J1203" s="251"/>
      <c r="K1203" s="251"/>
      <c r="L1203" s="251"/>
      <c r="M1203" s="251"/>
      <c r="N1203" s="251"/>
      <c r="O1203" s="251"/>
      <c r="P1203" s="251"/>
      <c r="Q1203" s="252"/>
      <c r="R1203" s="251"/>
      <c r="S1203" s="251"/>
      <c r="T1203" s="251"/>
      <c r="U1203" s="251"/>
      <c r="V1203" s="251"/>
      <c r="W1203" s="251"/>
      <c r="X1203" s="251"/>
      <c r="Y1203" s="251"/>
      <c r="Z1203" s="251"/>
      <c r="AA1203" s="251"/>
      <c r="AB1203" s="251"/>
      <c r="AC1203" s="251"/>
      <c r="AD1203" s="251"/>
      <c r="AE1203" s="367"/>
      <c r="AF1203" s="367"/>
      <c r="AG1203" s="367"/>
      <c r="AH1203" s="367"/>
      <c r="AI1203" s="367"/>
      <c r="AJ1203" s="367"/>
      <c r="AK1203" s="367"/>
      <c r="AL1203" s="367"/>
      <c r="AM1203" s="367"/>
      <c r="AN1203" s="367"/>
      <c r="AO1203" s="367"/>
      <c r="AP1203" s="367"/>
      <c r="AQ1203" s="367"/>
      <c r="AR1203" s="367"/>
      <c r="AS1203" s="254"/>
    </row>
    <row r="1204" spans="1:45" ht="15" customHeight="1" outlineLevel="1">
      <c r="A1204" s="466">
        <v>6</v>
      </c>
      <c r="B1204" s="381" t="s">
        <v>99</v>
      </c>
      <c r="C1204" s="253" t="s">
        <v>25</v>
      </c>
      <c r="D1204" s="257"/>
      <c r="E1204" s="257"/>
      <c r="F1204" s="257"/>
      <c r="G1204" s="257"/>
      <c r="H1204" s="257"/>
      <c r="I1204" s="257"/>
      <c r="J1204" s="257"/>
      <c r="K1204" s="257"/>
      <c r="L1204" s="257"/>
      <c r="M1204" s="257"/>
      <c r="N1204" s="257"/>
      <c r="O1204" s="257"/>
      <c r="P1204" s="257"/>
      <c r="Q1204" s="257">
        <v>12</v>
      </c>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8"/>
      <c r="AM1204" s="368"/>
      <c r="AN1204" s="368"/>
      <c r="AO1204" s="368"/>
      <c r="AP1204" s="368"/>
      <c r="AQ1204" s="368"/>
      <c r="AR1204" s="368"/>
      <c r="AS1204" s="258">
        <f>SUM(AE1204:AR1204)</f>
        <v>0</v>
      </c>
    </row>
    <row r="1205" spans="1:45" ht="15" customHeight="1" outlineLevel="1">
      <c r="A1205" s="466"/>
      <c r="B1205" s="256" t="s">
        <v>723</v>
      </c>
      <c r="C1205" s="253" t="s">
        <v>163</v>
      </c>
      <c r="D1205" s="257"/>
      <c r="E1205" s="257"/>
      <c r="F1205" s="257"/>
      <c r="G1205" s="257"/>
      <c r="H1205" s="257"/>
      <c r="I1205" s="257"/>
      <c r="J1205" s="257"/>
      <c r="K1205" s="257"/>
      <c r="L1205" s="257"/>
      <c r="M1205" s="257"/>
      <c r="N1205" s="257"/>
      <c r="O1205" s="257"/>
      <c r="P1205" s="257"/>
      <c r="Q1205" s="257">
        <f>Q1204</f>
        <v>12</v>
      </c>
      <c r="R1205" s="257"/>
      <c r="S1205" s="257"/>
      <c r="T1205" s="257"/>
      <c r="U1205" s="257"/>
      <c r="V1205" s="257"/>
      <c r="W1205" s="257"/>
      <c r="X1205" s="257"/>
      <c r="Y1205" s="257"/>
      <c r="Z1205" s="257"/>
      <c r="AA1205" s="257"/>
      <c r="AB1205" s="257"/>
      <c r="AC1205" s="257"/>
      <c r="AD1205" s="257"/>
      <c r="AE1205" s="364">
        <f>AE1204</f>
        <v>0</v>
      </c>
      <c r="AF1205" s="364">
        <f t="shared" ref="AF1205:AR1205" si="3504">AF1204</f>
        <v>0</v>
      </c>
      <c r="AG1205" s="364">
        <f t="shared" si="3504"/>
        <v>0</v>
      </c>
      <c r="AH1205" s="364">
        <f t="shared" si="3504"/>
        <v>0</v>
      </c>
      <c r="AI1205" s="364">
        <f t="shared" si="3504"/>
        <v>0</v>
      </c>
      <c r="AJ1205" s="364">
        <f t="shared" si="3504"/>
        <v>0</v>
      </c>
      <c r="AK1205" s="364">
        <f t="shared" si="3504"/>
        <v>0</v>
      </c>
      <c r="AL1205" s="364">
        <f t="shared" si="3504"/>
        <v>0</v>
      </c>
      <c r="AM1205" s="364">
        <f t="shared" si="3504"/>
        <v>0</v>
      </c>
      <c r="AN1205" s="364">
        <f t="shared" si="3504"/>
        <v>0</v>
      </c>
      <c r="AO1205" s="364">
        <f t="shared" si="3504"/>
        <v>0</v>
      </c>
      <c r="AP1205" s="364">
        <f t="shared" si="3504"/>
        <v>0</v>
      </c>
      <c r="AQ1205" s="364">
        <f t="shared" si="3504"/>
        <v>0</v>
      </c>
      <c r="AR1205" s="364">
        <f t="shared" si="3504"/>
        <v>0</v>
      </c>
      <c r="AS1205" s="272"/>
    </row>
    <row r="1206" spans="1:45" ht="15" customHeight="1" outlineLevel="1">
      <c r="A1206" s="466"/>
      <c r="B1206" s="271"/>
      <c r="C1206" s="27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69"/>
      <c r="AF1206" s="369"/>
      <c r="AG1206" s="369"/>
      <c r="AH1206" s="369"/>
      <c r="AI1206" s="369"/>
      <c r="AJ1206" s="369"/>
      <c r="AK1206" s="369"/>
      <c r="AL1206" s="369"/>
      <c r="AM1206" s="369"/>
      <c r="AN1206" s="369"/>
      <c r="AO1206" s="369"/>
      <c r="AP1206" s="369"/>
      <c r="AQ1206" s="369"/>
      <c r="AR1206" s="369"/>
      <c r="AS1206" s="274"/>
    </row>
    <row r="1207" spans="1:45" ht="15" customHeight="1" outlineLevel="1">
      <c r="A1207" s="466">
        <v>7</v>
      </c>
      <c r="B1207" s="381" t="s">
        <v>100</v>
      </c>
      <c r="C1207" s="253" t="s">
        <v>25</v>
      </c>
      <c r="D1207" s="257"/>
      <c r="E1207" s="257"/>
      <c r="F1207" s="257"/>
      <c r="G1207" s="257"/>
      <c r="H1207" s="257"/>
      <c r="I1207" s="257"/>
      <c r="J1207" s="257"/>
      <c r="K1207" s="257"/>
      <c r="L1207" s="257"/>
      <c r="M1207" s="257"/>
      <c r="N1207" s="257"/>
      <c r="O1207" s="257"/>
      <c r="P1207" s="257"/>
      <c r="Q1207" s="257">
        <v>12</v>
      </c>
      <c r="R1207" s="257"/>
      <c r="S1207" s="257"/>
      <c r="T1207" s="257"/>
      <c r="U1207" s="257"/>
      <c r="V1207" s="257"/>
      <c r="W1207" s="257"/>
      <c r="X1207" s="257"/>
      <c r="Y1207" s="257"/>
      <c r="Z1207" s="257"/>
      <c r="AA1207" s="257"/>
      <c r="AB1207" s="257"/>
      <c r="AC1207" s="257"/>
      <c r="AD1207" s="257"/>
      <c r="AE1207" s="368"/>
      <c r="AF1207" s="368"/>
      <c r="AG1207" s="368"/>
      <c r="AH1207" s="368"/>
      <c r="AI1207" s="368"/>
      <c r="AJ1207" s="368"/>
      <c r="AK1207" s="368"/>
      <c r="AL1207" s="368"/>
      <c r="AM1207" s="368"/>
      <c r="AN1207" s="368"/>
      <c r="AO1207" s="368"/>
      <c r="AP1207" s="368"/>
      <c r="AQ1207" s="368"/>
      <c r="AR1207" s="368"/>
      <c r="AS1207" s="258">
        <f>SUM(AE1207:AR1207)</f>
        <v>0</v>
      </c>
    </row>
    <row r="1208" spans="1:45" ht="15" customHeight="1" outlineLevel="1">
      <c r="A1208" s="466"/>
      <c r="B1208" s="256" t="s">
        <v>723</v>
      </c>
      <c r="C1208" s="253" t="s">
        <v>163</v>
      </c>
      <c r="D1208" s="257"/>
      <c r="E1208" s="257"/>
      <c r="F1208" s="257"/>
      <c r="G1208" s="257"/>
      <c r="H1208" s="257"/>
      <c r="I1208" s="257"/>
      <c r="J1208" s="257"/>
      <c r="K1208" s="257"/>
      <c r="L1208" s="257"/>
      <c r="M1208" s="257"/>
      <c r="N1208" s="257"/>
      <c r="O1208" s="257"/>
      <c r="P1208" s="257"/>
      <c r="Q1208" s="257">
        <f>Q1207</f>
        <v>12</v>
      </c>
      <c r="R1208" s="257"/>
      <c r="S1208" s="257"/>
      <c r="T1208" s="257"/>
      <c r="U1208" s="257"/>
      <c r="V1208" s="257"/>
      <c r="W1208" s="257"/>
      <c r="X1208" s="257"/>
      <c r="Y1208" s="257"/>
      <c r="Z1208" s="257"/>
      <c r="AA1208" s="257"/>
      <c r="AB1208" s="257"/>
      <c r="AC1208" s="257"/>
      <c r="AD1208" s="257"/>
      <c r="AE1208" s="364">
        <f>AE1207</f>
        <v>0</v>
      </c>
      <c r="AF1208" s="364">
        <f t="shared" ref="AF1208:AR1208" si="3505">AF1207</f>
        <v>0</v>
      </c>
      <c r="AG1208" s="364">
        <f t="shared" si="3505"/>
        <v>0</v>
      </c>
      <c r="AH1208" s="364">
        <f t="shared" si="3505"/>
        <v>0</v>
      </c>
      <c r="AI1208" s="364">
        <f t="shared" si="3505"/>
        <v>0</v>
      </c>
      <c r="AJ1208" s="364">
        <f t="shared" si="3505"/>
        <v>0</v>
      </c>
      <c r="AK1208" s="364">
        <f t="shared" si="3505"/>
        <v>0</v>
      </c>
      <c r="AL1208" s="364">
        <f t="shared" si="3505"/>
        <v>0</v>
      </c>
      <c r="AM1208" s="364">
        <f t="shared" si="3505"/>
        <v>0</v>
      </c>
      <c r="AN1208" s="364">
        <f t="shared" si="3505"/>
        <v>0</v>
      </c>
      <c r="AO1208" s="364">
        <f t="shared" si="3505"/>
        <v>0</v>
      </c>
      <c r="AP1208" s="364">
        <f t="shared" si="3505"/>
        <v>0</v>
      </c>
      <c r="AQ1208" s="364">
        <f t="shared" si="3505"/>
        <v>0</v>
      </c>
      <c r="AR1208" s="364">
        <f t="shared" si="3505"/>
        <v>0</v>
      </c>
      <c r="AS1208" s="272"/>
    </row>
    <row r="1209" spans="1:45" ht="15" customHeight="1" outlineLevel="1">
      <c r="A1209" s="466"/>
      <c r="B1209" s="275"/>
      <c r="C1209" s="273"/>
      <c r="D1209" s="253"/>
      <c r="E1209" s="253"/>
      <c r="F1209" s="253"/>
      <c r="G1209" s="253"/>
      <c r="H1209" s="253"/>
      <c r="I1209" s="253"/>
      <c r="J1209" s="253"/>
      <c r="K1209" s="253"/>
      <c r="L1209" s="253"/>
      <c r="M1209" s="253"/>
      <c r="N1209" s="253"/>
      <c r="O1209" s="253"/>
      <c r="P1209" s="253"/>
      <c r="Q1209" s="253"/>
      <c r="R1209" s="253"/>
      <c r="S1209" s="253"/>
      <c r="T1209" s="253"/>
      <c r="U1209" s="253"/>
      <c r="V1209" s="253"/>
      <c r="W1209" s="253"/>
      <c r="X1209" s="253"/>
      <c r="Y1209" s="253"/>
      <c r="Z1209" s="253"/>
      <c r="AA1209" s="253"/>
      <c r="AB1209" s="253"/>
      <c r="AC1209" s="253"/>
      <c r="AD1209" s="253"/>
      <c r="AE1209" s="369"/>
      <c r="AF1209" s="370"/>
      <c r="AG1209" s="369"/>
      <c r="AH1209" s="369"/>
      <c r="AI1209" s="369"/>
      <c r="AJ1209" s="369"/>
      <c r="AK1209" s="369"/>
      <c r="AL1209" s="369"/>
      <c r="AM1209" s="369"/>
      <c r="AN1209" s="369"/>
      <c r="AO1209" s="369"/>
      <c r="AP1209" s="369"/>
      <c r="AQ1209" s="369"/>
      <c r="AR1209" s="369"/>
      <c r="AS1209" s="274"/>
    </row>
    <row r="1210" spans="1:45" ht="15" customHeight="1" outlineLevel="1">
      <c r="A1210" s="466">
        <v>8</v>
      </c>
      <c r="B1210" s="381" t="s">
        <v>101</v>
      </c>
      <c r="C1210" s="253" t="s">
        <v>25</v>
      </c>
      <c r="D1210" s="257"/>
      <c r="E1210" s="257"/>
      <c r="F1210" s="257"/>
      <c r="G1210" s="257"/>
      <c r="H1210" s="257"/>
      <c r="I1210" s="257"/>
      <c r="J1210" s="257"/>
      <c r="K1210" s="257"/>
      <c r="L1210" s="257"/>
      <c r="M1210" s="257"/>
      <c r="N1210" s="257"/>
      <c r="O1210" s="257"/>
      <c r="P1210" s="257"/>
      <c r="Q1210" s="257">
        <v>12</v>
      </c>
      <c r="R1210" s="257"/>
      <c r="S1210" s="257"/>
      <c r="T1210" s="257"/>
      <c r="U1210" s="257"/>
      <c r="V1210" s="257"/>
      <c r="W1210" s="257"/>
      <c r="X1210" s="257"/>
      <c r="Y1210" s="257"/>
      <c r="Z1210" s="257"/>
      <c r="AA1210" s="257"/>
      <c r="AB1210" s="257"/>
      <c r="AC1210" s="257"/>
      <c r="AD1210" s="257"/>
      <c r="AE1210" s="368"/>
      <c r="AF1210" s="368"/>
      <c r="AG1210" s="368"/>
      <c r="AH1210" s="368"/>
      <c r="AI1210" s="368"/>
      <c r="AJ1210" s="368"/>
      <c r="AK1210" s="368"/>
      <c r="AL1210" s="368"/>
      <c r="AM1210" s="368"/>
      <c r="AN1210" s="368"/>
      <c r="AO1210" s="368"/>
      <c r="AP1210" s="368"/>
      <c r="AQ1210" s="368"/>
      <c r="AR1210" s="368"/>
      <c r="AS1210" s="258">
        <f>SUM(AE1210:AR1210)</f>
        <v>0</v>
      </c>
    </row>
    <row r="1211" spans="1:45" ht="15" customHeight="1" outlineLevel="1">
      <c r="A1211" s="466"/>
      <c r="B1211" s="256" t="s">
        <v>723</v>
      </c>
      <c r="C1211" s="253" t="s">
        <v>163</v>
      </c>
      <c r="D1211" s="257"/>
      <c r="E1211" s="257"/>
      <c r="F1211" s="257"/>
      <c r="G1211" s="257"/>
      <c r="H1211" s="257"/>
      <c r="I1211" s="257"/>
      <c r="J1211" s="257"/>
      <c r="K1211" s="257"/>
      <c r="L1211" s="257"/>
      <c r="M1211" s="257"/>
      <c r="N1211" s="257"/>
      <c r="O1211" s="257"/>
      <c r="P1211" s="257"/>
      <c r="Q1211" s="257">
        <f>Q1210</f>
        <v>12</v>
      </c>
      <c r="R1211" s="257"/>
      <c r="S1211" s="257"/>
      <c r="T1211" s="257"/>
      <c r="U1211" s="257"/>
      <c r="V1211" s="257"/>
      <c r="W1211" s="257"/>
      <c r="X1211" s="257"/>
      <c r="Y1211" s="257"/>
      <c r="Z1211" s="257"/>
      <c r="AA1211" s="257"/>
      <c r="AB1211" s="257"/>
      <c r="AC1211" s="257"/>
      <c r="AD1211" s="257"/>
      <c r="AE1211" s="364">
        <f>AE1210</f>
        <v>0</v>
      </c>
      <c r="AF1211" s="364">
        <f t="shared" ref="AF1211:AR1211" si="3506">AF1210</f>
        <v>0</v>
      </c>
      <c r="AG1211" s="364">
        <f t="shared" si="3506"/>
        <v>0</v>
      </c>
      <c r="AH1211" s="364">
        <f t="shared" si="3506"/>
        <v>0</v>
      </c>
      <c r="AI1211" s="364">
        <f t="shared" si="3506"/>
        <v>0</v>
      </c>
      <c r="AJ1211" s="364">
        <f t="shared" si="3506"/>
        <v>0</v>
      </c>
      <c r="AK1211" s="364">
        <f t="shared" si="3506"/>
        <v>0</v>
      </c>
      <c r="AL1211" s="364">
        <f t="shared" si="3506"/>
        <v>0</v>
      </c>
      <c r="AM1211" s="364">
        <f t="shared" si="3506"/>
        <v>0</v>
      </c>
      <c r="AN1211" s="364">
        <f t="shared" si="3506"/>
        <v>0</v>
      </c>
      <c r="AO1211" s="364">
        <f t="shared" si="3506"/>
        <v>0</v>
      </c>
      <c r="AP1211" s="364">
        <f t="shared" si="3506"/>
        <v>0</v>
      </c>
      <c r="AQ1211" s="364">
        <f t="shared" si="3506"/>
        <v>0</v>
      </c>
      <c r="AR1211" s="364">
        <f t="shared" si="3506"/>
        <v>0</v>
      </c>
      <c r="AS1211" s="272"/>
    </row>
    <row r="1212" spans="1:45" ht="15" customHeight="1" outlineLevel="1">
      <c r="A1212" s="466"/>
      <c r="B1212" s="275"/>
      <c r="C1212" s="273"/>
      <c r="D1212" s="277"/>
      <c r="E1212" s="277"/>
      <c r="F1212" s="277"/>
      <c r="G1212" s="277"/>
      <c r="H1212" s="277"/>
      <c r="I1212" s="277"/>
      <c r="J1212" s="277"/>
      <c r="K1212" s="277"/>
      <c r="L1212" s="277"/>
      <c r="M1212" s="277"/>
      <c r="N1212" s="277"/>
      <c r="O1212" s="277"/>
      <c r="P1212" s="277"/>
      <c r="Q1212" s="253"/>
      <c r="R1212" s="277"/>
      <c r="S1212" s="277"/>
      <c r="T1212" s="277"/>
      <c r="U1212" s="277"/>
      <c r="V1212" s="277"/>
      <c r="W1212" s="277"/>
      <c r="X1212" s="277"/>
      <c r="Y1212" s="277"/>
      <c r="Z1212" s="277"/>
      <c r="AA1212" s="277"/>
      <c r="AB1212" s="277"/>
      <c r="AC1212" s="277"/>
      <c r="AD1212" s="277"/>
      <c r="AE1212" s="369"/>
      <c r="AF1212" s="370"/>
      <c r="AG1212" s="369"/>
      <c r="AH1212" s="369"/>
      <c r="AI1212" s="369"/>
      <c r="AJ1212" s="369"/>
      <c r="AK1212" s="369"/>
      <c r="AL1212" s="369"/>
      <c r="AM1212" s="369"/>
      <c r="AN1212" s="369"/>
      <c r="AO1212" s="369"/>
      <c r="AP1212" s="369"/>
      <c r="AQ1212" s="369"/>
      <c r="AR1212" s="369"/>
      <c r="AS1212" s="274"/>
    </row>
    <row r="1213" spans="1:45" ht="15" customHeight="1" outlineLevel="1">
      <c r="A1213" s="466">
        <v>9</v>
      </c>
      <c r="B1213" s="381" t="s">
        <v>102</v>
      </c>
      <c r="C1213" s="253" t="s">
        <v>25</v>
      </c>
      <c r="D1213" s="257"/>
      <c r="E1213" s="257"/>
      <c r="F1213" s="257"/>
      <c r="G1213" s="257"/>
      <c r="H1213" s="257"/>
      <c r="I1213" s="257"/>
      <c r="J1213" s="257"/>
      <c r="K1213" s="257"/>
      <c r="L1213" s="257"/>
      <c r="M1213" s="257"/>
      <c r="N1213" s="257"/>
      <c r="O1213" s="257"/>
      <c r="P1213" s="257"/>
      <c r="Q1213" s="257">
        <v>12</v>
      </c>
      <c r="R1213" s="257"/>
      <c r="S1213" s="257"/>
      <c r="T1213" s="257"/>
      <c r="U1213" s="257"/>
      <c r="V1213" s="257"/>
      <c r="W1213" s="257"/>
      <c r="X1213" s="257"/>
      <c r="Y1213" s="257"/>
      <c r="Z1213" s="257"/>
      <c r="AA1213" s="257"/>
      <c r="AB1213" s="257"/>
      <c r="AC1213" s="257"/>
      <c r="AD1213" s="257"/>
      <c r="AE1213" s="368"/>
      <c r="AF1213" s="368"/>
      <c r="AG1213" s="368"/>
      <c r="AH1213" s="368"/>
      <c r="AI1213" s="368"/>
      <c r="AJ1213" s="368"/>
      <c r="AK1213" s="368"/>
      <c r="AL1213" s="368"/>
      <c r="AM1213" s="368"/>
      <c r="AN1213" s="368"/>
      <c r="AO1213" s="368"/>
      <c r="AP1213" s="368"/>
      <c r="AQ1213" s="368"/>
      <c r="AR1213" s="368"/>
      <c r="AS1213" s="258">
        <f>SUM(AE1213:AR1213)</f>
        <v>0</v>
      </c>
    </row>
    <row r="1214" spans="1:45" ht="15" customHeight="1" outlineLevel="1">
      <c r="A1214" s="466"/>
      <c r="B1214" s="256" t="s">
        <v>723</v>
      </c>
      <c r="C1214" s="253" t="s">
        <v>163</v>
      </c>
      <c r="D1214" s="257"/>
      <c r="E1214" s="257"/>
      <c r="F1214" s="257"/>
      <c r="G1214" s="257"/>
      <c r="H1214" s="257"/>
      <c r="I1214" s="257"/>
      <c r="J1214" s="257"/>
      <c r="K1214" s="257"/>
      <c r="L1214" s="257"/>
      <c r="M1214" s="257"/>
      <c r="N1214" s="257"/>
      <c r="O1214" s="257"/>
      <c r="P1214" s="257"/>
      <c r="Q1214" s="257">
        <f>Q1213</f>
        <v>12</v>
      </c>
      <c r="R1214" s="257"/>
      <c r="S1214" s="257"/>
      <c r="T1214" s="257"/>
      <c r="U1214" s="257"/>
      <c r="V1214" s="257"/>
      <c r="W1214" s="257"/>
      <c r="X1214" s="257"/>
      <c r="Y1214" s="257"/>
      <c r="Z1214" s="257"/>
      <c r="AA1214" s="257"/>
      <c r="AB1214" s="257"/>
      <c r="AC1214" s="257"/>
      <c r="AD1214" s="257"/>
      <c r="AE1214" s="364">
        <f>AE1213</f>
        <v>0</v>
      </c>
      <c r="AF1214" s="364">
        <f t="shared" ref="AF1214:AR1214" si="3507">AF1213</f>
        <v>0</v>
      </c>
      <c r="AG1214" s="364">
        <f t="shared" si="3507"/>
        <v>0</v>
      </c>
      <c r="AH1214" s="364">
        <f t="shared" si="3507"/>
        <v>0</v>
      </c>
      <c r="AI1214" s="364">
        <f t="shared" si="3507"/>
        <v>0</v>
      </c>
      <c r="AJ1214" s="364">
        <f t="shared" si="3507"/>
        <v>0</v>
      </c>
      <c r="AK1214" s="364">
        <f t="shared" si="3507"/>
        <v>0</v>
      </c>
      <c r="AL1214" s="364">
        <f t="shared" si="3507"/>
        <v>0</v>
      </c>
      <c r="AM1214" s="364">
        <f t="shared" si="3507"/>
        <v>0</v>
      </c>
      <c r="AN1214" s="364">
        <f t="shared" si="3507"/>
        <v>0</v>
      </c>
      <c r="AO1214" s="364">
        <f t="shared" si="3507"/>
        <v>0</v>
      </c>
      <c r="AP1214" s="364">
        <f t="shared" si="3507"/>
        <v>0</v>
      </c>
      <c r="AQ1214" s="364">
        <f t="shared" si="3507"/>
        <v>0</v>
      </c>
      <c r="AR1214" s="364">
        <f t="shared" si="3507"/>
        <v>0</v>
      </c>
      <c r="AS1214" s="272"/>
    </row>
    <row r="1215" spans="1:45" ht="15" customHeight="1" outlineLevel="1">
      <c r="A1215" s="466"/>
      <c r="B1215" s="275"/>
      <c r="C1215" s="273"/>
      <c r="D1215" s="277"/>
      <c r="E1215" s="277"/>
      <c r="F1215" s="277"/>
      <c r="G1215" s="277"/>
      <c r="H1215" s="277"/>
      <c r="I1215" s="277"/>
      <c r="J1215" s="277"/>
      <c r="K1215" s="277"/>
      <c r="L1215" s="277"/>
      <c r="M1215" s="277"/>
      <c r="N1215" s="277"/>
      <c r="O1215" s="277"/>
      <c r="P1215" s="277"/>
      <c r="Q1215" s="253"/>
      <c r="R1215" s="277"/>
      <c r="S1215" s="277"/>
      <c r="T1215" s="277"/>
      <c r="U1215" s="277"/>
      <c r="V1215" s="277"/>
      <c r="W1215" s="277"/>
      <c r="X1215" s="277"/>
      <c r="Y1215" s="277"/>
      <c r="Z1215" s="277"/>
      <c r="AA1215" s="277"/>
      <c r="AB1215" s="277"/>
      <c r="AC1215" s="277"/>
      <c r="AD1215" s="277"/>
      <c r="AE1215" s="369"/>
      <c r="AF1215" s="369"/>
      <c r="AG1215" s="369"/>
      <c r="AH1215" s="369"/>
      <c r="AI1215" s="369"/>
      <c r="AJ1215" s="369"/>
      <c r="AK1215" s="369"/>
      <c r="AL1215" s="369"/>
      <c r="AM1215" s="369"/>
      <c r="AN1215" s="369"/>
      <c r="AO1215" s="369"/>
      <c r="AP1215" s="369"/>
      <c r="AQ1215" s="369"/>
      <c r="AR1215" s="369"/>
      <c r="AS1215" s="274"/>
    </row>
    <row r="1216" spans="1:45" ht="15" customHeight="1" outlineLevel="1">
      <c r="A1216" s="466">
        <v>10</v>
      </c>
      <c r="B1216" s="381" t="s">
        <v>103</v>
      </c>
      <c r="C1216" s="253" t="s">
        <v>25</v>
      </c>
      <c r="D1216" s="257"/>
      <c r="E1216" s="257"/>
      <c r="F1216" s="257"/>
      <c r="G1216" s="257"/>
      <c r="H1216" s="257"/>
      <c r="I1216" s="257"/>
      <c r="J1216" s="257"/>
      <c r="K1216" s="257"/>
      <c r="L1216" s="257"/>
      <c r="M1216" s="257"/>
      <c r="N1216" s="257"/>
      <c r="O1216" s="257"/>
      <c r="P1216" s="257"/>
      <c r="Q1216" s="257">
        <v>3</v>
      </c>
      <c r="R1216" s="257"/>
      <c r="S1216" s="257"/>
      <c r="T1216" s="257"/>
      <c r="U1216" s="257"/>
      <c r="V1216" s="257"/>
      <c r="W1216" s="257"/>
      <c r="X1216" s="257"/>
      <c r="Y1216" s="257"/>
      <c r="Z1216" s="257"/>
      <c r="AA1216" s="257"/>
      <c r="AB1216" s="257"/>
      <c r="AC1216" s="257"/>
      <c r="AD1216" s="257"/>
      <c r="AE1216" s="368"/>
      <c r="AF1216" s="368"/>
      <c r="AG1216" s="368"/>
      <c r="AH1216" s="368"/>
      <c r="AI1216" s="368"/>
      <c r="AJ1216" s="368"/>
      <c r="AK1216" s="368"/>
      <c r="AL1216" s="368"/>
      <c r="AM1216" s="368"/>
      <c r="AN1216" s="368"/>
      <c r="AO1216" s="368"/>
      <c r="AP1216" s="368"/>
      <c r="AQ1216" s="368"/>
      <c r="AR1216" s="368"/>
      <c r="AS1216" s="258">
        <f>SUM(AE1216:AR1216)</f>
        <v>0</v>
      </c>
    </row>
    <row r="1217" spans="1:46" ht="15" customHeight="1" outlineLevel="1">
      <c r="A1217" s="466"/>
      <c r="B1217" s="256" t="s">
        <v>723</v>
      </c>
      <c r="C1217" s="253" t="s">
        <v>163</v>
      </c>
      <c r="D1217" s="257"/>
      <c r="E1217" s="257"/>
      <c r="F1217" s="257"/>
      <c r="G1217" s="257"/>
      <c r="H1217" s="257"/>
      <c r="I1217" s="257"/>
      <c r="J1217" s="257"/>
      <c r="K1217" s="257"/>
      <c r="L1217" s="257"/>
      <c r="M1217" s="257"/>
      <c r="N1217" s="257"/>
      <c r="O1217" s="257"/>
      <c r="P1217" s="257"/>
      <c r="Q1217" s="257">
        <f>Q1216</f>
        <v>3</v>
      </c>
      <c r="R1217" s="257"/>
      <c r="S1217" s="257"/>
      <c r="T1217" s="257"/>
      <c r="U1217" s="257"/>
      <c r="V1217" s="257"/>
      <c r="W1217" s="257"/>
      <c r="X1217" s="257"/>
      <c r="Y1217" s="257"/>
      <c r="Z1217" s="257"/>
      <c r="AA1217" s="257"/>
      <c r="AB1217" s="257"/>
      <c r="AC1217" s="257"/>
      <c r="AD1217" s="257"/>
      <c r="AE1217" s="364">
        <f>AE1216</f>
        <v>0</v>
      </c>
      <c r="AF1217" s="364">
        <f t="shared" ref="AF1217:AR1217" si="3508">AF1216</f>
        <v>0</v>
      </c>
      <c r="AG1217" s="364">
        <f t="shared" si="3508"/>
        <v>0</v>
      </c>
      <c r="AH1217" s="364">
        <f t="shared" si="3508"/>
        <v>0</v>
      </c>
      <c r="AI1217" s="364">
        <f t="shared" si="3508"/>
        <v>0</v>
      </c>
      <c r="AJ1217" s="364">
        <f t="shared" si="3508"/>
        <v>0</v>
      </c>
      <c r="AK1217" s="364">
        <f t="shared" si="3508"/>
        <v>0</v>
      </c>
      <c r="AL1217" s="364">
        <f t="shared" si="3508"/>
        <v>0</v>
      </c>
      <c r="AM1217" s="364">
        <f t="shared" si="3508"/>
        <v>0</v>
      </c>
      <c r="AN1217" s="364">
        <f t="shared" si="3508"/>
        <v>0</v>
      </c>
      <c r="AO1217" s="364">
        <f t="shared" si="3508"/>
        <v>0</v>
      </c>
      <c r="AP1217" s="364">
        <f t="shared" si="3508"/>
        <v>0</v>
      </c>
      <c r="AQ1217" s="364">
        <f t="shared" si="3508"/>
        <v>0</v>
      </c>
      <c r="AR1217" s="364">
        <f t="shared" si="3508"/>
        <v>0</v>
      </c>
      <c r="AS1217" s="272"/>
    </row>
    <row r="1218" spans="1:46" ht="15" customHeight="1" outlineLevel="1">
      <c r="A1218" s="466"/>
      <c r="B1218" s="275"/>
      <c r="C1218" s="273"/>
      <c r="D1218" s="277"/>
      <c r="E1218" s="277"/>
      <c r="F1218" s="277"/>
      <c r="G1218" s="277"/>
      <c r="H1218" s="277"/>
      <c r="I1218" s="277"/>
      <c r="J1218" s="277"/>
      <c r="K1218" s="277"/>
      <c r="L1218" s="277"/>
      <c r="M1218" s="277"/>
      <c r="N1218" s="277"/>
      <c r="O1218" s="277"/>
      <c r="P1218" s="277"/>
      <c r="Q1218" s="253"/>
      <c r="R1218" s="277"/>
      <c r="S1218" s="277"/>
      <c r="T1218" s="277"/>
      <c r="U1218" s="277"/>
      <c r="V1218" s="277"/>
      <c r="W1218" s="277"/>
      <c r="X1218" s="277"/>
      <c r="Y1218" s="277"/>
      <c r="Z1218" s="277"/>
      <c r="AA1218" s="277"/>
      <c r="AB1218" s="277"/>
      <c r="AC1218" s="277"/>
      <c r="AD1218" s="277"/>
      <c r="AE1218" s="369"/>
      <c r="AF1218" s="370"/>
      <c r="AG1218" s="369"/>
      <c r="AH1218" s="369"/>
      <c r="AI1218" s="369"/>
      <c r="AJ1218" s="369"/>
      <c r="AK1218" s="369"/>
      <c r="AL1218" s="369"/>
      <c r="AM1218" s="369"/>
      <c r="AN1218" s="369"/>
      <c r="AO1218" s="369"/>
      <c r="AP1218" s="369"/>
      <c r="AQ1218" s="369"/>
      <c r="AR1218" s="369"/>
      <c r="AS1218" s="274"/>
    </row>
    <row r="1219" spans="1:46" ht="15" customHeight="1" outlineLevel="1">
      <c r="A1219" s="466"/>
      <c r="B1219" s="250" t="s">
        <v>10</v>
      </c>
      <c r="C1219" s="251"/>
      <c r="D1219" s="251"/>
      <c r="E1219" s="251"/>
      <c r="F1219" s="251"/>
      <c r="G1219" s="251"/>
      <c r="H1219" s="251"/>
      <c r="I1219" s="251"/>
      <c r="J1219" s="251"/>
      <c r="K1219" s="251"/>
      <c r="L1219" s="251"/>
      <c r="M1219" s="251"/>
      <c r="N1219" s="251"/>
      <c r="O1219" s="251"/>
      <c r="P1219" s="251"/>
      <c r="Q1219" s="252"/>
      <c r="R1219" s="251"/>
      <c r="S1219" s="251"/>
      <c r="T1219" s="251"/>
      <c r="U1219" s="251"/>
      <c r="V1219" s="251"/>
      <c r="W1219" s="251"/>
      <c r="X1219" s="251"/>
      <c r="Y1219" s="251"/>
      <c r="Z1219" s="251"/>
      <c r="AA1219" s="251"/>
      <c r="AB1219" s="251"/>
      <c r="AC1219" s="251"/>
      <c r="AD1219" s="251"/>
      <c r="AE1219" s="367"/>
      <c r="AF1219" s="367"/>
      <c r="AG1219" s="367"/>
      <c r="AH1219" s="367"/>
      <c r="AI1219" s="367"/>
      <c r="AJ1219" s="367"/>
      <c r="AK1219" s="367"/>
      <c r="AL1219" s="367"/>
      <c r="AM1219" s="367"/>
      <c r="AN1219" s="367"/>
      <c r="AO1219" s="367"/>
      <c r="AP1219" s="367"/>
      <c r="AQ1219" s="367"/>
      <c r="AR1219" s="367"/>
      <c r="AS1219" s="254"/>
    </row>
    <row r="1220" spans="1:46" ht="15" customHeight="1" outlineLevel="1">
      <c r="A1220" s="466">
        <v>11</v>
      </c>
      <c r="B1220" s="381" t="s">
        <v>104</v>
      </c>
      <c r="C1220" s="253" t="s">
        <v>25</v>
      </c>
      <c r="D1220" s="257"/>
      <c r="E1220" s="257"/>
      <c r="F1220" s="257"/>
      <c r="G1220" s="257"/>
      <c r="H1220" s="257"/>
      <c r="I1220" s="257"/>
      <c r="J1220" s="257"/>
      <c r="K1220" s="257"/>
      <c r="L1220" s="257"/>
      <c r="M1220" s="257"/>
      <c r="N1220" s="257"/>
      <c r="O1220" s="257"/>
      <c r="P1220" s="257"/>
      <c r="Q1220" s="257">
        <v>12</v>
      </c>
      <c r="R1220" s="257"/>
      <c r="S1220" s="257"/>
      <c r="T1220" s="257"/>
      <c r="U1220" s="257"/>
      <c r="V1220" s="257"/>
      <c r="W1220" s="257"/>
      <c r="X1220" s="257"/>
      <c r="Y1220" s="257"/>
      <c r="Z1220" s="257"/>
      <c r="AA1220" s="257"/>
      <c r="AB1220" s="257"/>
      <c r="AC1220" s="257"/>
      <c r="AD1220" s="257"/>
      <c r="AE1220" s="379"/>
      <c r="AF1220" s="368"/>
      <c r="AG1220" s="368"/>
      <c r="AH1220" s="368"/>
      <c r="AI1220" s="368"/>
      <c r="AJ1220" s="368"/>
      <c r="AK1220" s="368"/>
      <c r="AL1220" s="368"/>
      <c r="AM1220" s="368"/>
      <c r="AN1220" s="368"/>
      <c r="AO1220" s="368"/>
      <c r="AP1220" s="368"/>
      <c r="AQ1220" s="368"/>
      <c r="AR1220" s="368"/>
      <c r="AS1220" s="258">
        <f>SUM(AE1220:AR1220)</f>
        <v>0</v>
      </c>
    </row>
    <row r="1221" spans="1:46" ht="15" customHeight="1" outlineLevel="1">
      <c r="A1221" s="466"/>
      <c r="B1221" s="256" t="s">
        <v>723</v>
      </c>
      <c r="C1221" s="253" t="s">
        <v>163</v>
      </c>
      <c r="D1221" s="257"/>
      <c r="E1221" s="257"/>
      <c r="F1221" s="257"/>
      <c r="G1221" s="257"/>
      <c r="H1221" s="257"/>
      <c r="I1221" s="257"/>
      <c r="J1221" s="257"/>
      <c r="K1221" s="257"/>
      <c r="L1221" s="257"/>
      <c r="M1221" s="257"/>
      <c r="N1221" s="257"/>
      <c r="O1221" s="257"/>
      <c r="P1221" s="257"/>
      <c r="Q1221" s="257">
        <f>Q1220</f>
        <v>12</v>
      </c>
      <c r="R1221" s="257"/>
      <c r="S1221" s="257"/>
      <c r="T1221" s="257"/>
      <c r="U1221" s="257"/>
      <c r="V1221" s="257"/>
      <c r="W1221" s="257"/>
      <c r="X1221" s="257"/>
      <c r="Y1221" s="257"/>
      <c r="Z1221" s="257"/>
      <c r="AA1221" s="257"/>
      <c r="AB1221" s="257"/>
      <c r="AC1221" s="257"/>
      <c r="AD1221" s="257"/>
      <c r="AE1221" s="364">
        <f>AE1220</f>
        <v>0</v>
      </c>
      <c r="AF1221" s="364">
        <f t="shared" ref="AF1221:AR1221" si="3509">AF1220</f>
        <v>0</v>
      </c>
      <c r="AG1221" s="364">
        <f t="shared" si="3509"/>
        <v>0</v>
      </c>
      <c r="AH1221" s="364">
        <f t="shared" si="3509"/>
        <v>0</v>
      </c>
      <c r="AI1221" s="364">
        <f t="shared" si="3509"/>
        <v>0</v>
      </c>
      <c r="AJ1221" s="364">
        <f t="shared" si="3509"/>
        <v>0</v>
      </c>
      <c r="AK1221" s="364">
        <f t="shared" si="3509"/>
        <v>0</v>
      </c>
      <c r="AL1221" s="364">
        <f t="shared" si="3509"/>
        <v>0</v>
      </c>
      <c r="AM1221" s="364">
        <f t="shared" si="3509"/>
        <v>0</v>
      </c>
      <c r="AN1221" s="364">
        <f t="shared" si="3509"/>
        <v>0</v>
      </c>
      <c r="AO1221" s="364">
        <f t="shared" si="3509"/>
        <v>0</v>
      </c>
      <c r="AP1221" s="364">
        <f t="shared" si="3509"/>
        <v>0</v>
      </c>
      <c r="AQ1221" s="364">
        <f t="shared" si="3509"/>
        <v>0</v>
      </c>
      <c r="AR1221" s="364">
        <f t="shared" si="3509"/>
        <v>0</v>
      </c>
      <c r="AS1221" s="259"/>
    </row>
    <row r="1222" spans="1:46" ht="15" customHeight="1" outlineLevel="1">
      <c r="A1222" s="466"/>
      <c r="B1222" s="276"/>
      <c r="C1222" s="267"/>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365"/>
      <c r="AF1222" s="374"/>
      <c r="AG1222" s="374"/>
      <c r="AH1222" s="374"/>
      <c r="AI1222" s="374"/>
      <c r="AJ1222" s="374"/>
      <c r="AK1222" s="374"/>
      <c r="AL1222" s="374"/>
      <c r="AM1222" s="374"/>
      <c r="AN1222" s="374"/>
      <c r="AO1222" s="374"/>
      <c r="AP1222" s="374"/>
      <c r="AQ1222" s="374"/>
      <c r="AR1222" s="374"/>
      <c r="AS1222" s="268"/>
    </row>
    <row r="1223" spans="1:46" ht="28.5" customHeight="1" outlineLevel="1">
      <c r="A1223" s="466">
        <v>12</v>
      </c>
      <c r="B1223" s="381" t="s">
        <v>105</v>
      </c>
      <c r="C1223" s="253" t="s">
        <v>25</v>
      </c>
      <c r="D1223" s="257"/>
      <c r="E1223" s="257"/>
      <c r="F1223" s="257"/>
      <c r="G1223" s="257"/>
      <c r="H1223" s="257"/>
      <c r="I1223" s="257"/>
      <c r="J1223" s="257"/>
      <c r="K1223" s="257"/>
      <c r="L1223" s="257"/>
      <c r="M1223" s="257"/>
      <c r="N1223" s="257"/>
      <c r="O1223" s="257"/>
      <c r="P1223" s="257"/>
      <c r="Q1223" s="257">
        <v>12</v>
      </c>
      <c r="R1223" s="257"/>
      <c r="S1223" s="257"/>
      <c r="T1223" s="257"/>
      <c r="U1223" s="257"/>
      <c r="V1223" s="257"/>
      <c r="W1223" s="257"/>
      <c r="X1223" s="257"/>
      <c r="Y1223" s="257"/>
      <c r="Z1223" s="257"/>
      <c r="AA1223" s="257"/>
      <c r="AB1223" s="257"/>
      <c r="AC1223" s="257"/>
      <c r="AD1223" s="257"/>
      <c r="AE1223" s="363"/>
      <c r="AF1223" s="368"/>
      <c r="AG1223" s="368"/>
      <c r="AH1223" s="368"/>
      <c r="AI1223" s="368"/>
      <c r="AJ1223" s="368"/>
      <c r="AK1223" s="368"/>
      <c r="AL1223" s="368"/>
      <c r="AM1223" s="368"/>
      <c r="AN1223" s="368"/>
      <c r="AO1223" s="368"/>
      <c r="AP1223" s="368"/>
      <c r="AQ1223" s="368"/>
      <c r="AR1223" s="368"/>
      <c r="AS1223" s="258">
        <f>SUM(AE1223:AR1223)</f>
        <v>0</v>
      </c>
    </row>
    <row r="1224" spans="1:46" ht="15" customHeight="1" outlineLevel="1">
      <c r="A1224" s="466"/>
      <c r="B1224" s="256" t="s">
        <v>723</v>
      </c>
      <c r="C1224" s="253" t="s">
        <v>163</v>
      </c>
      <c r="D1224" s="257"/>
      <c r="E1224" s="257"/>
      <c r="F1224" s="257"/>
      <c r="G1224" s="257"/>
      <c r="H1224" s="257"/>
      <c r="I1224" s="257"/>
      <c r="J1224" s="257"/>
      <c r="K1224" s="257"/>
      <c r="L1224" s="257"/>
      <c r="M1224" s="257"/>
      <c r="N1224" s="257"/>
      <c r="O1224" s="257"/>
      <c r="P1224" s="257"/>
      <c r="Q1224" s="257">
        <f>Q1223</f>
        <v>12</v>
      </c>
      <c r="R1224" s="257"/>
      <c r="S1224" s="257"/>
      <c r="T1224" s="257"/>
      <c r="U1224" s="257"/>
      <c r="V1224" s="257"/>
      <c r="W1224" s="257"/>
      <c r="X1224" s="257"/>
      <c r="Y1224" s="257"/>
      <c r="Z1224" s="257"/>
      <c r="AA1224" s="257"/>
      <c r="AB1224" s="257"/>
      <c r="AC1224" s="257"/>
      <c r="AD1224" s="257"/>
      <c r="AE1224" s="364">
        <f>AE1223</f>
        <v>0</v>
      </c>
      <c r="AF1224" s="364">
        <f t="shared" ref="AF1224:AR1224" si="3510">AF1223</f>
        <v>0</v>
      </c>
      <c r="AG1224" s="364">
        <f t="shared" si="3510"/>
        <v>0</v>
      </c>
      <c r="AH1224" s="364">
        <f t="shared" si="3510"/>
        <v>0</v>
      </c>
      <c r="AI1224" s="364">
        <f t="shared" si="3510"/>
        <v>0</v>
      </c>
      <c r="AJ1224" s="364">
        <f t="shared" si="3510"/>
        <v>0</v>
      </c>
      <c r="AK1224" s="364">
        <f t="shared" si="3510"/>
        <v>0</v>
      </c>
      <c r="AL1224" s="364">
        <f t="shared" si="3510"/>
        <v>0</v>
      </c>
      <c r="AM1224" s="364">
        <f t="shared" si="3510"/>
        <v>0</v>
      </c>
      <c r="AN1224" s="364">
        <f t="shared" si="3510"/>
        <v>0</v>
      </c>
      <c r="AO1224" s="364">
        <f t="shared" si="3510"/>
        <v>0</v>
      </c>
      <c r="AP1224" s="364">
        <f t="shared" si="3510"/>
        <v>0</v>
      </c>
      <c r="AQ1224" s="364">
        <f t="shared" si="3510"/>
        <v>0</v>
      </c>
      <c r="AR1224" s="364">
        <f t="shared" si="3510"/>
        <v>0</v>
      </c>
      <c r="AS1224" s="259"/>
    </row>
    <row r="1225" spans="1:46" ht="15" customHeight="1" outlineLevel="1">
      <c r="A1225" s="466"/>
      <c r="B1225" s="276"/>
      <c r="C1225" s="267"/>
      <c r="D1225" s="253"/>
      <c r="E1225" s="253"/>
      <c r="F1225" s="253"/>
      <c r="G1225" s="253"/>
      <c r="H1225" s="253"/>
      <c r="I1225" s="253"/>
      <c r="J1225" s="253"/>
      <c r="K1225" s="253"/>
      <c r="L1225" s="253"/>
      <c r="M1225" s="253"/>
      <c r="N1225" s="253"/>
      <c r="O1225" s="253"/>
      <c r="P1225" s="253"/>
      <c r="Q1225" s="253"/>
      <c r="R1225" s="253"/>
      <c r="S1225" s="253"/>
      <c r="T1225" s="253"/>
      <c r="U1225" s="253"/>
      <c r="V1225" s="253"/>
      <c r="W1225" s="253"/>
      <c r="X1225" s="253"/>
      <c r="Y1225" s="253"/>
      <c r="Z1225" s="253"/>
      <c r="AA1225" s="253"/>
      <c r="AB1225" s="253"/>
      <c r="AC1225" s="253"/>
      <c r="AD1225" s="253"/>
      <c r="AE1225" s="375"/>
      <c r="AF1225" s="375"/>
      <c r="AG1225" s="365"/>
      <c r="AH1225" s="365"/>
      <c r="AI1225" s="365"/>
      <c r="AJ1225" s="365"/>
      <c r="AK1225" s="365"/>
      <c r="AL1225" s="365"/>
      <c r="AM1225" s="365"/>
      <c r="AN1225" s="365"/>
      <c r="AO1225" s="365"/>
      <c r="AP1225" s="365"/>
      <c r="AQ1225" s="365"/>
      <c r="AR1225" s="365"/>
      <c r="AS1225" s="268"/>
    </row>
    <row r="1226" spans="1:46" ht="15" customHeight="1" outlineLevel="1">
      <c r="A1226" s="466">
        <v>13</v>
      </c>
      <c r="B1226" s="381" t="s">
        <v>106</v>
      </c>
      <c r="C1226" s="253" t="s">
        <v>25</v>
      </c>
      <c r="D1226" s="257"/>
      <c r="E1226" s="257"/>
      <c r="F1226" s="257"/>
      <c r="G1226" s="257"/>
      <c r="H1226" s="257"/>
      <c r="I1226" s="257"/>
      <c r="J1226" s="257"/>
      <c r="K1226" s="257"/>
      <c r="L1226" s="257"/>
      <c r="M1226" s="257"/>
      <c r="N1226" s="257"/>
      <c r="O1226" s="257"/>
      <c r="P1226" s="257"/>
      <c r="Q1226" s="257">
        <v>12</v>
      </c>
      <c r="R1226" s="257"/>
      <c r="S1226" s="257"/>
      <c r="T1226" s="257"/>
      <c r="U1226" s="257"/>
      <c r="V1226" s="257"/>
      <c r="W1226" s="257"/>
      <c r="X1226" s="257"/>
      <c r="Y1226" s="257"/>
      <c r="Z1226" s="257"/>
      <c r="AA1226" s="257"/>
      <c r="AB1226" s="257"/>
      <c r="AC1226" s="257"/>
      <c r="AD1226" s="257"/>
      <c r="AE1226" s="363"/>
      <c r="AF1226" s="368"/>
      <c r="AG1226" s="368"/>
      <c r="AH1226" s="368"/>
      <c r="AI1226" s="368"/>
      <c r="AJ1226" s="368"/>
      <c r="AK1226" s="368"/>
      <c r="AL1226" s="368"/>
      <c r="AM1226" s="368"/>
      <c r="AN1226" s="368"/>
      <c r="AO1226" s="368"/>
      <c r="AP1226" s="368"/>
      <c r="AQ1226" s="368"/>
      <c r="AR1226" s="368"/>
      <c r="AS1226" s="258">
        <f>SUM(AE1226:AR1226)</f>
        <v>0</v>
      </c>
    </row>
    <row r="1227" spans="1:46" ht="15" customHeight="1" outlineLevel="1">
      <c r="A1227" s="466"/>
      <c r="B1227" s="256" t="s">
        <v>723</v>
      </c>
      <c r="C1227" s="253" t="s">
        <v>163</v>
      </c>
      <c r="D1227" s="257"/>
      <c r="E1227" s="257"/>
      <c r="F1227" s="257"/>
      <c r="G1227" s="257"/>
      <c r="H1227" s="257"/>
      <c r="I1227" s="257"/>
      <c r="J1227" s="257"/>
      <c r="K1227" s="257"/>
      <c r="L1227" s="257"/>
      <c r="M1227" s="257"/>
      <c r="N1227" s="257"/>
      <c r="O1227" s="257"/>
      <c r="P1227" s="257"/>
      <c r="Q1227" s="257">
        <f>Q1226</f>
        <v>12</v>
      </c>
      <c r="R1227" s="257"/>
      <c r="S1227" s="257"/>
      <c r="T1227" s="257"/>
      <c r="U1227" s="257"/>
      <c r="V1227" s="257"/>
      <c r="W1227" s="257"/>
      <c r="X1227" s="257"/>
      <c r="Y1227" s="257"/>
      <c r="Z1227" s="257"/>
      <c r="AA1227" s="257"/>
      <c r="AB1227" s="257"/>
      <c r="AC1227" s="257"/>
      <c r="AD1227" s="257"/>
      <c r="AE1227" s="364">
        <f>AE1226</f>
        <v>0</v>
      </c>
      <c r="AF1227" s="364">
        <f t="shared" ref="AF1227:AR1227" si="3511">AF1226</f>
        <v>0</v>
      </c>
      <c r="AG1227" s="364">
        <f t="shared" si="3511"/>
        <v>0</v>
      </c>
      <c r="AH1227" s="364">
        <f t="shared" si="3511"/>
        <v>0</v>
      </c>
      <c r="AI1227" s="364">
        <f t="shared" si="3511"/>
        <v>0</v>
      </c>
      <c r="AJ1227" s="364">
        <f t="shared" si="3511"/>
        <v>0</v>
      </c>
      <c r="AK1227" s="364">
        <f t="shared" si="3511"/>
        <v>0</v>
      </c>
      <c r="AL1227" s="364">
        <f t="shared" si="3511"/>
        <v>0</v>
      </c>
      <c r="AM1227" s="364">
        <f t="shared" si="3511"/>
        <v>0</v>
      </c>
      <c r="AN1227" s="364">
        <f t="shared" si="3511"/>
        <v>0</v>
      </c>
      <c r="AO1227" s="364">
        <f t="shared" si="3511"/>
        <v>0</v>
      </c>
      <c r="AP1227" s="364">
        <f t="shared" si="3511"/>
        <v>0</v>
      </c>
      <c r="AQ1227" s="364">
        <f t="shared" si="3511"/>
        <v>0</v>
      </c>
      <c r="AR1227" s="364">
        <f t="shared" si="3511"/>
        <v>0</v>
      </c>
      <c r="AS1227" s="268"/>
    </row>
    <row r="1228" spans="1:46" ht="15" customHeight="1" outlineLevel="1">
      <c r="A1228" s="466"/>
      <c r="B1228" s="276"/>
      <c r="C1228" s="267"/>
      <c r="D1228" s="253"/>
      <c r="E1228" s="253"/>
      <c r="F1228" s="253"/>
      <c r="G1228" s="253"/>
      <c r="H1228" s="253"/>
      <c r="I1228" s="253"/>
      <c r="J1228" s="253"/>
      <c r="K1228" s="253"/>
      <c r="L1228" s="253"/>
      <c r="M1228" s="253"/>
      <c r="N1228" s="253"/>
      <c r="O1228" s="253"/>
      <c r="P1228" s="253"/>
      <c r="Q1228" s="253"/>
      <c r="R1228" s="253"/>
      <c r="S1228" s="253"/>
      <c r="T1228" s="253"/>
      <c r="U1228" s="253"/>
      <c r="V1228" s="253"/>
      <c r="W1228" s="253"/>
      <c r="X1228" s="253"/>
      <c r="Y1228" s="253"/>
      <c r="Z1228" s="253"/>
      <c r="AA1228" s="253"/>
      <c r="AB1228" s="253"/>
      <c r="AC1228" s="253"/>
      <c r="AD1228" s="253"/>
      <c r="AE1228" s="365"/>
      <c r="AF1228" s="365"/>
      <c r="AG1228" s="365"/>
      <c r="AH1228" s="365"/>
      <c r="AI1228" s="365"/>
      <c r="AJ1228" s="365"/>
      <c r="AK1228" s="365"/>
      <c r="AL1228" s="365"/>
      <c r="AM1228" s="365"/>
      <c r="AN1228" s="365"/>
      <c r="AO1228" s="365"/>
      <c r="AP1228" s="365"/>
      <c r="AQ1228" s="365"/>
      <c r="AR1228" s="365"/>
      <c r="AS1228" s="268"/>
    </row>
    <row r="1229" spans="1:46" ht="15" customHeight="1" outlineLevel="1">
      <c r="A1229" s="466"/>
      <c r="B1229" s="250" t="s">
        <v>107</v>
      </c>
      <c r="C1229" s="251"/>
      <c r="D1229" s="252"/>
      <c r="E1229" s="252"/>
      <c r="F1229" s="252"/>
      <c r="G1229" s="252"/>
      <c r="H1229" s="252"/>
      <c r="I1229" s="252"/>
      <c r="J1229" s="252"/>
      <c r="K1229" s="252"/>
      <c r="L1229" s="252"/>
      <c r="M1229" s="252"/>
      <c r="N1229" s="252"/>
      <c r="O1229" s="252"/>
      <c r="P1229" s="252"/>
      <c r="Q1229" s="252"/>
      <c r="R1229" s="252"/>
      <c r="S1229" s="251"/>
      <c r="T1229" s="251"/>
      <c r="U1229" s="251"/>
      <c r="V1229" s="251"/>
      <c r="W1229" s="251"/>
      <c r="X1229" s="251"/>
      <c r="Y1229" s="251"/>
      <c r="Z1229" s="251"/>
      <c r="AA1229" s="251"/>
      <c r="AB1229" s="251"/>
      <c r="AC1229" s="251"/>
      <c r="AD1229" s="251"/>
      <c r="AE1229" s="367"/>
      <c r="AF1229" s="367"/>
      <c r="AG1229" s="367"/>
      <c r="AH1229" s="367"/>
      <c r="AI1229" s="367"/>
      <c r="AJ1229" s="367"/>
      <c r="AK1229" s="367"/>
      <c r="AL1229" s="367"/>
      <c r="AM1229" s="367"/>
      <c r="AN1229" s="367"/>
      <c r="AO1229" s="367"/>
      <c r="AP1229" s="367"/>
      <c r="AQ1229" s="367"/>
      <c r="AR1229" s="367"/>
      <c r="AS1229" s="254"/>
    </row>
    <row r="1230" spans="1:46" ht="15" customHeight="1" outlineLevel="1">
      <c r="A1230" s="466">
        <v>14</v>
      </c>
      <c r="B1230" s="276" t="s">
        <v>108</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3"/>
      <c r="AG1230" s="363"/>
      <c r="AH1230" s="363"/>
      <c r="AI1230" s="363"/>
      <c r="AJ1230" s="363"/>
      <c r="AK1230" s="363"/>
      <c r="AL1230" s="363"/>
      <c r="AM1230" s="363"/>
      <c r="AN1230" s="363"/>
      <c r="AO1230" s="363"/>
      <c r="AP1230" s="363"/>
      <c r="AQ1230" s="363"/>
      <c r="AR1230" s="363"/>
      <c r="AS1230" s="258">
        <f>SUM(AE1230:AR1230)</f>
        <v>0</v>
      </c>
    </row>
    <row r="1231" spans="1:46" ht="15" customHeight="1" outlineLevel="1">
      <c r="A1231" s="466"/>
      <c r="B1231" s="256" t="s">
        <v>723</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3512">AF1230</f>
        <v>0</v>
      </c>
      <c r="AG1231" s="364">
        <f t="shared" si="3512"/>
        <v>0</v>
      </c>
      <c r="AH1231" s="364">
        <f t="shared" si="3512"/>
        <v>0</v>
      </c>
      <c r="AI1231" s="364">
        <f t="shared" si="3512"/>
        <v>0</v>
      </c>
      <c r="AJ1231" s="364">
        <f t="shared" si="3512"/>
        <v>0</v>
      </c>
      <c r="AK1231" s="364">
        <f t="shared" si="3512"/>
        <v>0</v>
      </c>
      <c r="AL1231" s="364">
        <f t="shared" si="3512"/>
        <v>0</v>
      </c>
      <c r="AM1231" s="364">
        <f t="shared" si="3512"/>
        <v>0</v>
      </c>
      <c r="AN1231" s="364">
        <f t="shared" si="3512"/>
        <v>0</v>
      </c>
      <c r="AO1231" s="364">
        <f t="shared" si="3512"/>
        <v>0</v>
      </c>
      <c r="AP1231" s="364">
        <f t="shared" si="3512"/>
        <v>0</v>
      </c>
      <c r="AQ1231" s="364">
        <f t="shared" si="3512"/>
        <v>0</v>
      </c>
      <c r="AR1231" s="364">
        <f t="shared" si="3512"/>
        <v>0</v>
      </c>
      <c r="AS1231" s="259"/>
    </row>
    <row r="1232" spans="1:46" ht="15" customHeight="1" outlineLevel="1">
      <c r="A1232" s="466"/>
      <c r="B1232" s="276"/>
      <c r="C1232" s="267"/>
      <c r="D1232" s="253"/>
      <c r="E1232" s="253"/>
      <c r="F1232" s="253"/>
      <c r="G1232" s="253"/>
      <c r="H1232" s="253"/>
      <c r="I1232" s="253"/>
      <c r="J1232" s="253"/>
      <c r="K1232" s="253"/>
      <c r="L1232" s="253"/>
      <c r="M1232" s="253"/>
      <c r="N1232" s="253"/>
      <c r="O1232" s="253"/>
      <c r="P1232" s="253"/>
      <c r="Q1232" s="416"/>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3"/>
      <c r="AT1232" s="546"/>
    </row>
    <row r="1233" spans="1:46" s="245" customFormat="1" ht="15.75" outlineLevel="1">
      <c r="A1233" s="466"/>
      <c r="B1233" s="250" t="s">
        <v>487</v>
      </c>
      <c r="C1233" s="253"/>
      <c r="D1233" s="253"/>
      <c r="E1233" s="253"/>
      <c r="F1233" s="253"/>
      <c r="G1233" s="253"/>
      <c r="H1233" s="253"/>
      <c r="I1233" s="253"/>
      <c r="J1233" s="253"/>
      <c r="K1233" s="253"/>
      <c r="L1233" s="253"/>
      <c r="M1233" s="253"/>
      <c r="N1233" s="253"/>
      <c r="O1233" s="253"/>
      <c r="P1233" s="253"/>
      <c r="Q1233" s="253"/>
      <c r="R1233" s="253"/>
      <c r="S1233" s="253"/>
      <c r="T1233" s="253"/>
      <c r="U1233" s="253"/>
      <c r="V1233" s="253"/>
      <c r="W1233" s="253"/>
      <c r="X1233" s="253"/>
      <c r="Y1233" s="253"/>
      <c r="Z1233" s="253"/>
      <c r="AA1233" s="253"/>
      <c r="AB1233" s="253"/>
      <c r="AC1233" s="253"/>
      <c r="AD1233" s="253"/>
      <c r="AE1233" s="365"/>
      <c r="AF1233" s="365"/>
      <c r="AG1233" s="365"/>
      <c r="AH1233" s="365"/>
      <c r="AI1233" s="365"/>
      <c r="AJ1233" s="365"/>
      <c r="AK1233" s="369"/>
      <c r="AL1233" s="369"/>
      <c r="AM1233" s="369"/>
      <c r="AN1233" s="369"/>
      <c r="AO1233" s="369"/>
      <c r="AP1233" s="369"/>
      <c r="AQ1233" s="369"/>
      <c r="AR1233" s="369"/>
      <c r="AS1233" s="455"/>
      <c r="AT1233" s="547"/>
    </row>
    <row r="1234" spans="1:46" outlineLevel="1">
      <c r="A1234" s="466">
        <v>15</v>
      </c>
      <c r="B1234" s="256" t="s">
        <v>492</v>
      </c>
      <c r="C1234" s="253" t="s">
        <v>25</v>
      </c>
      <c r="D1234" s="257"/>
      <c r="E1234" s="257"/>
      <c r="F1234" s="257"/>
      <c r="G1234" s="257"/>
      <c r="H1234" s="257"/>
      <c r="I1234" s="257"/>
      <c r="J1234" s="257"/>
      <c r="K1234" s="257"/>
      <c r="L1234" s="257"/>
      <c r="M1234" s="257"/>
      <c r="N1234" s="257"/>
      <c r="O1234" s="257"/>
      <c r="P1234" s="257"/>
      <c r="Q1234" s="257">
        <v>0</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548">
        <f>SUM(AE1234:AR1234)</f>
        <v>0</v>
      </c>
      <c r="AT1234" s="546"/>
    </row>
    <row r="1235" spans="1:46" outlineLevel="1">
      <c r="A1235" s="466"/>
      <c r="B1235" s="256" t="s">
        <v>723</v>
      </c>
      <c r="C1235" s="253" t="s">
        <v>163</v>
      </c>
      <c r="D1235" s="257"/>
      <c r="E1235" s="257"/>
      <c r="F1235" s="257"/>
      <c r="G1235" s="257"/>
      <c r="H1235" s="257"/>
      <c r="I1235" s="257"/>
      <c r="J1235" s="257"/>
      <c r="K1235" s="257"/>
      <c r="L1235" s="257"/>
      <c r="M1235" s="257"/>
      <c r="N1235" s="257"/>
      <c r="O1235" s="257"/>
      <c r="P1235" s="257"/>
      <c r="Q1235" s="257">
        <f>Q1234</f>
        <v>0</v>
      </c>
      <c r="R1235" s="257"/>
      <c r="S1235" s="257"/>
      <c r="T1235" s="257"/>
      <c r="U1235" s="257"/>
      <c r="V1235" s="257"/>
      <c r="W1235" s="257"/>
      <c r="X1235" s="257"/>
      <c r="Y1235" s="257"/>
      <c r="Z1235" s="257"/>
      <c r="AA1235" s="257"/>
      <c r="AB1235" s="257"/>
      <c r="AC1235" s="257"/>
      <c r="AD1235" s="257"/>
      <c r="AE1235" s="364">
        <f>AE1234</f>
        <v>0</v>
      </c>
      <c r="AF1235" s="364">
        <f>AF1234</f>
        <v>0</v>
      </c>
      <c r="AG1235" s="364">
        <f t="shared" ref="AG1235:AI1235" si="3513">AG1234</f>
        <v>0</v>
      </c>
      <c r="AH1235" s="364">
        <f t="shared" si="3513"/>
        <v>0</v>
      </c>
      <c r="AI1235" s="364">
        <f t="shared" si="3513"/>
        <v>0</v>
      </c>
      <c r="AJ1235" s="364">
        <f>AJ1234</f>
        <v>0</v>
      </c>
      <c r="AK1235" s="364">
        <f t="shared" ref="AK1235:AR1235" si="3514">AK1234</f>
        <v>0</v>
      </c>
      <c r="AL1235" s="364">
        <f t="shared" si="3514"/>
        <v>0</v>
      </c>
      <c r="AM1235" s="364">
        <f t="shared" si="3514"/>
        <v>0</v>
      </c>
      <c r="AN1235" s="364">
        <f t="shared" si="3514"/>
        <v>0</v>
      </c>
      <c r="AO1235" s="364">
        <f t="shared" si="3514"/>
        <v>0</v>
      </c>
      <c r="AP1235" s="364">
        <f t="shared" si="3514"/>
        <v>0</v>
      </c>
      <c r="AQ1235" s="364">
        <f t="shared" si="3514"/>
        <v>0</v>
      </c>
      <c r="AR1235" s="364">
        <f t="shared" si="3514"/>
        <v>0</v>
      </c>
      <c r="AS1235" s="259"/>
    </row>
    <row r="1236" spans="1:46" outlineLevel="1">
      <c r="A1236" s="466"/>
      <c r="B1236" s="276"/>
      <c r="C1236" s="267"/>
      <c r="D1236" s="253"/>
      <c r="E1236" s="253"/>
      <c r="F1236" s="253"/>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8"/>
    </row>
    <row r="1237" spans="1:46" s="245" customFormat="1" outlineLevel="1">
      <c r="A1237" s="466">
        <v>16</v>
      </c>
      <c r="B1237" s="285" t="s">
        <v>488</v>
      </c>
      <c r="C1237" s="253" t="s">
        <v>25</v>
      </c>
      <c r="D1237" s="257"/>
      <c r="E1237" s="257"/>
      <c r="F1237" s="257"/>
      <c r="G1237" s="257"/>
      <c r="H1237" s="257"/>
      <c r="I1237" s="257"/>
      <c r="J1237" s="257"/>
      <c r="K1237" s="257"/>
      <c r="L1237" s="257"/>
      <c r="M1237" s="257"/>
      <c r="N1237" s="257"/>
      <c r="O1237" s="257"/>
      <c r="P1237" s="257"/>
      <c r="Q1237" s="257">
        <v>0</v>
      </c>
      <c r="R1237" s="257"/>
      <c r="S1237" s="257"/>
      <c r="T1237" s="257"/>
      <c r="U1237" s="257"/>
      <c r="V1237" s="257"/>
      <c r="W1237" s="257"/>
      <c r="X1237" s="257"/>
      <c r="Y1237" s="257"/>
      <c r="Z1237" s="257"/>
      <c r="AA1237" s="257"/>
      <c r="AB1237" s="257"/>
      <c r="AC1237" s="257"/>
      <c r="AD1237" s="257"/>
      <c r="AE1237" s="363"/>
      <c r="AF1237" s="363"/>
      <c r="AG1237" s="363"/>
      <c r="AH1237" s="363"/>
      <c r="AI1237" s="363"/>
      <c r="AJ1237" s="363"/>
      <c r="AK1237" s="363"/>
      <c r="AL1237" s="363"/>
      <c r="AM1237" s="363"/>
      <c r="AN1237" s="363"/>
      <c r="AO1237" s="363"/>
      <c r="AP1237" s="363"/>
      <c r="AQ1237" s="363"/>
      <c r="AR1237" s="363"/>
      <c r="AS1237" s="258">
        <f>SUM(AE1237:AR1237)</f>
        <v>0</v>
      </c>
    </row>
    <row r="1238" spans="1:46" s="245" customFormat="1" outlineLevel="1">
      <c r="A1238" s="466"/>
      <c r="B1238" s="256" t="s">
        <v>723</v>
      </c>
      <c r="C1238" s="253" t="s">
        <v>163</v>
      </c>
      <c r="D1238" s="257"/>
      <c r="E1238" s="257"/>
      <c r="F1238" s="257"/>
      <c r="G1238" s="257"/>
      <c r="H1238" s="257"/>
      <c r="I1238" s="257"/>
      <c r="J1238" s="257"/>
      <c r="K1238" s="257"/>
      <c r="L1238" s="257"/>
      <c r="M1238" s="257"/>
      <c r="N1238" s="257"/>
      <c r="O1238" s="257"/>
      <c r="P1238" s="257"/>
      <c r="Q1238" s="257">
        <f>Q1237</f>
        <v>0</v>
      </c>
      <c r="R1238" s="257"/>
      <c r="S1238" s="257"/>
      <c r="T1238" s="257"/>
      <c r="U1238" s="257"/>
      <c r="V1238" s="257"/>
      <c r="W1238" s="257"/>
      <c r="X1238" s="257"/>
      <c r="Y1238" s="257"/>
      <c r="Z1238" s="257"/>
      <c r="AA1238" s="257"/>
      <c r="AB1238" s="257"/>
      <c r="AC1238" s="257"/>
      <c r="AD1238" s="257"/>
      <c r="AE1238" s="364">
        <f>AE1237</f>
        <v>0</v>
      </c>
      <c r="AF1238" s="364">
        <f t="shared" ref="AF1238:AQ1238" si="3515">AF1237</f>
        <v>0</v>
      </c>
      <c r="AG1238" s="364">
        <f t="shared" si="3515"/>
        <v>0</v>
      </c>
      <c r="AH1238" s="364">
        <f t="shared" si="3515"/>
        <v>0</v>
      </c>
      <c r="AI1238" s="364">
        <f t="shared" si="3515"/>
        <v>0</v>
      </c>
      <c r="AJ1238" s="364">
        <f t="shared" si="3515"/>
        <v>0</v>
      </c>
      <c r="AK1238" s="364">
        <f t="shared" si="3515"/>
        <v>0</v>
      </c>
      <c r="AL1238" s="364">
        <f t="shared" si="3515"/>
        <v>0</v>
      </c>
      <c r="AM1238" s="364">
        <f t="shared" si="3515"/>
        <v>0</v>
      </c>
      <c r="AN1238" s="364">
        <f t="shared" si="3515"/>
        <v>0</v>
      </c>
      <c r="AO1238" s="364">
        <f t="shared" si="3515"/>
        <v>0</v>
      </c>
      <c r="AP1238" s="364">
        <f t="shared" si="3515"/>
        <v>0</v>
      </c>
      <c r="AQ1238" s="364">
        <f t="shared" si="3515"/>
        <v>0</v>
      </c>
      <c r="AR1238" s="364">
        <f>AR1237</f>
        <v>0</v>
      </c>
      <c r="AS1238" s="259"/>
    </row>
    <row r="1239" spans="1:46" s="245" customFormat="1" outlineLevel="1">
      <c r="A1239" s="466"/>
      <c r="B1239" s="285"/>
      <c r="C1239" s="253"/>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3"/>
      <c r="AE1239" s="365"/>
      <c r="AF1239" s="365"/>
      <c r="AG1239" s="365"/>
      <c r="AH1239" s="365"/>
      <c r="AI1239" s="365"/>
      <c r="AJ1239" s="365"/>
      <c r="AK1239" s="369"/>
      <c r="AL1239" s="369"/>
      <c r="AM1239" s="369"/>
      <c r="AN1239" s="369"/>
      <c r="AO1239" s="369"/>
      <c r="AP1239" s="369"/>
      <c r="AQ1239" s="369"/>
      <c r="AR1239" s="369"/>
      <c r="AS1239" s="274"/>
    </row>
    <row r="1240" spans="1:46" ht="15.75" outlineLevel="1">
      <c r="A1240" s="466"/>
      <c r="B1240" s="457" t="s">
        <v>493</v>
      </c>
      <c r="C1240" s="281"/>
      <c r="D1240" s="252"/>
      <c r="E1240" s="251"/>
      <c r="F1240" s="251"/>
      <c r="G1240" s="251"/>
      <c r="H1240" s="251"/>
      <c r="I1240" s="251"/>
      <c r="J1240" s="251"/>
      <c r="K1240" s="251"/>
      <c r="L1240" s="251"/>
      <c r="M1240" s="251"/>
      <c r="N1240" s="251"/>
      <c r="O1240" s="251"/>
      <c r="P1240" s="251"/>
      <c r="Q1240" s="252"/>
      <c r="R1240" s="251"/>
      <c r="S1240" s="251"/>
      <c r="T1240" s="251"/>
      <c r="U1240" s="251"/>
      <c r="V1240" s="251"/>
      <c r="W1240" s="251"/>
      <c r="X1240" s="251"/>
      <c r="Y1240" s="251"/>
      <c r="Z1240" s="251"/>
      <c r="AA1240" s="251"/>
      <c r="AB1240" s="251"/>
      <c r="AC1240" s="251"/>
      <c r="AD1240" s="251"/>
      <c r="AE1240" s="367"/>
      <c r="AF1240" s="367"/>
      <c r="AG1240" s="367"/>
      <c r="AH1240" s="367"/>
      <c r="AI1240" s="367"/>
      <c r="AJ1240" s="367"/>
      <c r="AK1240" s="367"/>
      <c r="AL1240" s="367"/>
      <c r="AM1240" s="367"/>
      <c r="AN1240" s="367"/>
      <c r="AO1240" s="367"/>
      <c r="AP1240" s="367"/>
      <c r="AQ1240" s="367"/>
      <c r="AR1240" s="367"/>
      <c r="AS1240" s="254"/>
    </row>
    <row r="1241" spans="1:46" outlineLevel="1">
      <c r="A1241" s="466">
        <v>17</v>
      </c>
      <c r="B1241" s="381" t="s">
        <v>112</v>
      </c>
      <c r="C1241" s="253" t="s">
        <v>25</v>
      </c>
      <c r="D1241" s="257"/>
      <c r="E1241" s="257"/>
      <c r="F1241" s="257"/>
      <c r="G1241" s="257"/>
      <c r="H1241" s="257"/>
      <c r="I1241" s="257"/>
      <c r="J1241" s="257"/>
      <c r="K1241" s="257"/>
      <c r="L1241" s="257"/>
      <c r="M1241" s="257"/>
      <c r="N1241" s="257"/>
      <c r="O1241" s="257"/>
      <c r="P1241" s="257"/>
      <c r="Q1241" s="257">
        <v>12</v>
      </c>
      <c r="R1241" s="257"/>
      <c r="S1241" s="257"/>
      <c r="T1241" s="257"/>
      <c r="U1241" s="257"/>
      <c r="V1241" s="257"/>
      <c r="W1241" s="257"/>
      <c r="X1241" s="257"/>
      <c r="Y1241" s="257"/>
      <c r="Z1241" s="257"/>
      <c r="AA1241" s="257"/>
      <c r="AB1241" s="257"/>
      <c r="AC1241" s="257"/>
      <c r="AD1241" s="257"/>
      <c r="AE1241" s="379"/>
      <c r="AF1241" s="363"/>
      <c r="AG1241" s="363"/>
      <c r="AH1241" s="363"/>
      <c r="AI1241" s="363"/>
      <c r="AJ1241" s="363"/>
      <c r="AK1241" s="363"/>
      <c r="AL1241" s="368"/>
      <c r="AM1241" s="368"/>
      <c r="AN1241" s="368"/>
      <c r="AO1241" s="368"/>
      <c r="AP1241" s="368"/>
      <c r="AQ1241" s="368"/>
      <c r="AR1241" s="368"/>
      <c r="AS1241" s="258">
        <f>SUM(AE1241:AR1241)</f>
        <v>0</v>
      </c>
    </row>
    <row r="1242" spans="1:46" outlineLevel="1">
      <c r="A1242" s="466"/>
      <c r="B1242" s="256" t="s">
        <v>723</v>
      </c>
      <c r="C1242" s="253" t="s">
        <v>163</v>
      </c>
      <c r="D1242" s="257"/>
      <c r="E1242" s="257"/>
      <c r="F1242" s="257"/>
      <c r="G1242" s="257"/>
      <c r="H1242" s="257"/>
      <c r="I1242" s="257"/>
      <c r="J1242" s="257"/>
      <c r="K1242" s="257"/>
      <c r="L1242" s="257"/>
      <c r="M1242" s="257"/>
      <c r="N1242" s="257"/>
      <c r="O1242" s="257"/>
      <c r="P1242" s="257"/>
      <c r="Q1242" s="257">
        <f>Q1241</f>
        <v>12</v>
      </c>
      <c r="R1242" s="257"/>
      <c r="S1242" s="257"/>
      <c r="T1242" s="257"/>
      <c r="U1242" s="257"/>
      <c r="V1242" s="257"/>
      <c r="W1242" s="257"/>
      <c r="X1242" s="257"/>
      <c r="Y1242" s="257"/>
      <c r="Z1242" s="257"/>
      <c r="AA1242" s="257"/>
      <c r="AB1242" s="257"/>
      <c r="AC1242" s="257"/>
      <c r="AD1242" s="257"/>
      <c r="AE1242" s="364">
        <f>AE1241</f>
        <v>0</v>
      </c>
      <c r="AF1242" s="364">
        <f t="shared" ref="AF1242:AR1242" si="3516">AF1241</f>
        <v>0</v>
      </c>
      <c r="AG1242" s="364">
        <f t="shared" si="3516"/>
        <v>0</v>
      </c>
      <c r="AH1242" s="364">
        <f t="shared" si="3516"/>
        <v>0</v>
      </c>
      <c r="AI1242" s="364">
        <f t="shared" si="3516"/>
        <v>0</v>
      </c>
      <c r="AJ1242" s="364">
        <f t="shared" si="3516"/>
        <v>0</v>
      </c>
      <c r="AK1242" s="364">
        <f t="shared" si="3516"/>
        <v>0</v>
      </c>
      <c r="AL1242" s="364">
        <f t="shared" si="3516"/>
        <v>0</v>
      </c>
      <c r="AM1242" s="364">
        <f t="shared" si="3516"/>
        <v>0</v>
      </c>
      <c r="AN1242" s="364">
        <f t="shared" si="3516"/>
        <v>0</v>
      </c>
      <c r="AO1242" s="364">
        <f t="shared" si="3516"/>
        <v>0</v>
      </c>
      <c r="AP1242" s="364">
        <f t="shared" si="3516"/>
        <v>0</v>
      </c>
      <c r="AQ1242" s="364">
        <f t="shared" si="3516"/>
        <v>0</v>
      </c>
      <c r="AR1242" s="364">
        <f t="shared" si="3516"/>
        <v>0</v>
      </c>
      <c r="AS1242" s="268"/>
    </row>
    <row r="1243" spans="1:46" outlineLevel="1">
      <c r="A1243" s="466"/>
      <c r="B1243" s="256"/>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75"/>
      <c r="AF1243" s="378"/>
      <c r="AG1243" s="378"/>
      <c r="AH1243" s="378"/>
      <c r="AI1243" s="378"/>
      <c r="AJ1243" s="378"/>
      <c r="AK1243" s="378"/>
      <c r="AL1243" s="378"/>
      <c r="AM1243" s="378"/>
      <c r="AN1243" s="378"/>
      <c r="AO1243" s="378"/>
      <c r="AP1243" s="378"/>
      <c r="AQ1243" s="378"/>
      <c r="AR1243" s="378"/>
      <c r="AS1243" s="268"/>
    </row>
    <row r="1244" spans="1:46" outlineLevel="1">
      <c r="A1244" s="466">
        <v>18</v>
      </c>
      <c r="B1244" s="381" t="s">
        <v>109</v>
      </c>
      <c r="C1244" s="253" t="s">
        <v>25</v>
      </c>
      <c r="D1244" s="257"/>
      <c r="E1244" s="257"/>
      <c r="F1244" s="257"/>
      <c r="G1244" s="257"/>
      <c r="H1244" s="257"/>
      <c r="I1244" s="257"/>
      <c r="J1244" s="257"/>
      <c r="K1244" s="257"/>
      <c r="L1244" s="257"/>
      <c r="M1244" s="257"/>
      <c r="N1244" s="257"/>
      <c r="O1244" s="257"/>
      <c r="P1244" s="257"/>
      <c r="Q1244" s="257">
        <v>12</v>
      </c>
      <c r="R1244" s="257"/>
      <c r="S1244" s="257"/>
      <c r="T1244" s="257"/>
      <c r="U1244" s="257"/>
      <c r="V1244" s="257"/>
      <c r="W1244" s="257"/>
      <c r="X1244" s="257"/>
      <c r="Y1244" s="257"/>
      <c r="Z1244" s="257"/>
      <c r="AA1244" s="257"/>
      <c r="AB1244" s="257"/>
      <c r="AC1244" s="257"/>
      <c r="AD1244" s="257"/>
      <c r="AE1244" s="379"/>
      <c r="AF1244" s="363"/>
      <c r="AG1244" s="363"/>
      <c r="AH1244" s="363"/>
      <c r="AI1244" s="363"/>
      <c r="AJ1244" s="363"/>
      <c r="AK1244" s="363"/>
      <c r="AL1244" s="368"/>
      <c r="AM1244" s="368"/>
      <c r="AN1244" s="368"/>
      <c r="AO1244" s="368"/>
      <c r="AP1244" s="368"/>
      <c r="AQ1244" s="368"/>
      <c r="AR1244" s="368"/>
      <c r="AS1244" s="258">
        <f>SUM(AE1244:AR1244)</f>
        <v>0</v>
      </c>
    </row>
    <row r="1245" spans="1:46" outlineLevel="1">
      <c r="A1245" s="466"/>
      <c r="B1245" s="256" t="s">
        <v>723</v>
      </c>
      <c r="C1245" s="253" t="s">
        <v>163</v>
      </c>
      <c r="D1245" s="257"/>
      <c r="E1245" s="257"/>
      <c r="F1245" s="257"/>
      <c r="G1245" s="257"/>
      <c r="H1245" s="257"/>
      <c r="I1245" s="257"/>
      <c r="J1245" s="257"/>
      <c r="K1245" s="257"/>
      <c r="L1245" s="257"/>
      <c r="M1245" s="257"/>
      <c r="N1245" s="257"/>
      <c r="O1245" s="257"/>
      <c r="P1245" s="257"/>
      <c r="Q1245" s="257">
        <f>Q1244</f>
        <v>12</v>
      </c>
      <c r="R1245" s="257"/>
      <c r="S1245" s="257"/>
      <c r="T1245" s="257"/>
      <c r="U1245" s="257"/>
      <c r="V1245" s="257"/>
      <c r="W1245" s="257"/>
      <c r="X1245" s="257"/>
      <c r="Y1245" s="257"/>
      <c r="Z1245" s="257"/>
      <c r="AA1245" s="257"/>
      <c r="AB1245" s="257"/>
      <c r="AC1245" s="257"/>
      <c r="AD1245" s="257"/>
      <c r="AE1245" s="364">
        <f>AE1244</f>
        <v>0</v>
      </c>
      <c r="AF1245" s="364">
        <f t="shared" ref="AF1245:AR1245" si="3517">AF1244</f>
        <v>0</v>
      </c>
      <c r="AG1245" s="364">
        <f t="shared" si="3517"/>
        <v>0</v>
      </c>
      <c r="AH1245" s="364">
        <f t="shared" si="3517"/>
        <v>0</v>
      </c>
      <c r="AI1245" s="364">
        <f t="shared" si="3517"/>
        <v>0</v>
      </c>
      <c r="AJ1245" s="364">
        <f t="shared" si="3517"/>
        <v>0</v>
      </c>
      <c r="AK1245" s="364">
        <f t="shared" si="3517"/>
        <v>0</v>
      </c>
      <c r="AL1245" s="364">
        <f t="shared" si="3517"/>
        <v>0</v>
      </c>
      <c r="AM1245" s="364">
        <f t="shared" si="3517"/>
        <v>0</v>
      </c>
      <c r="AN1245" s="364">
        <f t="shared" si="3517"/>
        <v>0</v>
      </c>
      <c r="AO1245" s="364">
        <f t="shared" si="3517"/>
        <v>0</v>
      </c>
      <c r="AP1245" s="364">
        <f t="shared" si="3517"/>
        <v>0</v>
      </c>
      <c r="AQ1245" s="364">
        <f t="shared" si="3517"/>
        <v>0</v>
      </c>
      <c r="AR1245" s="364">
        <f t="shared" si="3517"/>
        <v>0</v>
      </c>
      <c r="AS1245" s="268"/>
    </row>
    <row r="1246" spans="1:46" outlineLevel="1">
      <c r="A1246" s="466"/>
      <c r="B1246" s="283"/>
      <c r="C1246" s="253"/>
      <c r="D1246" s="253"/>
      <c r="E1246" s="253"/>
      <c r="F1246" s="253"/>
      <c r="G1246" s="253"/>
      <c r="H1246" s="253"/>
      <c r="I1246" s="253"/>
      <c r="J1246" s="253"/>
      <c r="K1246" s="253"/>
      <c r="L1246" s="253"/>
      <c r="M1246" s="253"/>
      <c r="N1246" s="253"/>
      <c r="O1246" s="253"/>
      <c r="P1246" s="253"/>
      <c r="Q1246" s="253"/>
      <c r="R1246" s="253"/>
      <c r="S1246" s="253"/>
      <c r="T1246" s="253"/>
      <c r="U1246" s="253"/>
      <c r="V1246" s="253"/>
      <c r="W1246" s="253"/>
      <c r="X1246" s="253"/>
      <c r="Y1246" s="253"/>
      <c r="Z1246" s="253"/>
      <c r="AA1246" s="253"/>
      <c r="AB1246" s="253"/>
      <c r="AC1246" s="253"/>
      <c r="AD1246" s="253"/>
      <c r="AE1246" s="376"/>
      <c r="AF1246" s="377"/>
      <c r="AG1246" s="377"/>
      <c r="AH1246" s="377"/>
      <c r="AI1246" s="377"/>
      <c r="AJ1246" s="377"/>
      <c r="AK1246" s="377"/>
      <c r="AL1246" s="377"/>
      <c r="AM1246" s="377"/>
      <c r="AN1246" s="377"/>
      <c r="AO1246" s="377"/>
      <c r="AP1246" s="377"/>
      <c r="AQ1246" s="377"/>
      <c r="AR1246" s="377"/>
      <c r="AS1246" s="259"/>
    </row>
    <row r="1247" spans="1:46" outlineLevel="1">
      <c r="A1247" s="466">
        <v>19</v>
      </c>
      <c r="B1247" s="381" t="s">
        <v>111</v>
      </c>
      <c r="C1247" s="253" t="s">
        <v>25</v>
      </c>
      <c r="D1247" s="257"/>
      <c r="E1247" s="257"/>
      <c r="F1247" s="257"/>
      <c r="G1247" s="257"/>
      <c r="H1247" s="257"/>
      <c r="I1247" s="257"/>
      <c r="J1247" s="257"/>
      <c r="K1247" s="257"/>
      <c r="L1247" s="257"/>
      <c r="M1247" s="257"/>
      <c r="N1247" s="257"/>
      <c r="O1247" s="257"/>
      <c r="P1247" s="257"/>
      <c r="Q1247" s="257">
        <v>12</v>
      </c>
      <c r="R1247" s="257"/>
      <c r="S1247" s="257"/>
      <c r="T1247" s="257"/>
      <c r="U1247" s="257"/>
      <c r="V1247" s="257"/>
      <c r="W1247" s="257"/>
      <c r="X1247" s="257"/>
      <c r="Y1247" s="257"/>
      <c r="Z1247" s="257"/>
      <c r="AA1247" s="257"/>
      <c r="AB1247" s="257"/>
      <c r="AC1247" s="257"/>
      <c r="AD1247" s="257"/>
      <c r="AE1247" s="379"/>
      <c r="AF1247" s="363"/>
      <c r="AG1247" s="363"/>
      <c r="AH1247" s="363"/>
      <c r="AI1247" s="363"/>
      <c r="AJ1247" s="363"/>
      <c r="AK1247" s="363"/>
      <c r="AL1247" s="368"/>
      <c r="AM1247" s="368"/>
      <c r="AN1247" s="368"/>
      <c r="AO1247" s="368"/>
      <c r="AP1247" s="368"/>
      <c r="AQ1247" s="368"/>
      <c r="AR1247" s="368"/>
      <c r="AS1247" s="258">
        <f>SUM(AE1247:AR1247)</f>
        <v>0</v>
      </c>
    </row>
    <row r="1248" spans="1:46" outlineLevel="1">
      <c r="A1248" s="466"/>
      <c r="B1248" s="256" t="s">
        <v>723</v>
      </c>
      <c r="C1248" s="253" t="s">
        <v>163</v>
      </c>
      <c r="D1248" s="257"/>
      <c r="E1248" s="257"/>
      <c r="F1248" s="257"/>
      <c r="G1248" s="257"/>
      <c r="H1248" s="257"/>
      <c r="I1248" s="257"/>
      <c r="J1248" s="257"/>
      <c r="K1248" s="257"/>
      <c r="L1248" s="257"/>
      <c r="M1248" s="257"/>
      <c r="N1248" s="257"/>
      <c r="O1248" s="257"/>
      <c r="P1248" s="257"/>
      <c r="Q1248" s="257">
        <f>Q1247</f>
        <v>12</v>
      </c>
      <c r="R1248" s="257"/>
      <c r="S1248" s="257"/>
      <c r="T1248" s="257"/>
      <c r="U1248" s="257"/>
      <c r="V1248" s="257"/>
      <c r="W1248" s="257"/>
      <c r="X1248" s="257"/>
      <c r="Y1248" s="257"/>
      <c r="Z1248" s="257"/>
      <c r="AA1248" s="257"/>
      <c r="AB1248" s="257"/>
      <c r="AC1248" s="257"/>
      <c r="AD1248" s="257"/>
      <c r="AE1248" s="364">
        <f>AE1247</f>
        <v>0</v>
      </c>
      <c r="AF1248" s="364">
        <f t="shared" ref="AF1248:AR1248" si="3518">AF1247</f>
        <v>0</v>
      </c>
      <c r="AG1248" s="364">
        <f t="shared" si="3518"/>
        <v>0</v>
      </c>
      <c r="AH1248" s="364">
        <f t="shared" si="3518"/>
        <v>0</v>
      </c>
      <c r="AI1248" s="364">
        <f t="shared" si="3518"/>
        <v>0</v>
      </c>
      <c r="AJ1248" s="364">
        <f t="shared" si="3518"/>
        <v>0</v>
      </c>
      <c r="AK1248" s="364">
        <f t="shared" si="3518"/>
        <v>0</v>
      </c>
      <c r="AL1248" s="364">
        <f t="shared" si="3518"/>
        <v>0</v>
      </c>
      <c r="AM1248" s="364">
        <f t="shared" si="3518"/>
        <v>0</v>
      </c>
      <c r="AN1248" s="364">
        <f t="shared" si="3518"/>
        <v>0</v>
      </c>
      <c r="AO1248" s="364">
        <f t="shared" si="3518"/>
        <v>0</v>
      </c>
      <c r="AP1248" s="364">
        <f t="shared" si="3518"/>
        <v>0</v>
      </c>
      <c r="AQ1248" s="364">
        <f t="shared" si="3518"/>
        <v>0</v>
      </c>
      <c r="AR1248" s="364">
        <f t="shared" si="3518"/>
        <v>0</v>
      </c>
      <c r="AS1248" s="259"/>
    </row>
    <row r="1249" spans="1:45" outlineLevel="1">
      <c r="A1249" s="466"/>
      <c r="B1249" s="283"/>
      <c r="C1249" s="253"/>
      <c r="D1249" s="253"/>
      <c r="E1249" s="253"/>
      <c r="F1249" s="253"/>
      <c r="G1249" s="253"/>
      <c r="H1249" s="253"/>
      <c r="I1249" s="253"/>
      <c r="J1249" s="253"/>
      <c r="K1249" s="253"/>
      <c r="L1249" s="253"/>
      <c r="M1249" s="253"/>
      <c r="N1249" s="253"/>
      <c r="O1249" s="253"/>
      <c r="P1249" s="253"/>
      <c r="Q1249" s="253"/>
      <c r="R1249" s="253"/>
      <c r="S1249" s="253"/>
      <c r="T1249" s="253"/>
      <c r="U1249" s="253"/>
      <c r="V1249" s="253"/>
      <c r="W1249" s="253"/>
      <c r="X1249" s="253"/>
      <c r="Y1249" s="253"/>
      <c r="Z1249" s="253"/>
      <c r="AA1249" s="253"/>
      <c r="AB1249" s="253"/>
      <c r="AC1249" s="253"/>
      <c r="AD1249" s="253"/>
      <c r="AE1249" s="365"/>
      <c r="AF1249" s="365"/>
      <c r="AG1249" s="365"/>
      <c r="AH1249" s="365"/>
      <c r="AI1249" s="365"/>
      <c r="AJ1249" s="365"/>
      <c r="AK1249" s="365"/>
      <c r="AL1249" s="365"/>
      <c r="AM1249" s="365"/>
      <c r="AN1249" s="365"/>
      <c r="AO1249" s="365"/>
      <c r="AP1249" s="365"/>
      <c r="AQ1249" s="365"/>
      <c r="AR1249" s="365"/>
      <c r="AS1249" s="268"/>
    </row>
    <row r="1250" spans="1:45" outlineLevel="1">
      <c r="A1250" s="466">
        <v>20</v>
      </c>
      <c r="B1250" s="381" t="s">
        <v>110</v>
      </c>
      <c r="C1250" s="253" t="s">
        <v>25</v>
      </c>
      <c r="D1250" s="257"/>
      <c r="E1250" s="257"/>
      <c r="F1250" s="257"/>
      <c r="G1250" s="257"/>
      <c r="H1250" s="257"/>
      <c r="I1250" s="257"/>
      <c r="J1250" s="257"/>
      <c r="K1250" s="257"/>
      <c r="L1250" s="257"/>
      <c r="M1250" s="257"/>
      <c r="N1250" s="257"/>
      <c r="O1250" s="257"/>
      <c r="P1250" s="257"/>
      <c r="Q1250" s="257">
        <v>12</v>
      </c>
      <c r="R1250" s="257"/>
      <c r="S1250" s="257"/>
      <c r="T1250" s="257"/>
      <c r="U1250" s="257"/>
      <c r="V1250" s="257"/>
      <c r="W1250" s="257"/>
      <c r="X1250" s="257"/>
      <c r="Y1250" s="257"/>
      <c r="Z1250" s="257"/>
      <c r="AA1250" s="257"/>
      <c r="AB1250" s="257"/>
      <c r="AC1250" s="257"/>
      <c r="AD1250" s="257"/>
      <c r="AE1250" s="379"/>
      <c r="AF1250" s="363"/>
      <c r="AG1250" s="363"/>
      <c r="AH1250" s="363"/>
      <c r="AI1250" s="363"/>
      <c r="AJ1250" s="363"/>
      <c r="AK1250" s="363"/>
      <c r="AL1250" s="368"/>
      <c r="AM1250" s="368"/>
      <c r="AN1250" s="368"/>
      <c r="AO1250" s="368"/>
      <c r="AP1250" s="368"/>
      <c r="AQ1250" s="368"/>
      <c r="AR1250" s="368"/>
      <c r="AS1250" s="258">
        <f>SUM(AE1250:AR1250)</f>
        <v>0</v>
      </c>
    </row>
    <row r="1251" spans="1:45" outlineLevel="1">
      <c r="A1251" s="466"/>
      <c r="B1251" s="256" t="s">
        <v>723</v>
      </c>
      <c r="C1251" s="253" t="s">
        <v>163</v>
      </c>
      <c r="D1251" s="257"/>
      <c r="E1251" s="257"/>
      <c r="F1251" s="257"/>
      <c r="G1251" s="257"/>
      <c r="H1251" s="257"/>
      <c r="I1251" s="257"/>
      <c r="J1251" s="257"/>
      <c r="K1251" s="257"/>
      <c r="L1251" s="257"/>
      <c r="M1251" s="257"/>
      <c r="N1251" s="257"/>
      <c r="O1251" s="257"/>
      <c r="P1251" s="257"/>
      <c r="Q1251" s="257">
        <f>Q1250</f>
        <v>12</v>
      </c>
      <c r="R1251" s="257"/>
      <c r="S1251" s="257"/>
      <c r="T1251" s="257"/>
      <c r="U1251" s="257"/>
      <c r="V1251" s="257"/>
      <c r="W1251" s="257"/>
      <c r="X1251" s="257"/>
      <c r="Y1251" s="257"/>
      <c r="Z1251" s="257"/>
      <c r="AA1251" s="257"/>
      <c r="AB1251" s="257"/>
      <c r="AC1251" s="257"/>
      <c r="AD1251" s="257"/>
      <c r="AE1251" s="364">
        <f t="shared" ref="AE1251:AR1251" si="3519">AE1250</f>
        <v>0</v>
      </c>
      <c r="AF1251" s="364">
        <f t="shared" si="3519"/>
        <v>0</v>
      </c>
      <c r="AG1251" s="364">
        <f t="shared" si="3519"/>
        <v>0</v>
      </c>
      <c r="AH1251" s="364">
        <f t="shared" si="3519"/>
        <v>0</v>
      </c>
      <c r="AI1251" s="364">
        <f t="shared" si="3519"/>
        <v>0</v>
      </c>
      <c r="AJ1251" s="364">
        <f t="shared" si="3519"/>
        <v>0</v>
      </c>
      <c r="AK1251" s="364">
        <f t="shared" si="3519"/>
        <v>0</v>
      </c>
      <c r="AL1251" s="364">
        <f t="shared" si="3519"/>
        <v>0</v>
      </c>
      <c r="AM1251" s="364">
        <f t="shared" si="3519"/>
        <v>0</v>
      </c>
      <c r="AN1251" s="364">
        <f t="shared" si="3519"/>
        <v>0</v>
      </c>
      <c r="AO1251" s="364">
        <f t="shared" si="3519"/>
        <v>0</v>
      </c>
      <c r="AP1251" s="364">
        <f t="shared" si="3519"/>
        <v>0</v>
      </c>
      <c r="AQ1251" s="364">
        <f t="shared" si="3519"/>
        <v>0</v>
      </c>
      <c r="AR1251" s="364">
        <f t="shared" si="3519"/>
        <v>0</v>
      </c>
      <c r="AS1251" s="268"/>
    </row>
    <row r="1252" spans="1:45" ht="15.75" outlineLevel="1">
      <c r="A1252" s="466"/>
      <c r="B1252" s="284"/>
      <c r="C1252" s="262"/>
      <c r="D1252" s="253"/>
      <c r="E1252" s="253"/>
      <c r="F1252" s="253"/>
      <c r="G1252" s="253"/>
      <c r="H1252" s="253"/>
      <c r="I1252" s="253"/>
      <c r="J1252" s="253"/>
      <c r="K1252" s="253"/>
      <c r="L1252" s="253"/>
      <c r="M1252" s="253"/>
      <c r="N1252" s="253"/>
      <c r="O1252" s="253"/>
      <c r="P1252" s="253"/>
      <c r="Q1252" s="262"/>
      <c r="R1252" s="253"/>
      <c r="S1252" s="253"/>
      <c r="T1252" s="253"/>
      <c r="U1252" s="253"/>
      <c r="V1252" s="253"/>
      <c r="W1252" s="253"/>
      <c r="X1252" s="253"/>
      <c r="Y1252" s="253"/>
      <c r="Z1252" s="253"/>
      <c r="AA1252" s="253"/>
      <c r="AB1252" s="253"/>
      <c r="AC1252" s="253"/>
      <c r="AD1252" s="253"/>
      <c r="AE1252" s="365"/>
      <c r="AF1252" s="365"/>
      <c r="AG1252" s="365"/>
      <c r="AH1252" s="365"/>
      <c r="AI1252" s="365"/>
      <c r="AJ1252" s="365"/>
      <c r="AK1252" s="365"/>
      <c r="AL1252" s="365"/>
      <c r="AM1252" s="365"/>
      <c r="AN1252" s="365"/>
      <c r="AO1252" s="365"/>
      <c r="AP1252" s="365"/>
      <c r="AQ1252" s="365"/>
      <c r="AR1252" s="365"/>
      <c r="AS1252" s="268"/>
    </row>
    <row r="1253" spans="1:45" ht="15.75" outlineLevel="1">
      <c r="A1253" s="466"/>
      <c r="B1253" s="456" t="s">
        <v>500</v>
      </c>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75"/>
      <c r="AF1253" s="378"/>
      <c r="AG1253" s="378"/>
      <c r="AH1253" s="378"/>
      <c r="AI1253" s="378"/>
      <c r="AJ1253" s="378"/>
      <c r="AK1253" s="378"/>
      <c r="AL1253" s="378"/>
      <c r="AM1253" s="378"/>
      <c r="AN1253" s="378"/>
      <c r="AO1253" s="378"/>
      <c r="AP1253" s="378"/>
      <c r="AQ1253" s="378"/>
      <c r="AR1253" s="378"/>
      <c r="AS1253" s="268"/>
    </row>
    <row r="1254" spans="1:45" ht="15.75" outlineLevel="1">
      <c r="A1254" s="466"/>
      <c r="B1254" s="445" t="s">
        <v>496</v>
      </c>
      <c r="C1254" s="253"/>
      <c r="D1254" s="253"/>
      <c r="E1254" s="253"/>
      <c r="F1254" s="253"/>
      <c r="G1254" s="253"/>
      <c r="H1254" s="253"/>
      <c r="I1254" s="253"/>
      <c r="J1254" s="253"/>
      <c r="K1254" s="253"/>
      <c r="L1254" s="253"/>
      <c r="M1254" s="253"/>
      <c r="N1254" s="253"/>
      <c r="O1254" s="253"/>
      <c r="P1254" s="253"/>
      <c r="Q1254" s="253"/>
      <c r="R1254" s="253"/>
      <c r="S1254" s="253"/>
      <c r="T1254" s="253"/>
      <c r="U1254" s="253"/>
      <c r="V1254" s="253"/>
      <c r="W1254" s="253"/>
      <c r="X1254" s="253"/>
      <c r="Y1254" s="253"/>
      <c r="Z1254" s="253"/>
      <c r="AA1254" s="253"/>
      <c r="AB1254" s="253"/>
      <c r="AC1254" s="253"/>
      <c r="AD1254" s="253"/>
      <c r="AE1254" s="375"/>
      <c r="AF1254" s="378"/>
      <c r="AG1254" s="378"/>
      <c r="AH1254" s="378"/>
      <c r="AI1254" s="378"/>
      <c r="AJ1254" s="378"/>
      <c r="AK1254" s="378"/>
      <c r="AL1254" s="378"/>
      <c r="AM1254" s="378"/>
      <c r="AN1254" s="378"/>
      <c r="AO1254" s="378"/>
      <c r="AP1254" s="378"/>
      <c r="AQ1254" s="378"/>
      <c r="AR1254" s="378"/>
      <c r="AS1254" s="268"/>
    </row>
    <row r="1255" spans="1:45" ht="15" customHeight="1" outlineLevel="1">
      <c r="A1255" s="466">
        <v>21</v>
      </c>
      <c r="B1255" s="381" t="s">
        <v>113</v>
      </c>
      <c r="C1255" s="253" t="s">
        <v>25</v>
      </c>
      <c r="D1255" s="257"/>
      <c r="E1255" s="257"/>
      <c r="F1255" s="257"/>
      <c r="G1255" s="257"/>
      <c r="H1255" s="257"/>
      <c r="I1255" s="257"/>
      <c r="J1255" s="257"/>
      <c r="K1255" s="257"/>
      <c r="L1255" s="257"/>
      <c r="M1255" s="257"/>
      <c r="N1255" s="257"/>
      <c r="O1255" s="257"/>
      <c r="P1255" s="257"/>
      <c r="Q1255" s="253"/>
      <c r="R1255" s="257"/>
      <c r="S1255" s="257"/>
      <c r="T1255" s="257"/>
      <c r="U1255" s="257"/>
      <c r="V1255" s="257"/>
      <c r="W1255" s="257"/>
      <c r="X1255" s="257"/>
      <c r="Y1255" s="257"/>
      <c r="Z1255" s="257"/>
      <c r="AA1255" s="257"/>
      <c r="AB1255" s="257"/>
      <c r="AC1255" s="257"/>
      <c r="AD1255" s="257"/>
      <c r="AE1255" s="363"/>
      <c r="AF1255" s="363"/>
      <c r="AG1255" s="363"/>
      <c r="AH1255" s="363"/>
      <c r="AI1255" s="363"/>
      <c r="AJ1255" s="363"/>
      <c r="AK1255" s="363"/>
      <c r="AL1255" s="363"/>
      <c r="AM1255" s="363"/>
      <c r="AN1255" s="363"/>
      <c r="AO1255" s="363"/>
      <c r="AP1255" s="363"/>
      <c r="AQ1255" s="363"/>
      <c r="AR1255" s="363"/>
      <c r="AS1255" s="258">
        <f>SUM(AE1255:AR1255)</f>
        <v>0</v>
      </c>
    </row>
    <row r="1256" spans="1:45" ht="15" customHeight="1" outlineLevel="1">
      <c r="A1256" s="466"/>
      <c r="B1256" s="256" t="s">
        <v>723</v>
      </c>
      <c r="C1256" s="253" t="s">
        <v>163</v>
      </c>
      <c r="D1256" s="257"/>
      <c r="E1256" s="257"/>
      <c r="F1256" s="257"/>
      <c r="G1256" s="257"/>
      <c r="H1256" s="257"/>
      <c r="I1256" s="257"/>
      <c r="J1256" s="257"/>
      <c r="K1256" s="257"/>
      <c r="L1256" s="257"/>
      <c r="M1256" s="257"/>
      <c r="N1256" s="257"/>
      <c r="O1256" s="257"/>
      <c r="P1256" s="257"/>
      <c r="Q1256" s="253"/>
      <c r="R1256" s="257"/>
      <c r="S1256" s="257"/>
      <c r="T1256" s="257"/>
      <c r="U1256" s="257"/>
      <c r="V1256" s="257"/>
      <c r="W1256" s="257"/>
      <c r="X1256" s="257"/>
      <c r="Y1256" s="257"/>
      <c r="Z1256" s="257"/>
      <c r="AA1256" s="257"/>
      <c r="AB1256" s="257"/>
      <c r="AC1256" s="257"/>
      <c r="AD1256" s="257"/>
      <c r="AE1256" s="364">
        <f>AE1255</f>
        <v>0</v>
      </c>
      <c r="AF1256" s="364">
        <f t="shared" ref="AF1256:AR1256" si="3520">AF1255</f>
        <v>0</v>
      </c>
      <c r="AG1256" s="364">
        <f t="shared" si="3520"/>
        <v>0</v>
      </c>
      <c r="AH1256" s="364">
        <f t="shared" si="3520"/>
        <v>0</v>
      </c>
      <c r="AI1256" s="364">
        <f t="shared" si="3520"/>
        <v>0</v>
      </c>
      <c r="AJ1256" s="364">
        <f t="shared" si="3520"/>
        <v>0</v>
      </c>
      <c r="AK1256" s="364">
        <f t="shared" si="3520"/>
        <v>0</v>
      </c>
      <c r="AL1256" s="364">
        <f t="shared" si="3520"/>
        <v>0</v>
      </c>
      <c r="AM1256" s="364">
        <f t="shared" si="3520"/>
        <v>0</v>
      </c>
      <c r="AN1256" s="364">
        <f t="shared" si="3520"/>
        <v>0</v>
      </c>
      <c r="AO1256" s="364">
        <f t="shared" si="3520"/>
        <v>0</v>
      </c>
      <c r="AP1256" s="364">
        <f t="shared" si="3520"/>
        <v>0</v>
      </c>
      <c r="AQ1256" s="364">
        <f t="shared" si="3520"/>
        <v>0</v>
      </c>
      <c r="AR1256" s="364">
        <f t="shared" si="3520"/>
        <v>0</v>
      </c>
      <c r="AS1256" s="268"/>
    </row>
    <row r="1257" spans="1:45" ht="15" customHeight="1" outlineLevel="1">
      <c r="A1257" s="466"/>
      <c r="B1257" s="256"/>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 customHeight="1" outlineLevel="1">
      <c r="A1258" s="466">
        <v>22</v>
      </c>
      <c r="B1258" s="381" t="s">
        <v>114</v>
      </c>
      <c r="C1258" s="253" t="s">
        <v>25</v>
      </c>
      <c r="D1258" s="257"/>
      <c r="E1258" s="257"/>
      <c r="F1258" s="257"/>
      <c r="G1258" s="257"/>
      <c r="H1258" s="257"/>
      <c r="I1258" s="257"/>
      <c r="J1258" s="257"/>
      <c r="K1258" s="257"/>
      <c r="L1258" s="257"/>
      <c r="M1258" s="257"/>
      <c r="N1258" s="257"/>
      <c r="O1258" s="257"/>
      <c r="P1258" s="257"/>
      <c r="Q1258" s="253"/>
      <c r="R1258" s="257"/>
      <c r="S1258" s="257"/>
      <c r="T1258" s="257"/>
      <c r="U1258" s="257"/>
      <c r="V1258" s="257"/>
      <c r="W1258" s="257"/>
      <c r="X1258" s="257"/>
      <c r="Y1258" s="257"/>
      <c r="Z1258" s="257"/>
      <c r="AA1258" s="257"/>
      <c r="AB1258" s="257"/>
      <c r="AC1258" s="257"/>
      <c r="AD1258" s="257"/>
      <c r="AE1258" s="363"/>
      <c r="AF1258" s="363"/>
      <c r="AG1258" s="363"/>
      <c r="AH1258" s="363"/>
      <c r="AI1258" s="363"/>
      <c r="AJ1258" s="363"/>
      <c r="AK1258" s="363"/>
      <c r="AL1258" s="363"/>
      <c r="AM1258" s="363"/>
      <c r="AN1258" s="363"/>
      <c r="AO1258" s="363"/>
      <c r="AP1258" s="363"/>
      <c r="AQ1258" s="363"/>
      <c r="AR1258" s="363"/>
      <c r="AS1258" s="258">
        <f>SUM(AE1258:AR1258)</f>
        <v>0</v>
      </c>
    </row>
    <row r="1259" spans="1:45" ht="15" customHeight="1" outlineLevel="1">
      <c r="A1259" s="466"/>
      <c r="B1259" s="256" t="s">
        <v>723</v>
      </c>
      <c r="C1259" s="253" t="s">
        <v>163</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4">
        <f>AE1258</f>
        <v>0</v>
      </c>
      <c r="AF1259" s="364">
        <f t="shared" ref="AF1259:AR1259" si="3521">AF1258</f>
        <v>0</v>
      </c>
      <c r="AG1259" s="364">
        <f t="shared" si="3521"/>
        <v>0</v>
      </c>
      <c r="AH1259" s="364">
        <f t="shared" si="3521"/>
        <v>0</v>
      </c>
      <c r="AI1259" s="364">
        <f t="shared" si="3521"/>
        <v>0</v>
      </c>
      <c r="AJ1259" s="364">
        <f t="shared" si="3521"/>
        <v>0</v>
      </c>
      <c r="AK1259" s="364">
        <f t="shared" si="3521"/>
        <v>0</v>
      </c>
      <c r="AL1259" s="364">
        <f t="shared" si="3521"/>
        <v>0</v>
      </c>
      <c r="AM1259" s="364">
        <f t="shared" si="3521"/>
        <v>0</v>
      </c>
      <c r="AN1259" s="364">
        <f t="shared" si="3521"/>
        <v>0</v>
      </c>
      <c r="AO1259" s="364">
        <f t="shared" si="3521"/>
        <v>0</v>
      </c>
      <c r="AP1259" s="364">
        <f t="shared" si="3521"/>
        <v>0</v>
      </c>
      <c r="AQ1259" s="364">
        <f t="shared" si="3521"/>
        <v>0</v>
      </c>
      <c r="AR1259" s="364">
        <f t="shared" si="3521"/>
        <v>0</v>
      </c>
      <c r="AS1259" s="268"/>
    </row>
    <row r="1260" spans="1:45" ht="15" customHeight="1" outlineLevel="1">
      <c r="A1260" s="466"/>
      <c r="B1260" s="256"/>
      <c r="C1260" s="253"/>
      <c r="D1260" s="253"/>
      <c r="E1260" s="253"/>
      <c r="F1260" s="253"/>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375"/>
      <c r="AF1260" s="378"/>
      <c r="AG1260" s="378"/>
      <c r="AH1260" s="378"/>
      <c r="AI1260" s="378"/>
      <c r="AJ1260" s="378"/>
      <c r="AK1260" s="378"/>
      <c r="AL1260" s="378"/>
      <c r="AM1260" s="378"/>
      <c r="AN1260" s="378"/>
      <c r="AO1260" s="378"/>
      <c r="AP1260" s="378"/>
      <c r="AQ1260" s="378"/>
      <c r="AR1260" s="378"/>
      <c r="AS1260" s="268"/>
    </row>
    <row r="1261" spans="1:45" ht="15" customHeight="1" outlineLevel="1">
      <c r="A1261" s="466">
        <v>23</v>
      </c>
      <c r="B1261" s="381" t="s">
        <v>115</v>
      </c>
      <c r="C1261" s="253" t="s">
        <v>25</v>
      </c>
      <c r="D1261" s="257"/>
      <c r="E1261" s="257"/>
      <c r="F1261" s="257"/>
      <c r="G1261" s="257"/>
      <c r="H1261" s="257"/>
      <c r="I1261" s="257"/>
      <c r="J1261" s="257"/>
      <c r="K1261" s="257"/>
      <c r="L1261" s="257"/>
      <c r="M1261" s="257"/>
      <c r="N1261" s="257"/>
      <c r="O1261" s="257"/>
      <c r="P1261" s="257"/>
      <c r="Q1261" s="253"/>
      <c r="R1261" s="257"/>
      <c r="S1261" s="257"/>
      <c r="T1261" s="257"/>
      <c r="U1261" s="257"/>
      <c r="V1261" s="257"/>
      <c r="W1261" s="257"/>
      <c r="X1261" s="257"/>
      <c r="Y1261" s="257"/>
      <c r="Z1261" s="257"/>
      <c r="AA1261" s="257"/>
      <c r="AB1261" s="257"/>
      <c r="AC1261" s="257"/>
      <c r="AD1261" s="257"/>
      <c r="AE1261" s="363"/>
      <c r="AF1261" s="363"/>
      <c r="AG1261" s="363"/>
      <c r="AH1261" s="363"/>
      <c r="AI1261" s="363"/>
      <c r="AJ1261" s="363"/>
      <c r="AK1261" s="363"/>
      <c r="AL1261" s="363"/>
      <c r="AM1261" s="363"/>
      <c r="AN1261" s="363"/>
      <c r="AO1261" s="363"/>
      <c r="AP1261" s="363"/>
      <c r="AQ1261" s="363"/>
      <c r="AR1261" s="363"/>
      <c r="AS1261" s="258">
        <f>SUM(AE1261:AR1261)</f>
        <v>0</v>
      </c>
    </row>
    <row r="1262" spans="1:45" ht="15" customHeight="1" outlineLevel="1">
      <c r="A1262" s="466"/>
      <c r="B1262" s="256" t="s">
        <v>723</v>
      </c>
      <c r="C1262" s="253" t="s">
        <v>163</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4">
        <f>AE1261</f>
        <v>0</v>
      </c>
      <c r="AF1262" s="364">
        <f t="shared" ref="AF1262:AR1262" si="3522">AF1261</f>
        <v>0</v>
      </c>
      <c r="AG1262" s="364">
        <f t="shared" si="3522"/>
        <v>0</v>
      </c>
      <c r="AH1262" s="364">
        <f t="shared" si="3522"/>
        <v>0</v>
      </c>
      <c r="AI1262" s="364">
        <f t="shared" si="3522"/>
        <v>0</v>
      </c>
      <c r="AJ1262" s="364">
        <f t="shared" si="3522"/>
        <v>0</v>
      </c>
      <c r="AK1262" s="364">
        <f t="shared" si="3522"/>
        <v>0</v>
      </c>
      <c r="AL1262" s="364">
        <f t="shared" si="3522"/>
        <v>0</v>
      </c>
      <c r="AM1262" s="364">
        <f t="shared" si="3522"/>
        <v>0</v>
      </c>
      <c r="AN1262" s="364">
        <f t="shared" si="3522"/>
        <v>0</v>
      </c>
      <c r="AO1262" s="364">
        <f t="shared" si="3522"/>
        <v>0</v>
      </c>
      <c r="AP1262" s="364">
        <f t="shared" si="3522"/>
        <v>0</v>
      </c>
      <c r="AQ1262" s="364">
        <f t="shared" si="3522"/>
        <v>0</v>
      </c>
      <c r="AR1262" s="364">
        <f t="shared" si="3522"/>
        <v>0</v>
      </c>
      <c r="AS1262" s="268"/>
    </row>
    <row r="1263" spans="1:45" ht="15" customHeight="1" outlineLevel="1">
      <c r="A1263" s="466"/>
      <c r="B1263" s="383"/>
      <c r="C1263" s="253"/>
      <c r="D1263" s="253"/>
      <c r="E1263" s="253"/>
      <c r="F1263" s="253"/>
      <c r="G1263" s="253"/>
      <c r="H1263" s="253"/>
      <c r="I1263" s="253"/>
      <c r="J1263" s="253"/>
      <c r="K1263" s="253"/>
      <c r="L1263" s="253"/>
      <c r="M1263" s="253"/>
      <c r="N1263" s="253"/>
      <c r="O1263" s="253"/>
      <c r="P1263" s="253"/>
      <c r="Q1263" s="253"/>
      <c r="R1263" s="253"/>
      <c r="S1263" s="253"/>
      <c r="T1263" s="253"/>
      <c r="U1263" s="253"/>
      <c r="V1263" s="253"/>
      <c r="W1263" s="253"/>
      <c r="X1263" s="253"/>
      <c r="Y1263" s="253"/>
      <c r="Z1263" s="253"/>
      <c r="AA1263" s="253"/>
      <c r="AB1263" s="253"/>
      <c r="AC1263" s="253"/>
      <c r="AD1263" s="253"/>
      <c r="AE1263" s="375"/>
      <c r="AF1263" s="378"/>
      <c r="AG1263" s="378"/>
      <c r="AH1263" s="378"/>
      <c r="AI1263" s="378"/>
      <c r="AJ1263" s="378"/>
      <c r="AK1263" s="378"/>
      <c r="AL1263" s="378"/>
      <c r="AM1263" s="378"/>
      <c r="AN1263" s="378"/>
      <c r="AO1263" s="378"/>
      <c r="AP1263" s="378"/>
      <c r="AQ1263" s="378"/>
      <c r="AR1263" s="378"/>
      <c r="AS1263" s="268"/>
    </row>
    <row r="1264" spans="1:45" ht="15" customHeight="1" outlineLevel="1">
      <c r="A1264" s="466">
        <v>24</v>
      </c>
      <c r="B1264" s="381" t="s">
        <v>116</v>
      </c>
      <c r="C1264" s="253" t="s">
        <v>25</v>
      </c>
      <c r="D1264" s="257"/>
      <c r="E1264" s="257"/>
      <c r="F1264" s="257"/>
      <c r="G1264" s="257"/>
      <c r="H1264" s="257"/>
      <c r="I1264" s="257"/>
      <c r="J1264" s="257"/>
      <c r="K1264" s="257"/>
      <c r="L1264" s="257"/>
      <c r="M1264" s="257"/>
      <c r="N1264" s="257"/>
      <c r="O1264" s="257"/>
      <c r="P1264" s="257"/>
      <c r="Q1264" s="253"/>
      <c r="R1264" s="257"/>
      <c r="S1264" s="257"/>
      <c r="T1264" s="257"/>
      <c r="U1264" s="257"/>
      <c r="V1264" s="257"/>
      <c r="W1264" s="257"/>
      <c r="X1264" s="257"/>
      <c r="Y1264" s="257"/>
      <c r="Z1264" s="257"/>
      <c r="AA1264" s="257"/>
      <c r="AB1264" s="257"/>
      <c r="AC1264" s="257"/>
      <c r="AD1264" s="257"/>
      <c r="AE1264" s="363"/>
      <c r="AF1264" s="363"/>
      <c r="AG1264" s="363"/>
      <c r="AH1264" s="363"/>
      <c r="AI1264" s="363"/>
      <c r="AJ1264" s="363"/>
      <c r="AK1264" s="363"/>
      <c r="AL1264" s="363"/>
      <c r="AM1264" s="363"/>
      <c r="AN1264" s="363"/>
      <c r="AO1264" s="363"/>
      <c r="AP1264" s="363"/>
      <c r="AQ1264" s="363"/>
      <c r="AR1264" s="363"/>
      <c r="AS1264" s="258">
        <f>SUM(AE1264:AR1264)</f>
        <v>0</v>
      </c>
    </row>
    <row r="1265" spans="1:45" ht="15" customHeight="1" outlineLevel="1">
      <c r="A1265" s="466"/>
      <c r="B1265" s="256" t="s">
        <v>723</v>
      </c>
      <c r="C1265" s="253" t="s">
        <v>163</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4">
        <f>AE1264</f>
        <v>0</v>
      </c>
      <c r="AF1265" s="364">
        <f t="shared" ref="AF1265:AR1265" si="3523">AF1264</f>
        <v>0</v>
      </c>
      <c r="AG1265" s="364">
        <f t="shared" si="3523"/>
        <v>0</v>
      </c>
      <c r="AH1265" s="364">
        <f t="shared" si="3523"/>
        <v>0</v>
      </c>
      <c r="AI1265" s="364">
        <f t="shared" si="3523"/>
        <v>0</v>
      </c>
      <c r="AJ1265" s="364">
        <f t="shared" si="3523"/>
        <v>0</v>
      </c>
      <c r="AK1265" s="364">
        <f t="shared" si="3523"/>
        <v>0</v>
      </c>
      <c r="AL1265" s="364">
        <f t="shared" si="3523"/>
        <v>0</v>
      </c>
      <c r="AM1265" s="364">
        <f t="shared" si="3523"/>
        <v>0</v>
      </c>
      <c r="AN1265" s="364">
        <f t="shared" si="3523"/>
        <v>0</v>
      </c>
      <c r="AO1265" s="364">
        <f t="shared" si="3523"/>
        <v>0</v>
      </c>
      <c r="AP1265" s="364">
        <f t="shared" si="3523"/>
        <v>0</v>
      </c>
      <c r="AQ1265" s="364">
        <f t="shared" si="3523"/>
        <v>0</v>
      </c>
      <c r="AR1265" s="364">
        <f t="shared" si="3523"/>
        <v>0</v>
      </c>
      <c r="AS1265" s="268"/>
    </row>
    <row r="1266" spans="1:45" ht="15" customHeight="1" outlineLevel="1">
      <c r="A1266" s="466"/>
      <c r="B1266" s="256"/>
      <c r="C1266" s="253"/>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3"/>
      <c r="AE1266" s="365"/>
      <c r="AF1266" s="378"/>
      <c r="AG1266" s="378"/>
      <c r="AH1266" s="378"/>
      <c r="AI1266" s="378"/>
      <c r="AJ1266" s="378"/>
      <c r="AK1266" s="378"/>
      <c r="AL1266" s="378"/>
      <c r="AM1266" s="378"/>
      <c r="AN1266" s="378"/>
      <c r="AO1266" s="378"/>
      <c r="AP1266" s="378"/>
      <c r="AQ1266" s="378"/>
      <c r="AR1266" s="378"/>
      <c r="AS1266" s="268"/>
    </row>
    <row r="1267" spans="1:45" ht="15" customHeight="1" outlineLevel="1">
      <c r="A1267" s="466"/>
      <c r="B1267" s="250" t="s">
        <v>497</v>
      </c>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65"/>
      <c r="AF1267" s="378"/>
      <c r="AG1267" s="378"/>
      <c r="AH1267" s="378"/>
      <c r="AI1267" s="378"/>
      <c r="AJ1267" s="378"/>
      <c r="AK1267" s="378"/>
      <c r="AL1267" s="378"/>
      <c r="AM1267" s="378"/>
      <c r="AN1267" s="378"/>
      <c r="AO1267" s="378"/>
      <c r="AP1267" s="378"/>
      <c r="AQ1267" s="378"/>
      <c r="AR1267" s="378"/>
      <c r="AS1267" s="268"/>
    </row>
    <row r="1268" spans="1:45" ht="15" customHeight="1" outlineLevel="1">
      <c r="A1268" s="466">
        <v>25</v>
      </c>
      <c r="B1268" s="381" t="s">
        <v>117</v>
      </c>
      <c r="C1268" s="253" t="s">
        <v>25</v>
      </c>
      <c r="D1268" s="257"/>
      <c r="E1268" s="257"/>
      <c r="F1268" s="257"/>
      <c r="G1268" s="257"/>
      <c r="H1268" s="257"/>
      <c r="I1268" s="257"/>
      <c r="J1268" s="257"/>
      <c r="K1268" s="257"/>
      <c r="L1268" s="257"/>
      <c r="M1268" s="257"/>
      <c r="N1268" s="257"/>
      <c r="O1268" s="257"/>
      <c r="P1268" s="257"/>
      <c r="Q1268" s="257">
        <v>12</v>
      </c>
      <c r="R1268" s="257"/>
      <c r="S1268" s="257"/>
      <c r="T1268" s="257"/>
      <c r="U1268" s="257"/>
      <c r="V1268" s="257"/>
      <c r="W1268" s="257"/>
      <c r="X1268" s="257"/>
      <c r="Y1268" s="257"/>
      <c r="Z1268" s="257"/>
      <c r="AA1268" s="257"/>
      <c r="AB1268" s="257"/>
      <c r="AC1268" s="257"/>
      <c r="AD1268" s="257"/>
      <c r="AE1268" s="379"/>
      <c r="AF1268" s="368"/>
      <c r="AG1268" s="368"/>
      <c r="AH1268" s="368"/>
      <c r="AI1268" s="368"/>
      <c r="AJ1268" s="368"/>
      <c r="AK1268" s="368"/>
      <c r="AL1268" s="368"/>
      <c r="AM1268" s="368"/>
      <c r="AN1268" s="368"/>
      <c r="AO1268" s="368"/>
      <c r="AP1268" s="368"/>
      <c r="AQ1268" s="368"/>
      <c r="AR1268" s="368"/>
      <c r="AS1268" s="258">
        <f>SUM(AE1268:AR1268)</f>
        <v>0</v>
      </c>
    </row>
    <row r="1269" spans="1:45" ht="15" customHeight="1" outlineLevel="1">
      <c r="A1269" s="466"/>
      <c r="B1269" s="256" t="s">
        <v>723</v>
      </c>
      <c r="C1269" s="253" t="s">
        <v>163</v>
      </c>
      <c r="D1269" s="257"/>
      <c r="E1269" s="257"/>
      <c r="F1269" s="257"/>
      <c r="G1269" s="257"/>
      <c r="H1269" s="257"/>
      <c r="I1269" s="257"/>
      <c r="J1269" s="257"/>
      <c r="K1269" s="257"/>
      <c r="L1269" s="257"/>
      <c r="M1269" s="257"/>
      <c r="N1269" s="257"/>
      <c r="O1269" s="257"/>
      <c r="P1269" s="257"/>
      <c r="Q1269" s="257">
        <f>Q1268</f>
        <v>12</v>
      </c>
      <c r="R1269" s="257"/>
      <c r="S1269" s="257"/>
      <c r="T1269" s="257"/>
      <c r="U1269" s="257"/>
      <c r="V1269" s="257"/>
      <c r="W1269" s="257"/>
      <c r="X1269" s="257"/>
      <c r="Y1269" s="257"/>
      <c r="Z1269" s="257"/>
      <c r="AA1269" s="257"/>
      <c r="AB1269" s="257"/>
      <c r="AC1269" s="257"/>
      <c r="AD1269" s="257"/>
      <c r="AE1269" s="364">
        <f>AE1268</f>
        <v>0</v>
      </c>
      <c r="AF1269" s="364">
        <f t="shared" ref="AF1269:AR1269" si="3524">AF1268</f>
        <v>0</v>
      </c>
      <c r="AG1269" s="364">
        <f t="shared" si="3524"/>
        <v>0</v>
      </c>
      <c r="AH1269" s="364">
        <f t="shared" si="3524"/>
        <v>0</v>
      </c>
      <c r="AI1269" s="364">
        <f t="shared" si="3524"/>
        <v>0</v>
      </c>
      <c r="AJ1269" s="364">
        <f t="shared" si="3524"/>
        <v>0</v>
      </c>
      <c r="AK1269" s="364">
        <f t="shared" si="3524"/>
        <v>0</v>
      </c>
      <c r="AL1269" s="364">
        <f t="shared" si="3524"/>
        <v>0</v>
      </c>
      <c r="AM1269" s="364">
        <f t="shared" si="3524"/>
        <v>0</v>
      </c>
      <c r="AN1269" s="364">
        <f t="shared" si="3524"/>
        <v>0</v>
      </c>
      <c r="AO1269" s="364">
        <f t="shared" si="3524"/>
        <v>0</v>
      </c>
      <c r="AP1269" s="364">
        <f t="shared" si="3524"/>
        <v>0</v>
      </c>
      <c r="AQ1269" s="364">
        <f t="shared" si="3524"/>
        <v>0</v>
      </c>
      <c r="AR1269" s="364">
        <f t="shared" si="3524"/>
        <v>0</v>
      </c>
      <c r="AS1269" s="268"/>
    </row>
    <row r="1270" spans="1:45" ht="15"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customHeight="1" outlineLevel="1">
      <c r="A1271" s="466">
        <v>26</v>
      </c>
      <c r="B1271" s="381" t="s">
        <v>118</v>
      </c>
      <c r="C1271" s="253" t="s">
        <v>25</v>
      </c>
      <c r="D1271" s="257"/>
      <c r="E1271" s="257">
        <f>'7.  Persistence Report'!BA78</f>
        <v>64575</v>
      </c>
      <c r="F1271" s="257"/>
      <c r="G1271" s="257"/>
      <c r="H1271" s="257"/>
      <c r="I1271" s="257"/>
      <c r="J1271" s="257"/>
      <c r="K1271" s="257"/>
      <c r="L1271" s="257"/>
      <c r="M1271" s="257"/>
      <c r="N1271" s="257"/>
      <c r="O1271" s="257"/>
      <c r="P1271" s="257"/>
      <c r="Q1271" s="257">
        <v>12</v>
      </c>
      <c r="R1271" s="257"/>
      <c r="S1271" s="257">
        <f>'7.  Persistence Report'!V78</f>
        <v>12</v>
      </c>
      <c r="T1271" s="257"/>
      <c r="U1271" s="257"/>
      <c r="V1271" s="257"/>
      <c r="W1271" s="257"/>
      <c r="X1271" s="257"/>
      <c r="Y1271" s="257"/>
      <c r="Z1271" s="257"/>
      <c r="AA1271" s="257"/>
      <c r="AB1271" s="257"/>
      <c r="AC1271" s="257"/>
      <c r="AD1271" s="257"/>
      <c r="AE1271" s="379"/>
      <c r="AF1271" s="368"/>
      <c r="AG1271" s="368"/>
      <c r="AH1271" s="368"/>
      <c r="AI1271" s="368"/>
      <c r="AJ1271" s="368"/>
      <c r="AK1271" s="368"/>
      <c r="AL1271" s="368"/>
      <c r="AM1271" s="368"/>
      <c r="AN1271" s="368"/>
      <c r="AO1271" s="368"/>
      <c r="AP1271" s="368"/>
      <c r="AQ1271" s="368"/>
      <c r="AR1271" s="368"/>
      <c r="AS1271" s="258">
        <f>SUM(AE1271:AR1271)</f>
        <v>0</v>
      </c>
    </row>
    <row r="1272" spans="1:45" ht="15" customHeight="1" outlineLevel="1">
      <c r="A1272" s="466"/>
      <c r="B1272" s="256" t="s">
        <v>723</v>
      </c>
      <c r="C1272" s="253" t="s">
        <v>163</v>
      </c>
      <c r="D1272" s="257"/>
      <c r="E1272" s="257"/>
      <c r="F1272" s="257"/>
      <c r="G1272" s="257"/>
      <c r="H1272" s="257"/>
      <c r="I1272" s="257"/>
      <c r="J1272" s="257"/>
      <c r="K1272" s="257"/>
      <c r="L1272" s="257"/>
      <c r="M1272" s="257"/>
      <c r="N1272" s="257"/>
      <c r="O1272" s="257"/>
      <c r="P1272" s="257"/>
      <c r="Q1272" s="257">
        <f>Q1271</f>
        <v>12</v>
      </c>
      <c r="R1272" s="257"/>
      <c r="S1272" s="257"/>
      <c r="T1272" s="257"/>
      <c r="U1272" s="257"/>
      <c r="V1272" s="257"/>
      <c r="W1272" s="257"/>
      <c r="X1272" s="257"/>
      <c r="Y1272" s="257"/>
      <c r="Z1272" s="257"/>
      <c r="AA1272" s="257"/>
      <c r="AB1272" s="257"/>
      <c r="AC1272" s="257"/>
      <c r="AD1272" s="257"/>
      <c r="AE1272" s="364">
        <f>AE1271</f>
        <v>0</v>
      </c>
      <c r="AF1272" s="364">
        <f t="shared" ref="AF1272:AR1272" si="3525">AF1271</f>
        <v>0</v>
      </c>
      <c r="AG1272" s="364">
        <f t="shared" si="3525"/>
        <v>0</v>
      </c>
      <c r="AH1272" s="364">
        <f t="shared" si="3525"/>
        <v>0</v>
      </c>
      <c r="AI1272" s="364">
        <f t="shared" si="3525"/>
        <v>0</v>
      </c>
      <c r="AJ1272" s="364">
        <f t="shared" si="3525"/>
        <v>0</v>
      </c>
      <c r="AK1272" s="364">
        <f t="shared" si="3525"/>
        <v>0</v>
      </c>
      <c r="AL1272" s="364">
        <f t="shared" si="3525"/>
        <v>0</v>
      </c>
      <c r="AM1272" s="364">
        <f t="shared" si="3525"/>
        <v>0</v>
      </c>
      <c r="AN1272" s="364">
        <f t="shared" si="3525"/>
        <v>0</v>
      </c>
      <c r="AO1272" s="364">
        <f t="shared" si="3525"/>
        <v>0</v>
      </c>
      <c r="AP1272" s="364">
        <f t="shared" si="3525"/>
        <v>0</v>
      </c>
      <c r="AQ1272" s="364">
        <f t="shared" si="3525"/>
        <v>0</v>
      </c>
      <c r="AR1272" s="364">
        <f t="shared" si="3525"/>
        <v>0</v>
      </c>
      <c r="AS1272" s="268"/>
    </row>
    <row r="1273" spans="1:45" ht="15" customHeight="1" outlineLevel="1">
      <c r="A1273" s="466"/>
      <c r="B1273" s="256"/>
      <c r="C1273" s="253"/>
      <c r="D1273" s="253"/>
      <c r="E1273" s="253"/>
      <c r="F1273" s="253"/>
      <c r="G1273" s="253"/>
      <c r="H1273" s="253"/>
      <c r="I1273" s="253"/>
      <c r="J1273" s="253"/>
      <c r="K1273" s="253"/>
      <c r="L1273" s="253"/>
      <c r="M1273" s="253"/>
      <c r="N1273" s="253"/>
      <c r="O1273" s="253"/>
      <c r="P1273" s="253"/>
      <c r="Q1273" s="253"/>
      <c r="R1273" s="253"/>
      <c r="S1273" s="253"/>
      <c r="T1273" s="253"/>
      <c r="U1273" s="253"/>
      <c r="V1273" s="253"/>
      <c r="W1273" s="253"/>
      <c r="X1273" s="253"/>
      <c r="Y1273" s="253"/>
      <c r="Z1273" s="253"/>
      <c r="AA1273" s="253"/>
      <c r="AB1273" s="253"/>
      <c r="AC1273" s="253"/>
      <c r="AD1273" s="253"/>
      <c r="AE1273" s="365"/>
      <c r="AF1273" s="378"/>
      <c r="AG1273" s="378"/>
      <c r="AH1273" s="378"/>
      <c r="AI1273" s="378"/>
      <c r="AJ1273" s="378"/>
      <c r="AK1273" s="378"/>
      <c r="AL1273" s="378"/>
      <c r="AM1273" s="378"/>
      <c r="AN1273" s="378"/>
      <c r="AO1273" s="378"/>
      <c r="AP1273" s="378"/>
      <c r="AQ1273" s="378"/>
      <c r="AR1273" s="378"/>
      <c r="AS1273" s="268"/>
    </row>
    <row r="1274" spans="1:45" ht="15" customHeight="1" outlineLevel="1">
      <c r="A1274" s="466">
        <v>27</v>
      </c>
      <c r="B1274" s="381" t="s">
        <v>119</v>
      </c>
      <c r="C1274" s="253" t="s">
        <v>25</v>
      </c>
      <c r="D1274" s="257"/>
      <c r="E1274" s="257"/>
      <c r="F1274" s="257"/>
      <c r="G1274" s="257"/>
      <c r="H1274" s="257"/>
      <c r="I1274" s="257"/>
      <c r="J1274" s="257"/>
      <c r="K1274" s="257"/>
      <c r="L1274" s="257"/>
      <c r="M1274" s="257"/>
      <c r="N1274" s="257"/>
      <c r="O1274" s="257"/>
      <c r="P1274" s="257"/>
      <c r="Q1274" s="257">
        <v>12</v>
      </c>
      <c r="R1274" s="257"/>
      <c r="S1274" s="257"/>
      <c r="T1274" s="257"/>
      <c r="U1274" s="257"/>
      <c r="V1274" s="257"/>
      <c r="W1274" s="257"/>
      <c r="X1274" s="257"/>
      <c r="Y1274" s="257"/>
      <c r="Z1274" s="257"/>
      <c r="AA1274" s="257"/>
      <c r="AB1274" s="257"/>
      <c r="AC1274" s="257"/>
      <c r="AD1274" s="257"/>
      <c r="AE1274" s="379"/>
      <c r="AF1274" s="368"/>
      <c r="AG1274" s="368"/>
      <c r="AH1274" s="368"/>
      <c r="AI1274" s="368"/>
      <c r="AJ1274" s="368"/>
      <c r="AK1274" s="368"/>
      <c r="AL1274" s="368"/>
      <c r="AM1274" s="368"/>
      <c r="AN1274" s="368"/>
      <c r="AO1274" s="368"/>
      <c r="AP1274" s="368"/>
      <c r="AQ1274" s="368"/>
      <c r="AR1274" s="368"/>
      <c r="AS1274" s="258">
        <f>SUM(AE1274:AR1274)</f>
        <v>0</v>
      </c>
    </row>
    <row r="1275" spans="1:45" ht="15" customHeight="1" outlineLevel="1">
      <c r="A1275" s="466"/>
      <c r="B1275" s="256" t="s">
        <v>723</v>
      </c>
      <c r="C1275" s="253" t="s">
        <v>163</v>
      </c>
      <c r="D1275" s="257"/>
      <c r="E1275" s="257"/>
      <c r="F1275" s="257"/>
      <c r="G1275" s="257"/>
      <c r="H1275" s="257"/>
      <c r="I1275" s="257"/>
      <c r="J1275" s="257"/>
      <c r="K1275" s="257"/>
      <c r="L1275" s="257"/>
      <c r="M1275" s="257"/>
      <c r="N1275" s="257"/>
      <c r="O1275" s="257"/>
      <c r="P1275" s="257"/>
      <c r="Q1275" s="257">
        <f>Q1274</f>
        <v>12</v>
      </c>
      <c r="R1275" s="257"/>
      <c r="S1275" s="257"/>
      <c r="T1275" s="257"/>
      <c r="U1275" s="257"/>
      <c r="V1275" s="257"/>
      <c r="W1275" s="257"/>
      <c r="X1275" s="257"/>
      <c r="Y1275" s="257"/>
      <c r="Z1275" s="257"/>
      <c r="AA1275" s="257"/>
      <c r="AB1275" s="257"/>
      <c r="AC1275" s="257"/>
      <c r="AD1275" s="257"/>
      <c r="AE1275" s="364">
        <f>AE1274</f>
        <v>0</v>
      </c>
      <c r="AF1275" s="364">
        <f t="shared" ref="AF1275:AR1275" si="3526">AF1274</f>
        <v>0</v>
      </c>
      <c r="AG1275" s="364">
        <f t="shared" si="3526"/>
        <v>0</v>
      </c>
      <c r="AH1275" s="364">
        <f t="shared" si="3526"/>
        <v>0</v>
      </c>
      <c r="AI1275" s="364">
        <f t="shared" si="3526"/>
        <v>0</v>
      </c>
      <c r="AJ1275" s="364">
        <f t="shared" si="3526"/>
        <v>0</v>
      </c>
      <c r="AK1275" s="364">
        <f t="shared" si="3526"/>
        <v>0</v>
      </c>
      <c r="AL1275" s="364">
        <f t="shared" si="3526"/>
        <v>0</v>
      </c>
      <c r="AM1275" s="364">
        <f t="shared" si="3526"/>
        <v>0</v>
      </c>
      <c r="AN1275" s="364">
        <f t="shared" si="3526"/>
        <v>0</v>
      </c>
      <c r="AO1275" s="364">
        <f t="shared" si="3526"/>
        <v>0</v>
      </c>
      <c r="AP1275" s="364">
        <f t="shared" si="3526"/>
        <v>0</v>
      </c>
      <c r="AQ1275" s="364">
        <f t="shared" si="3526"/>
        <v>0</v>
      </c>
      <c r="AR1275" s="364">
        <f t="shared" si="3526"/>
        <v>0</v>
      </c>
      <c r="AS1275" s="268"/>
    </row>
    <row r="1276" spans="1:45" ht="15" customHeight="1" outlineLevel="1">
      <c r="A1276" s="466"/>
      <c r="B1276" s="256"/>
      <c r="C1276" s="253"/>
      <c r="D1276" s="253"/>
      <c r="E1276" s="253"/>
      <c r="F1276" s="253"/>
      <c r="G1276" s="253"/>
      <c r="H1276" s="253"/>
      <c r="I1276" s="253"/>
      <c r="J1276" s="253"/>
      <c r="K1276" s="253"/>
      <c r="L1276" s="253"/>
      <c r="M1276" s="253"/>
      <c r="N1276" s="253"/>
      <c r="O1276" s="253"/>
      <c r="P1276" s="253"/>
      <c r="Q1276" s="253"/>
      <c r="R1276" s="253"/>
      <c r="S1276" s="253"/>
      <c r="T1276" s="253"/>
      <c r="U1276" s="253"/>
      <c r="V1276" s="253"/>
      <c r="W1276" s="253"/>
      <c r="X1276" s="253"/>
      <c r="Y1276" s="253"/>
      <c r="Z1276" s="253"/>
      <c r="AA1276" s="253"/>
      <c r="AB1276" s="253"/>
      <c r="AC1276" s="253"/>
      <c r="AD1276" s="253"/>
      <c r="AE1276" s="365"/>
      <c r="AF1276" s="378"/>
      <c r="AG1276" s="378"/>
      <c r="AH1276" s="378"/>
      <c r="AI1276" s="378"/>
      <c r="AJ1276" s="378"/>
      <c r="AK1276" s="378"/>
      <c r="AL1276" s="378"/>
      <c r="AM1276" s="378"/>
      <c r="AN1276" s="378"/>
      <c r="AO1276" s="378"/>
      <c r="AP1276" s="378"/>
      <c r="AQ1276" s="378"/>
      <c r="AR1276" s="378"/>
      <c r="AS1276" s="268"/>
    </row>
    <row r="1277" spans="1:45" ht="15" customHeight="1" outlineLevel="1">
      <c r="A1277" s="466">
        <v>28</v>
      </c>
      <c r="B1277" s="381" t="s">
        <v>120</v>
      </c>
      <c r="C1277" s="253" t="s">
        <v>25</v>
      </c>
      <c r="D1277" s="257"/>
      <c r="E1277" s="257"/>
      <c r="F1277" s="257"/>
      <c r="G1277" s="257"/>
      <c r="H1277" s="257"/>
      <c r="I1277" s="257"/>
      <c r="J1277" s="257"/>
      <c r="K1277" s="257"/>
      <c r="L1277" s="257"/>
      <c r="M1277" s="257"/>
      <c r="N1277" s="257"/>
      <c r="O1277" s="257"/>
      <c r="P1277" s="257"/>
      <c r="Q1277" s="257">
        <v>12</v>
      </c>
      <c r="R1277" s="257"/>
      <c r="S1277" s="257"/>
      <c r="T1277" s="257"/>
      <c r="U1277" s="257"/>
      <c r="V1277" s="257"/>
      <c r="W1277" s="257"/>
      <c r="X1277" s="257"/>
      <c r="Y1277" s="257"/>
      <c r="Z1277" s="257"/>
      <c r="AA1277" s="257"/>
      <c r="AB1277" s="257"/>
      <c r="AC1277" s="257"/>
      <c r="AD1277" s="257"/>
      <c r="AE1277" s="379"/>
      <c r="AF1277" s="368"/>
      <c r="AG1277" s="368"/>
      <c r="AH1277" s="368"/>
      <c r="AI1277" s="368"/>
      <c r="AJ1277" s="368"/>
      <c r="AK1277" s="368"/>
      <c r="AL1277" s="368"/>
      <c r="AM1277" s="368"/>
      <c r="AN1277" s="368"/>
      <c r="AO1277" s="368"/>
      <c r="AP1277" s="368"/>
      <c r="AQ1277" s="368"/>
      <c r="AR1277" s="368"/>
      <c r="AS1277" s="258">
        <f>SUM(AE1277:AR1277)</f>
        <v>0</v>
      </c>
    </row>
    <row r="1278" spans="1:45" ht="15" customHeight="1" outlineLevel="1">
      <c r="A1278" s="466"/>
      <c r="B1278" s="256" t="s">
        <v>723</v>
      </c>
      <c r="C1278" s="253" t="s">
        <v>163</v>
      </c>
      <c r="D1278" s="257"/>
      <c r="E1278" s="257"/>
      <c r="F1278" s="257"/>
      <c r="G1278" s="257"/>
      <c r="H1278" s="257"/>
      <c r="I1278" s="257"/>
      <c r="J1278" s="257"/>
      <c r="K1278" s="257"/>
      <c r="L1278" s="257"/>
      <c r="M1278" s="257"/>
      <c r="N1278" s="257"/>
      <c r="O1278" s="257"/>
      <c r="P1278" s="257"/>
      <c r="Q1278" s="257">
        <f>Q1277</f>
        <v>12</v>
      </c>
      <c r="R1278" s="257"/>
      <c r="S1278" s="257"/>
      <c r="T1278" s="257"/>
      <c r="U1278" s="257"/>
      <c r="V1278" s="257"/>
      <c r="W1278" s="257"/>
      <c r="X1278" s="257"/>
      <c r="Y1278" s="257"/>
      <c r="Z1278" s="257"/>
      <c r="AA1278" s="257"/>
      <c r="AB1278" s="257"/>
      <c r="AC1278" s="257"/>
      <c r="AD1278" s="257"/>
      <c r="AE1278" s="364">
        <f>AE1277</f>
        <v>0</v>
      </c>
      <c r="AF1278" s="364">
        <f>AF1277</f>
        <v>0</v>
      </c>
      <c r="AG1278" s="364">
        <f t="shared" ref="AG1278:AJ1278" si="3527">AG1277</f>
        <v>0</v>
      </c>
      <c r="AH1278" s="364">
        <f t="shared" si="3527"/>
        <v>0</v>
      </c>
      <c r="AI1278" s="364">
        <f t="shared" si="3527"/>
        <v>0</v>
      </c>
      <c r="AJ1278" s="364">
        <f t="shared" si="3527"/>
        <v>0</v>
      </c>
      <c r="AK1278" s="364">
        <f>AK1277</f>
        <v>0</v>
      </c>
      <c r="AL1278" s="364">
        <f t="shared" ref="AL1278:AR1278" si="3528">AL1277</f>
        <v>0</v>
      </c>
      <c r="AM1278" s="364">
        <f t="shared" si="3528"/>
        <v>0</v>
      </c>
      <c r="AN1278" s="364">
        <f t="shared" si="3528"/>
        <v>0</v>
      </c>
      <c r="AO1278" s="364">
        <f t="shared" si="3528"/>
        <v>0</v>
      </c>
      <c r="AP1278" s="364">
        <f t="shared" si="3528"/>
        <v>0</v>
      </c>
      <c r="AQ1278" s="364">
        <f t="shared" si="3528"/>
        <v>0</v>
      </c>
      <c r="AR1278" s="364">
        <f t="shared" si="3528"/>
        <v>0</v>
      </c>
      <c r="AS1278" s="268"/>
    </row>
    <row r="1279" spans="1:45" ht="15" customHeight="1" outlineLevel="1">
      <c r="A1279" s="466"/>
      <c r="B1279" s="256"/>
      <c r="C1279" s="253"/>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3"/>
      <c r="Z1279" s="253"/>
      <c r="AA1279" s="253"/>
      <c r="AB1279" s="253"/>
      <c r="AC1279" s="253"/>
      <c r="AD1279" s="253"/>
      <c r="AE1279" s="365"/>
      <c r="AF1279" s="378"/>
      <c r="AG1279" s="378"/>
      <c r="AH1279" s="378"/>
      <c r="AI1279" s="378"/>
      <c r="AJ1279" s="378"/>
      <c r="AK1279" s="378"/>
      <c r="AL1279" s="378"/>
      <c r="AM1279" s="378"/>
      <c r="AN1279" s="378"/>
      <c r="AO1279" s="378"/>
      <c r="AP1279" s="378"/>
      <c r="AQ1279" s="378"/>
      <c r="AR1279" s="378"/>
      <c r="AS1279" s="268"/>
    </row>
    <row r="1280" spans="1:45" ht="15" customHeight="1" outlineLevel="1">
      <c r="A1280" s="466">
        <v>29</v>
      </c>
      <c r="B1280" s="381" t="s">
        <v>121</v>
      </c>
      <c r="C1280" s="253" t="s">
        <v>25</v>
      </c>
      <c r="D1280" s="257"/>
      <c r="E1280" s="257"/>
      <c r="F1280" s="257"/>
      <c r="G1280" s="257"/>
      <c r="H1280" s="257"/>
      <c r="I1280" s="257"/>
      <c r="J1280" s="257"/>
      <c r="K1280" s="257"/>
      <c r="L1280" s="257"/>
      <c r="M1280" s="257"/>
      <c r="N1280" s="257"/>
      <c r="O1280" s="257"/>
      <c r="P1280" s="257"/>
      <c r="Q1280" s="257">
        <v>3</v>
      </c>
      <c r="R1280" s="257"/>
      <c r="S1280" s="257"/>
      <c r="T1280" s="257"/>
      <c r="U1280" s="257"/>
      <c r="V1280" s="257"/>
      <c r="W1280" s="257"/>
      <c r="X1280" s="257"/>
      <c r="Y1280" s="257"/>
      <c r="Z1280" s="257"/>
      <c r="AA1280" s="257"/>
      <c r="AB1280" s="257"/>
      <c r="AC1280" s="257"/>
      <c r="AD1280" s="257"/>
      <c r="AE1280" s="379"/>
      <c r="AF1280" s="368"/>
      <c r="AG1280" s="368"/>
      <c r="AH1280" s="368"/>
      <c r="AI1280" s="368"/>
      <c r="AJ1280" s="368"/>
      <c r="AK1280" s="368"/>
      <c r="AL1280" s="368"/>
      <c r="AM1280" s="368"/>
      <c r="AN1280" s="368"/>
      <c r="AO1280" s="368"/>
      <c r="AP1280" s="368"/>
      <c r="AQ1280" s="368"/>
      <c r="AR1280" s="368"/>
      <c r="AS1280" s="258">
        <f>SUM(AE1280:AR1280)</f>
        <v>0</v>
      </c>
    </row>
    <row r="1281" spans="1:45" ht="15" customHeight="1" outlineLevel="1">
      <c r="A1281" s="466"/>
      <c r="B1281" s="256" t="s">
        <v>723</v>
      </c>
      <c r="C1281" s="253" t="s">
        <v>163</v>
      </c>
      <c r="D1281" s="257"/>
      <c r="E1281" s="257"/>
      <c r="F1281" s="257"/>
      <c r="G1281" s="257"/>
      <c r="H1281" s="257"/>
      <c r="I1281" s="257"/>
      <c r="J1281" s="257"/>
      <c r="K1281" s="257"/>
      <c r="L1281" s="257"/>
      <c r="M1281" s="257"/>
      <c r="N1281" s="257"/>
      <c r="O1281" s="257"/>
      <c r="P1281" s="257"/>
      <c r="Q1281" s="257">
        <f>Q1280</f>
        <v>3</v>
      </c>
      <c r="R1281" s="257"/>
      <c r="S1281" s="257"/>
      <c r="T1281" s="257"/>
      <c r="U1281" s="257"/>
      <c r="V1281" s="257"/>
      <c r="W1281" s="257"/>
      <c r="X1281" s="257"/>
      <c r="Y1281" s="257"/>
      <c r="Z1281" s="257"/>
      <c r="AA1281" s="257"/>
      <c r="AB1281" s="257"/>
      <c r="AC1281" s="257"/>
      <c r="AD1281" s="257"/>
      <c r="AE1281" s="364">
        <f>AE1280</f>
        <v>0</v>
      </c>
      <c r="AF1281" s="364">
        <f t="shared" ref="AF1281:AR1281" si="3529">AF1280</f>
        <v>0</v>
      </c>
      <c r="AG1281" s="364">
        <f t="shared" si="3529"/>
        <v>0</v>
      </c>
      <c r="AH1281" s="364">
        <f t="shared" si="3529"/>
        <v>0</v>
      </c>
      <c r="AI1281" s="364">
        <f t="shared" si="3529"/>
        <v>0</v>
      </c>
      <c r="AJ1281" s="364">
        <f t="shared" si="3529"/>
        <v>0</v>
      </c>
      <c r="AK1281" s="364">
        <f t="shared" si="3529"/>
        <v>0</v>
      </c>
      <c r="AL1281" s="364">
        <f t="shared" si="3529"/>
        <v>0</v>
      </c>
      <c r="AM1281" s="364">
        <f t="shared" si="3529"/>
        <v>0</v>
      </c>
      <c r="AN1281" s="364">
        <f t="shared" si="3529"/>
        <v>0</v>
      </c>
      <c r="AO1281" s="364">
        <f t="shared" si="3529"/>
        <v>0</v>
      </c>
      <c r="AP1281" s="364">
        <f t="shared" si="3529"/>
        <v>0</v>
      </c>
      <c r="AQ1281" s="364">
        <f t="shared" si="3529"/>
        <v>0</v>
      </c>
      <c r="AR1281" s="364">
        <f t="shared" si="3529"/>
        <v>0</v>
      </c>
      <c r="AS1281" s="268"/>
    </row>
    <row r="1282" spans="1:45" ht="15" customHeight="1" outlineLevel="1">
      <c r="A1282" s="466"/>
      <c r="B1282" s="256"/>
      <c r="C1282" s="253"/>
      <c r="D1282" s="253"/>
      <c r="E1282" s="253"/>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365"/>
      <c r="AF1282" s="378"/>
      <c r="AG1282" s="378"/>
      <c r="AH1282" s="378"/>
      <c r="AI1282" s="378"/>
      <c r="AJ1282" s="378"/>
      <c r="AK1282" s="378"/>
      <c r="AL1282" s="378"/>
      <c r="AM1282" s="378"/>
      <c r="AN1282" s="378"/>
      <c r="AO1282" s="378"/>
      <c r="AP1282" s="378"/>
      <c r="AQ1282" s="378"/>
      <c r="AR1282" s="378"/>
      <c r="AS1282" s="268"/>
    </row>
    <row r="1283" spans="1:45" ht="15" customHeight="1" outlineLevel="1">
      <c r="A1283" s="466">
        <v>30</v>
      </c>
      <c r="B1283" s="381" t="s">
        <v>122</v>
      </c>
      <c r="C1283" s="253" t="s">
        <v>25</v>
      </c>
      <c r="D1283" s="257"/>
      <c r="E1283" s="257"/>
      <c r="F1283" s="257"/>
      <c r="G1283" s="257"/>
      <c r="H1283" s="257"/>
      <c r="I1283" s="257"/>
      <c r="J1283" s="257"/>
      <c r="K1283" s="257"/>
      <c r="L1283" s="257"/>
      <c r="M1283" s="257"/>
      <c r="N1283" s="257"/>
      <c r="O1283" s="257"/>
      <c r="P1283" s="257"/>
      <c r="Q1283" s="257">
        <v>12</v>
      </c>
      <c r="R1283" s="257"/>
      <c r="S1283" s="257"/>
      <c r="T1283" s="257"/>
      <c r="U1283" s="257"/>
      <c r="V1283" s="257"/>
      <c r="W1283" s="257"/>
      <c r="X1283" s="257"/>
      <c r="Y1283" s="257"/>
      <c r="Z1283" s="257"/>
      <c r="AA1283" s="257"/>
      <c r="AB1283" s="257"/>
      <c r="AC1283" s="257"/>
      <c r="AD1283" s="257"/>
      <c r="AE1283" s="379"/>
      <c r="AF1283" s="368"/>
      <c r="AG1283" s="368"/>
      <c r="AH1283" s="368"/>
      <c r="AI1283" s="368"/>
      <c r="AJ1283" s="368"/>
      <c r="AK1283" s="368"/>
      <c r="AL1283" s="368"/>
      <c r="AM1283" s="368"/>
      <c r="AN1283" s="368"/>
      <c r="AO1283" s="368"/>
      <c r="AP1283" s="368"/>
      <c r="AQ1283" s="368"/>
      <c r="AR1283" s="368"/>
      <c r="AS1283" s="258">
        <f>SUM(AE1283:AR1283)</f>
        <v>0</v>
      </c>
    </row>
    <row r="1284" spans="1:45" ht="15" customHeight="1" outlineLevel="1">
      <c r="A1284" s="466"/>
      <c r="B1284" s="256" t="s">
        <v>723</v>
      </c>
      <c r="C1284" s="253" t="s">
        <v>163</v>
      </c>
      <c r="D1284" s="257"/>
      <c r="E1284" s="257"/>
      <c r="F1284" s="257"/>
      <c r="G1284" s="257"/>
      <c r="H1284" s="257"/>
      <c r="I1284" s="257"/>
      <c r="J1284" s="257"/>
      <c r="K1284" s="257"/>
      <c r="L1284" s="257"/>
      <c r="M1284" s="257"/>
      <c r="N1284" s="257"/>
      <c r="O1284" s="257"/>
      <c r="P1284" s="257"/>
      <c r="Q1284" s="257">
        <f>Q1283</f>
        <v>12</v>
      </c>
      <c r="R1284" s="257"/>
      <c r="S1284" s="257"/>
      <c r="T1284" s="257"/>
      <c r="U1284" s="257"/>
      <c r="V1284" s="257"/>
      <c r="W1284" s="257"/>
      <c r="X1284" s="257"/>
      <c r="Y1284" s="257"/>
      <c r="Z1284" s="257"/>
      <c r="AA1284" s="257"/>
      <c r="AB1284" s="257"/>
      <c r="AC1284" s="257"/>
      <c r="AD1284" s="257"/>
      <c r="AE1284" s="364">
        <f>AE1283</f>
        <v>0</v>
      </c>
      <c r="AF1284" s="364">
        <f t="shared" ref="AF1284:AR1284" si="3530">AF1283</f>
        <v>0</v>
      </c>
      <c r="AG1284" s="364">
        <f t="shared" si="3530"/>
        <v>0</v>
      </c>
      <c r="AH1284" s="364">
        <f t="shared" si="3530"/>
        <v>0</v>
      </c>
      <c r="AI1284" s="364">
        <f t="shared" si="3530"/>
        <v>0</v>
      </c>
      <c r="AJ1284" s="364">
        <f t="shared" si="3530"/>
        <v>0</v>
      </c>
      <c r="AK1284" s="364">
        <f t="shared" si="3530"/>
        <v>0</v>
      </c>
      <c r="AL1284" s="364">
        <f t="shared" si="3530"/>
        <v>0</v>
      </c>
      <c r="AM1284" s="364">
        <f t="shared" si="3530"/>
        <v>0</v>
      </c>
      <c r="AN1284" s="364">
        <f t="shared" si="3530"/>
        <v>0</v>
      </c>
      <c r="AO1284" s="364">
        <f t="shared" si="3530"/>
        <v>0</v>
      </c>
      <c r="AP1284" s="364">
        <f t="shared" si="3530"/>
        <v>0</v>
      </c>
      <c r="AQ1284" s="364">
        <f t="shared" si="3530"/>
        <v>0</v>
      </c>
      <c r="AR1284" s="364">
        <f t="shared" si="3530"/>
        <v>0</v>
      </c>
      <c r="AS1284" s="268"/>
    </row>
    <row r="1285" spans="1:45" ht="15" customHeight="1" outlineLevel="1">
      <c r="A1285" s="466"/>
      <c r="B1285" s="256"/>
      <c r="C1285" s="253"/>
      <c r="D1285" s="253"/>
      <c r="E1285" s="253"/>
      <c r="F1285" s="253"/>
      <c r="G1285" s="253"/>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365"/>
      <c r="AF1285" s="378"/>
      <c r="AG1285" s="378"/>
      <c r="AH1285" s="378"/>
      <c r="AI1285" s="378"/>
      <c r="AJ1285" s="378"/>
      <c r="AK1285" s="378"/>
      <c r="AL1285" s="378"/>
      <c r="AM1285" s="378"/>
      <c r="AN1285" s="378"/>
      <c r="AO1285" s="378"/>
      <c r="AP1285" s="378"/>
      <c r="AQ1285" s="378"/>
      <c r="AR1285" s="378"/>
      <c r="AS1285" s="268"/>
    </row>
    <row r="1286" spans="1:45" ht="15" customHeight="1" outlineLevel="1">
      <c r="A1286" s="466">
        <v>31</v>
      </c>
      <c r="B1286" s="381" t="s">
        <v>123</v>
      </c>
      <c r="C1286" s="253" t="s">
        <v>25</v>
      </c>
      <c r="D1286" s="257"/>
      <c r="E1286" s="257"/>
      <c r="F1286" s="257"/>
      <c r="G1286" s="257"/>
      <c r="H1286" s="257"/>
      <c r="I1286" s="257"/>
      <c r="J1286" s="257"/>
      <c r="K1286" s="257"/>
      <c r="L1286" s="257"/>
      <c r="M1286" s="257"/>
      <c r="N1286" s="257"/>
      <c r="O1286" s="257"/>
      <c r="P1286" s="257"/>
      <c r="Q1286" s="257">
        <v>12</v>
      </c>
      <c r="R1286" s="257"/>
      <c r="S1286" s="257"/>
      <c r="T1286" s="257"/>
      <c r="U1286" s="257"/>
      <c r="V1286" s="257"/>
      <c r="W1286" s="257"/>
      <c r="X1286" s="257"/>
      <c r="Y1286" s="257"/>
      <c r="Z1286" s="257"/>
      <c r="AA1286" s="257"/>
      <c r="AB1286" s="257"/>
      <c r="AC1286" s="257"/>
      <c r="AD1286" s="257"/>
      <c r="AE1286" s="379"/>
      <c r="AF1286" s="368"/>
      <c r="AG1286" s="368"/>
      <c r="AH1286" s="368"/>
      <c r="AI1286" s="368"/>
      <c r="AJ1286" s="368"/>
      <c r="AK1286" s="368"/>
      <c r="AL1286" s="368"/>
      <c r="AM1286" s="368"/>
      <c r="AN1286" s="368"/>
      <c r="AO1286" s="368"/>
      <c r="AP1286" s="368"/>
      <c r="AQ1286" s="368"/>
      <c r="AR1286" s="368"/>
      <c r="AS1286" s="258">
        <f>SUM(AE1286:AR1286)</f>
        <v>0</v>
      </c>
    </row>
    <row r="1287" spans="1:45" ht="15" customHeight="1" outlineLevel="1">
      <c r="A1287" s="466"/>
      <c r="B1287" s="256" t="s">
        <v>723</v>
      </c>
      <c r="C1287" s="253" t="s">
        <v>163</v>
      </c>
      <c r="D1287" s="257"/>
      <c r="E1287" s="257"/>
      <c r="F1287" s="257"/>
      <c r="G1287" s="257"/>
      <c r="H1287" s="257"/>
      <c r="I1287" s="257"/>
      <c r="J1287" s="257"/>
      <c r="K1287" s="257"/>
      <c r="L1287" s="257"/>
      <c r="M1287" s="257"/>
      <c r="N1287" s="257"/>
      <c r="O1287" s="257"/>
      <c r="P1287" s="257"/>
      <c r="Q1287" s="257">
        <f>Q1286</f>
        <v>12</v>
      </c>
      <c r="R1287" s="257"/>
      <c r="S1287" s="257"/>
      <c r="T1287" s="257"/>
      <c r="U1287" s="257"/>
      <c r="V1287" s="257"/>
      <c r="W1287" s="257"/>
      <c r="X1287" s="257"/>
      <c r="Y1287" s="257"/>
      <c r="Z1287" s="257"/>
      <c r="AA1287" s="257"/>
      <c r="AB1287" s="257"/>
      <c r="AC1287" s="257"/>
      <c r="AD1287" s="257"/>
      <c r="AE1287" s="364">
        <f>AE1286</f>
        <v>0</v>
      </c>
      <c r="AF1287" s="364">
        <f t="shared" ref="AF1287:AR1287" si="3531">AF1286</f>
        <v>0</v>
      </c>
      <c r="AG1287" s="364">
        <f t="shared" si="3531"/>
        <v>0</v>
      </c>
      <c r="AH1287" s="364">
        <f t="shared" si="3531"/>
        <v>0</v>
      </c>
      <c r="AI1287" s="364">
        <f t="shared" si="3531"/>
        <v>0</v>
      </c>
      <c r="AJ1287" s="364">
        <f t="shared" si="3531"/>
        <v>0</v>
      </c>
      <c r="AK1287" s="364">
        <f t="shared" si="3531"/>
        <v>0</v>
      </c>
      <c r="AL1287" s="364">
        <f t="shared" si="3531"/>
        <v>0</v>
      </c>
      <c r="AM1287" s="364">
        <f t="shared" si="3531"/>
        <v>0</v>
      </c>
      <c r="AN1287" s="364">
        <f t="shared" si="3531"/>
        <v>0</v>
      </c>
      <c r="AO1287" s="364">
        <f t="shared" si="3531"/>
        <v>0</v>
      </c>
      <c r="AP1287" s="364">
        <f t="shared" si="3531"/>
        <v>0</v>
      </c>
      <c r="AQ1287" s="364">
        <f t="shared" si="3531"/>
        <v>0</v>
      </c>
      <c r="AR1287" s="364">
        <f t="shared" si="3531"/>
        <v>0</v>
      </c>
      <c r="AS1287" s="268"/>
    </row>
    <row r="1288" spans="1:45" ht="15" customHeight="1" outlineLevel="1">
      <c r="A1288" s="466"/>
      <c r="B1288" s="381"/>
      <c r="C1288" s="253"/>
      <c r="D1288" s="253"/>
      <c r="E1288" s="253"/>
      <c r="F1288" s="253"/>
      <c r="G1288" s="253"/>
      <c r="H1288" s="253"/>
      <c r="I1288" s="253"/>
      <c r="J1288" s="253"/>
      <c r="K1288" s="253"/>
      <c r="L1288" s="253"/>
      <c r="M1288" s="253"/>
      <c r="N1288" s="253"/>
      <c r="O1288" s="253"/>
      <c r="P1288" s="253"/>
      <c r="Q1288" s="253"/>
      <c r="R1288" s="253"/>
      <c r="S1288" s="253"/>
      <c r="T1288" s="253"/>
      <c r="U1288" s="253"/>
      <c r="V1288" s="253"/>
      <c r="W1288" s="253"/>
      <c r="X1288" s="253"/>
      <c r="Y1288" s="253"/>
      <c r="Z1288" s="253"/>
      <c r="AA1288" s="253"/>
      <c r="AB1288" s="253"/>
      <c r="AC1288" s="253"/>
      <c r="AD1288" s="253"/>
      <c r="AE1288" s="365"/>
      <c r="AF1288" s="378"/>
      <c r="AG1288" s="378"/>
      <c r="AH1288" s="378"/>
      <c r="AI1288" s="378"/>
      <c r="AJ1288" s="378"/>
      <c r="AK1288" s="378"/>
      <c r="AL1288" s="378"/>
      <c r="AM1288" s="378"/>
      <c r="AN1288" s="378"/>
      <c r="AO1288" s="378"/>
      <c r="AP1288" s="378"/>
      <c r="AQ1288" s="378"/>
      <c r="AR1288" s="378"/>
      <c r="AS1288" s="268"/>
    </row>
    <row r="1289" spans="1:45" ht="15" customHeight="1" outlineLevel="1">
      <c r="A1289" s="466">
        <v>32</v>
      </c>
      <c r="B1289" s="381" t="s">
        <v>124</v>
      </c>
      <c r="C1289" s="253" t="s">
        <v>25</v>
      </c>
      <c r="D1289" s="257"/>
      <c r="E1289" s="257"/>
      <c r="F1289" s="257"/>
      <c r="G1289" s="257"/>
      <c r="H1289" s="257"/>
      <c r="I1289" s="257"/>
      <c r="J1289" s="257"/>
      <c r="K1289" s="257"/>
      <c r="L1289" s="257"/>
      <c r="M1289" s="257"/>
      <c r="N1289" s="257"/>
      <c r="O1289" s="257"/>
      <c r="P1289" s="257"/>
      <c r="Q1289" s="257">
        <v>12</v>
      </c>
      <c r="R1289" s="257"/>
      <c r="S1289" s="257"/>
      <c r="T1289" s="257"/>
      <c r="U1289" s="257"/>
      <c r="V1289" s="257"/>
      <c r="W1289" s="257"/>
      <c r="X1289" s="257"/>
      <c r="Y1289" s="257"/>
      <c r="Z1289" s="257"/>
      <c r="AA1289" s="257"/>
      <c r="AB1289" s="257"/>
      <c r="AC1289" s="257"/>
      <c r="AD1289" s="257"/>
      <c r="AE1289" s="379"/>
      <c r="AF1289" s="368"/>
      <c r="AG1289" s="368"/>
      <c r="AH1289" s="368"/>
      <c r="AI1289" s="368"/>
      <c r="AJ1289" s="368"/>
      <c r="AK1289" s="368"/>
      <c r="AL1289" s="368"/>
      <c r="AM1289" s="368"/>
      <c r="AN1289" s="368"/>
      <c r="AO1289" s="368"/>
      <c r="AP1289" s="368"/>
      <c r="AQ1289" s="368"/>
      <c r="AR1289" s="368"/>
      <c r="AS1289" s="258">
        <f>SUM(AE1289:AR1289)</f>
        <v>0</v>
      </c>
    </row>
    <row r="1290" spans="1:45" ht="15" customHeight="1" outlineLevel="1">
      <c r="A1290" s="466"/>
      <c r="B1290" s="256" t="s">
        <v>723</v>
      </c>
      <c r="C1290" s="253" t="s">
        <v>163</v>
      </c>
      <c r="D1290" s="257"/>
      <c r="E1290" s="257"/>
      <c r="F1290" s="257"/>
      <c r="G1290" s="257"/>
      <c r="H1290" s="257"/>
      <c r="I1290" s="257"/>
      <c r="J1290" s="257"/>
      <c r="K1290" s="257"/>
      <c r="L1290" s="257"/>
      <c r="M1290" s="257"/>
      <c r="N1290" s="257"/>
      <c r="O1290" s="257"/>
      <c r="P1290" s="257"/>
      <c r="Q1290" s="257">
        <f>Q1289</f>
        <v>12</v>
      </c>
      <c r="R1290" s="257"/>
      <c r="S1290" s="257"/>
      <c r="T1290" s="257"/>
      <c r="U1290" s="257"/>
      <c r="V1290" s="257"/>
      <c r="W1290" s="257"/>
      <c r="X1290" s="257"/>
      <c r="Y1290" s="257"/>
      <c r="Z1290" s="257"/>
      <c r="AA1290" s="257"/>
      <c r="AB1290" s="257"/>
      <c r="AC1290" s="257"/>
      <c r="AD1290" s="257"/>
      <c r="AE1290" s="364">
        <f>AE1289</f>
        <v>0</v>
      </c>
      <c r="AF1290" s="364">
        <f t="shared" ref="AF1290:AR1290" si="3532">AF1289</f>
        <v>0</v>
      </c>
      <c r="AG1290" s="364">
        <f t="shared" si="3532"/>
        <v>0</v>
      </c>
      <c r="AH1290" s="364">
        <f t="shared" si="3532"/>
        <v>0</v>
      </c>
      <c r="AI1290" s="364">
        <f t="shared" si="3532"/>
        <v>0</v>
      </c>
      <c r="AJ1290" s="364">
        <f t="shared" si="3532"/>
        <v>0</v>
      </c>
      <c r="AK1290" s="364">
        <f t="shared" si="3532"/>
        <v>0</v>
      </c>
      <c r="AL1290" s="364">
        <f t="shared" si="3532"/>
        <v>0</v>
      </c>
      <c r="AM1290" s="364">
        <f t="shared" si="3532"/>
        <v>0</v>
      </c>
      <c r="AN1290" s="364">
        <f t="shared" si="3532"/>
        <v>0</v>
      </c>
      <c r="AO1290" s="364">
        <f t="shared" si="3532"/>
        <v>0</v>
      </c>
      <c r="AP1290" s="364">
        <f t="shared" si="3532"/>
        <v>0</v>
      </c>
      <c r="AQ1290" s="364">
        <f t="shared" si="3532"/>
        <v>0</v>
      </c>
      <c r="AR1290" s="364">
        <f t="shared" si="3532"/>
        <v>0</v>
      </c>
      <c r="AS1290" s="268"/>
    </row>
    <row r="1291" spans="1:45" ht="15" customHeight="1" outlineLevel="1">
      <c r="A1291" s="466"/>
      <c r="B1291" s="381"/>
      <c r="C1291" s="253"/>
      <c r="D1291" s="253"/>
      <c r="E1291" s="253"/>
      <c r="F1291" s="253"/>
      <c r="G1291" s="253"/>
      <c r="H1291" s="253"/>
      <c r="I1291" s="253"/>
      <c r="J1291" s="253"/>
      <c r="K1291" s="253"/>
      <c r="L1291" s="253"/>
      <c r="M1291" s="253"/>
      <c r="N1291" s="253"/>
      <c r="O1291" s="253"/>
      <c r="P1291" s="253"/>
      <c r="Q1291" s="253"/>
      <c r="R1291" s="253"/>
      <c r="S1291" s="253"/>
      <c r="T1291" s="253"/>
      <c r="U1291" s="253"/>
      <c r="V1291" s="253"/>
      <c r="W1291" s="253"/>
      <c r="X1291" s="253"/>
      <c r="Y1291" s="253"/>
      <c r="Z1291" s="253"/>
      <c r="AA1291" s="253"/>
      <c r="AB1291" s="253"/>
      <c r="AC1291" s="253"/>
      <c r="AD1291" s="253"/>
      <c r="AE1291" s="365"/>
      <c r="AF1291" s="378"/>
      <c r="AG1291" s="378"/>
      <c r="AH1291" s="378"/>
      <c r="AI1291" s="378"/>
      <c r="AJ1291" s="378"/>
      <c r="AK1291" s="378"/>
      <c r="AL1291" s="378"/>
      <c r="AM1291" s="378"/>
      <c r="AN1291" s="378"/>
      <c r="AO1291" s="378"/>
      <c r="AP1291" s="378"/>
      <c r="AQ1291" s="378"/>
      <c r="AR1291" s="378"/>
      <c r="AS1291" s="268"/>
    </row>
    <row r="1292" spans="1:45" ht="15" customHeight="1" outlineLevel="1">
      <c r="A1292" s="466"/>
      <c r="B1292" s="250" t="s">
        <v>498</v>
      </c>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customHeight="1" outlineLevel="1">
      <c r="A1293" s="466">
        <v>33</v>
      </c>
      <c r="B1293" s="381" t="s">
        <v>125</v>
      </c>
      <c r="C1293" s="253" t="s">
        <v>25</v>
      </c>
      <c r="D1293" s="257"/>
      <c r="E1293" s="257"/>
      <c r="F1293" s="257"/>
      <c r="G1293" s="257"/>
      <c r="H1293" s="257"/>
      <c r="I1293" s="257"/>
      <c r="J1293" s="257"/>
      <c r="K1293" s="257"/>
      <c r="L1293" s="257"/>
      <c r="M1293" s="257"/>
      <c r="N1293" s="257"/>
      <c r="O1293" s="257"/>
      <c r="P1293" s="257"/>
      <c r="Q1293" s="257">
        <v>0</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customHeight="1" outlineLevel="1">
      <c r="A1294" s="466"/>
      <c r="B1294" s="256" t="s">
        <v>723</v>
      </c>
      <c r="C1294" s="253" t="s">
        <v>163</v>
      </c>
      <c r="D1294" s="257"/>
      <c r="E1294" s="257"/>
      <c r="F1294" s="257"/>
      <c r="G1294" s="257"/>
      <c r="H1294" s="257"/>
      <c r="I1294" s="257"/>
      <c r="J1294" s="257"/>
      <c r="K1294" s="257"/>
      <c r="L1294" s="257"/>
      <c r="M1294" s="257"/>
      <c r="N1294" s="257"/>
      <c r="O1294" s="257"/>
      <c r="P1294" s="257"/>
      <c r="Q1294" s="257">
        <f>Q1293</f>
        <v>0</v>
      </c>
      <c r="R1294" s="257"/>
      <c r="S1294" s="257"/>
      <c r="T1294" s="257"/>
      <c r="U1294" s="257"/>
      <c r="V1294" s="257"/>
      <c r="W1294" s="257"/>
      <c r="X1294" s="257"/>
      <c r="Y1294" s="257"/>
      <c r="Z1294" s="257"/>
      <c r="AA1294" s="257"/>
      <c r="AB1294" s="257"/>
      <c r="AC1294" s="257"/>
      <c r="AD1294" s="257"/>
      <c r="AE1294" s="364">
        <f>AE1293</f>
        <v>0</v>
      </c>
      <c r="AF1294" s="364">
        <f t="shared" ref="AF1294:AR1294" si="3533">AF1293</f>
        <v>0</v>
      </c>
      <c r="AG1294" s="364">
        <f t="shared" si="3533"/>
        <v>0</v>
      </c>
      <c r="AH1294" s="364">
        <f t="shared" si="3533"/>
        <v>0</v>
      </c>
      <c r="AI1294" s="364">
        <f t="shared" si="3533"/>
        <v>0</v>
      </c>
      <c r="AJ1294" s="364">
        <f t="shared" si="3533"/>
        <v>0</v>
      </c>
      <c r="AK1294" s="364">
        <f t="shared" si="3533"/>
        <v>0</v>
      </c>
      <c r="AL1294" s="364">
        <f t="shared" si="3533"/>
        <v>0</v>
      </c>
      <c r="AM1294" s="364">
        <f t="shared" si="3533"/>
        <v>0</v>
      </c>
      <c r="AN1294" s="364">
        <f t="shared" si="3533"/>
        <v>0</v>
      </c>
      <c r="AO1294" s="364">
        <f t="shared" si="3533"/>
        <v>0</v>
      </c>
      <c r="AP1294" s="364">
        <f t="shared" si="3533"/>
        <v>0</v>
      </c>
      <c r="AQ1294" s="364">
        <f t="shared" si="3533"/>
        <v>0</v>
      </c>
      <c r="AR1294" s="364">
        <f t="shared" si="3533"/>
        <v>0</v>
      </c>
      <c r="AS1294" s="268"/>
    </row>
    <row r="1295" spans="1:45" ht="15"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customHeight="1" outlineLevel="1">
      <c r="A1296" s="466">
        <v>34</v>
      </c>
      <c r="B1296" s="381" t="s">
        <v>126</v>
      </c>
      <c r="C1296" s="253" t="s">
        <v>25</v>
      </c>
      <c r="D1296" s="257"/>
      <c r="E1296" s="257"/>
      <c r="F1296" s="257"/>
      <c r="G1296" s="257"/>
      <c r="H1296" s="257"/>
      <c r="I1296" s="257"/>
      <c r="J1296" s="257"/>
      <c r="K1296" s="257"/>
      <c r="L1296" s="257"/>
      <c r="M1296" s="257"/>
      <c r="N1296" s="257"/>
      <c r="O1296" s="257"/>
      <c r="P1296" s="257"/>
      <c r="Q1296" s="257">
        <v>0</v>
      </c>
      <c r="R1296" s="257"/>
      <c r="S1296" s="257"/>
      <c r="T1296" s="257"/>
      <c r="U1296" s="257"/>
      <c r="V1296" s="257"/>
      <c r="W1296" s="257"/>
      <c r="X1296" s="257"/>
      <c r="Y1296" s="257"/>
      <c r="Z1296" s="257"/>
      <c r="AA1296" s="257"/>
      <c r="AB1296" s="257"/>
      <c r="AC1296" s="257"/>
      <c r="AD1296" s="257"/>
      <c r="AE1296" s="379"/>
      <c r="AF1296" s="368"/>
      <c r="AG1296" s="368"/>
      <c r="AH1296" s="368"/>
      <c r="AI1296" s="368"/>
      <c r="AJ1296" s="368"/>
      <c r="AK1296" s="368"/>
      <c r="AL1296" s="368"/>
      <c r="AM1296" s="368"/>
      <c r="AN1296" s="368"/>
      <c r="AO1296" s="368"/>
      <c r="AP1296" s="368"/>
      <c r="AQ1296" s="368"/>
      <c r="AR1296" s="368"/>
      <c r="AS1296" s="258">
        <f>SUM(AE1296:AR1296)</f>
        <v>0</v>
      </c>
    </row>
    <row r="1297" spans="1:45" ht="15" customHeight="1" outlineLevel="1">
      <c r="A1297" s="466"/>
      <c r="B1297" s="256" t="s">
        <v>723</v>
      </c>
      <c r="C1297" s="253" t="s">
        <v>163</v>
      </c>
      <c r="D1297" s="257"/>
      <c r="E1297" s="257"/>
      <c r="F1297" s="257"/>
      <c r="G1297" s="257"/>
      <c r="H1297" s="257"/>
      <c r="I1297" s="257"/>
      <c r="J1297" s="257"/>
      <c r="K1297" s="257"/>
      <c r="L1297" s="257"/>
      <c r="M1297" s="257"/>
      <c r="N1297" s="257"/>
      <c r="O1297" s="257"/>
      <c r="P1297" s="257"/>
      <c r="Q1297" s="257">
        <f>Q1296</f>
        <v>0</v>
      </c>
      <c r="R1297" s="257"/>
      <c r="S1297" s="257"/>
      <c r="T1297" s="257"/>
      <c r="U1297" s="257"/>
      <c r="V1297" s="257"/>
      <c r="W1297" s="257"/>
      <c r="X1297" s="257"/>
      <c r="Y1297" s="257"/>
      <c r="Z1297" s="257"/>
      <c r="AA1297" s="257"/>
      <c r="AB1297" s="257"/>
      <c r="AC1297" s="257"/>
      <c r="AD1297" s="257"/>
      <c r="AE1297" s="364">
        <f>AE1296</f>
        <v>0</v>
      </c>
      <c r="AF1297" s="364">
        <f t="shared" ref="AF1297:AR1297" si="3534">AF1296</f>
        <v>0</v>
      </c>
      <c r="AG1297" s="364">
        <f t="shared" si="3534"/>
        <v>0</v>
      </c>
      <c r="AH1297" s="364">
        <f t="shared" si="3534"/>
        <v>0</v>
      </c>
      <c r="AI1297" s="364">
        <f t="shared" si="3534"/>
        <v>0</v>
      </c>
      <c r="AJ1297" s="364">
        <f t="shared" si="3534"/>
        <v>0</v>
      </c>
      <c r="AK1297" s="364">
        <f t="shared" si="3534"/>
        <v>0</v>
      </c>
      <c r="AL1297" s="364">
        <f t="shared" si="3534"/>
        <v>0</v>
      </c>
      <c r="AM1297" s="364">
        <f t="shared" si="3534"/>
        <v>0</v>
      </c>
      <c r="AN1297" s="364">
        <f t="shared" si="3534"/>
        <v>0</v>
      </c>
      <c r="AO1297" s="364">
        <f t="shared" si="3534"/>
        <v>0</v>
      </c>
      <c r="AP1297" s="364">
        <f t="shared" si="3534"/>
        <v>0</v>
      </c>
      <c r="AQ1297" s="364">
        <f t="shared" si="3534"/>
        <v>0</v>
      </c>
      <c r="AR1297" s="364">
        <f t="shared" si="3534"/>
        <v>0</v>
      </c>
      <c r="AS1297" s="268"/>
    </row>
    <row r="1298" spans="1:45" ht="15" customHeight="1" outlineLevel="1">
      <c r="A1298" s="466"/>
      <c r="B1298" s="381"/>
      <c r="C1298" s="253"/>
      <c r="D1298" s="253"/>
      <c r="E1298" s="253"/>
      <c r="F1298" s="253"/>
      <c r="G1298" s="253"/>
      <c r="H1298" s="253"/>
      <c r="I1298" s="253"/>
      <c r="J1298" s="253"/>
      <c r="K1298" s="253"/>
      <c r="L1298" s="253"/>
      <c r="M1298" s="253"/>
      <c r="N1298" s="253"/>
      <c r="O1298" s="253"/>
      <c r="P1298" s="253"/>
      <c r="Q1298" s="253"/>
      <c r="R1298" s="253"/>
      <c r="S1298" s="253"/>
      <c r="T1298" s="253"/>
      <c r="U1298" s="253"/>
      <c r="V1298" s="253"/>
      <c r="W1298" s="253"/>
      <c r="X1298" s="253"/>
      <c r="Y1298" s="253"/>
      <c r="Z1298" s="253"/>
      <c r="AA1298" s="253"/>
      <c r="AB1298" s="253"/>
      <c r="AC1298" s="253"/>
      <c r="AD1298" s="253"/>
      <c r="AE1298" s="365"/>
      <c r="AF1298" s="378"/>
      <c r="AG1298" s="378"/>
      <c r="AH1298" s="378"/>
      <c r="AI1298" s="378"/>
      <c r="AJ1298" s="378"/>
      <c r="AK1298" s="378"/>
      <c r="AL1298" s="378"/>
      <c r="AM1298" s="378"/>
      <c r="AN1298" s="378"/>
      <c r="AO1298" s="378"/>
      <c r="AP1298" s="378"/>
      <c r="AQ1298" s="378"/>
      <c r="AR1298" s="378"/>
      <c r="AS1298" s="268"/>
    </row>
    <row r="1299" spans="1:45" ht="15" customHeight="1" outlineLevel="1">
      <c r="A1299" s="466">
        <v>35</v>
      </c>
      <c r="B1299" s="381" t="s">
        <v>127</v>
      </c>
      <c r="C1299" s="253" t="s">
        <v>25</v>
      </c>
      <c r="D1299" s="257"/>
      <c r="E1299" s="257"/>
      <c r="F1299" s="257"/>
      <c r="G1299" s="257"/>
      <c r="H1299" s="257"/>
      <c r="I1299" s="257"/>
      <c r="J1299" s="257"/>
      <c r="K1299" s="257"/>
      <c r="L1299" s="257"/>
      <c r="M1299" s="257"/>
      <c r="N1299" s="257"/>
      <c r="O1299" s="257"/>
      <c r="P1299" s="257"/>
      <c r="Q1299" s="257">
        <v>0</v>
      </c>
      <c r="R1299" s="257"/>
      <c r="S1299" s="257"/>
      <c r="T1299" s="257"/>
      <c r="U1299" s="257"/>
      <c r="V1299" s="257"/>
      <c r="W1299" s="257"/>
      <c r="X1299" s="257"/>
      <c r="Y1299" s="257"/>
      <c r="Z1299" s="257"/>
      <c r="AA1299" s="257"/>
      <c r="AB1299" s="257"/>
      <c r="AC1299" s="257"/>
      <c r="AD1299" s="257"/>
      <c r="AE1299" s="379"/>
      <c r="AF1299" s="368"/>
      <c r="AG1299" s="368"/>
      <c r="AH1299" s="368"/>
      <c r="AI1299" s="368"/>
      <c r="AJ1299" s="368"/>
      <c r="AK1299" s="368"/>
      <c r="AL1299" s="368"/>
      <c r="AM1299" s="368"/>
      <c r="AN1299" s="368"/>
      <c r="AO1299" s="368"/>
      <c r="AP1299" s="368"/>
      <c r="AQ1299" s="368"/>
      <c r="AR1299" s="368"/>
      <c r="AS1299" s="258">
        <f>SUM(AE1299:AR1299)</f>
        <v>0</v>
      </c>
    </row>
    <row r="1300" spans="1:45" ht="15" customHeight="1" outlineLevel="1">
      <c r="A1300" s="466"/>
      <c r="B1300" s="256" t="s">
        <v>723</v>
      </c>
      <c r="C1300" s="253" t="s">
        <v>163</v>
      </c>
      <c r="D1300" s="257"/>
      <c r="E1300" s="257"/>
      <c r="F1300" s="257"/>
      <c r="G1300" s="257"/>
      <c r="H1300" s="257"/>
      <c r="I1300" s="257"/>
      <c r="J1300" s="257"/>
      <c r="K1300" s="257"/>
      <c r="L1300" s="257"/>
      <c r="M1300" s="257"/>
      <c r="N1300" s="257"/>
      <c r="O1300" s="257"/>
      <c r="P1300" s="257"/>
      <c r="Q1300" s="257">
        <f>Q1299</f>
        <v>0</v>
      </c>
      <c r="R1300" s="257"/>
      <c r="S1300" s="257"/>
      <c r="T1300" s="257"/>
      <c r="U1300" s="257"/>
      <c r="V1300" s="257"/>
      <c r="W1300" s="257"/>
      <c r="X1300" s="257"/>
      <c r="Y1300" s="257"/>
      <c r="Z1300" s="257"/>
      <c r="AA1300" s="257"/>
      <c r="AB1300" s="257"/>
      <c r="AC1300" s="257"/>
      <c r="AD1300" s="257"/>
      <c r="AE1300" s="364">
        <f>AE1299</f>
        <v>0</v>
      </c>
      <c r="AF1300" s="364">
        <f t="shared" ref="AF1300:AR1300" si="3535">AF1299</f>
        <v>0</v>
      </c>
      <c r="AG1300" s="364">
        <f t="shared" si="3535"/>
        <v>0</v>
      </c>
      <c r="AH1300" s="364">
        <f t="shared" si="3535"/>
        <v>0</v>
      </c>
      <c r="AI1300" s="364">
        <f t="shared" si="3535"/>
        <v>0</v>
      </c>
      <c r="AJ1300" s="364">
        <f t="shared" si="3535"/>
        <v>0</v>
      </c>
      <c r="AK1300" s="364">
        <f t="shared" si="3535"/>
        <v>0</v>
      </c>
      <c r="AL1300" s="364">
        <f t="shared" si="3535"/>
        <v>0</v>
      </c>
      <c r="AM1300" s="364">
        <f t="shared" si="3535"/>
        <v>0</v>
      </c>
      <c r="AN1300" s="364">
        <f t="shared" si="3535"/>
        <v>0</v>
      </c>
      <c r="AO1300" s="364">
        <f t="shared" si="3535"/>
        <v>0</v>
      </c>
      <c r="AP1300" s="364">
        <f t="shared" si="3535"/>
        <v>0</v>
      </c>
      <c r="AQ1300" s="364">
        <f t="shared" si="3535"/>
        <v>0</v>
      </c>
      <c r="AR1300" s="364">
        <f t="shared" si="3535"/>
        <v>0</v>
      </c>
      <c r="AS1300" s="268"/>
    </row>
    <row r="1301" spans="1:45" ht="15" customHeight="1" outlineLevel="1">
      <c r="A1301" s="466"/>
      <c r="B1301" s="384"/>
      <c r="C1301" s="253"/>
      <c r="D1301" s="253"/>
      <c r="E1301" s="253"/>
      <c r="F1301" s="253"/>
      <c r="G1301" s="253"/>
      <c r="H1301" s="253"/>
      <c r="I1301" s="253"/>
      <c r="J1301" s="253"/>
      <c r="K1301" s="253"/>
      <c r="L1301" s="253"/>
      <c r="M1301" s="253"/>
      <c r="N1301" s="253"/>
      <c r="O1301" s="253"/>
      <c r="P1301" s="253"/>
      <c r="Q1301" s="253"/>
      <c r="R1301" s="253"/>
      <c r="S1301" s="253"/>
      <c r="T1301" s="253"/>
      <c r="U1301" s="253"/>
      <c r="V1301" s="253"/>
      <c r="W1301" s="253"/>
      <c r="X1301" s="253"/>
      <c r="Y1301" s="253"/>
      <c r="Z1301" s="253"/>
      <c r="AA1301" s="253"/>
      <c r="AB1301" s="253"/>
      <c r="AC1301" s="253"/>
      <c r="AD1301" s="253"/>
      <c r="AE1301" s="365"/>
      <c r="AF1301" s="378"/>
      <c r="AG1301" s="378"/>
      <c r="AH1301" s="378"/>
      <c r="AI1301" s="378"/>
      <c r="AJ1301" s="378"/>
      <c r="AK1301" s="378"/>
      <c r="AL1301" s="378"/>
      <c r="AM1301" s="378"/>
      <c r="AN1301" s="378"/>
      <c r="AO1301" s="378"/>
      <c r="AP1301" s="378"/>
      <c r="AQ1301" s="378"/>
      <c r="AR1301" s="378"/>
      <c r="AS1301" s="268"/>
    </row>
    <row r="1302" spans="1:45" ht="15" customHeight="1" outlineLevel="1">
      <c r="A1302" s="466"/>
      <c r="B1302" s="250" t="s">
        <v>499</v>
      </c>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28.5" customHeight="1" outlineLevel="1">
      <c r="A1303" s="466">
        <v>36</v>
      </c>
      <c r="B1303" s="381" t="s">
        <v>128</v>
      </c>
      <c r="C1303" s="253" t="s">
        <v>25</v>
      </c>
      <c r="D1303" s="257"/>
      <c r="E1303" s="257"/>
      <c r="F1303" s="257"/>
      <c r="G1303" s="257"/>
      <c r="H1303" s="257"/>
      <c r="I1303" s="257"/>
      <c r="J1303" s="257"/>
      <c r="K1303" s="257"/>
      <c r="L1303" s="257"/>
      <c r="M1303" s="257"/>
      <c r="N1303" s="257"/>
      <c r="O1303" s="257"/>
      <c r="P1303" s="257"/>
      <c r="Q1303" s="257">
        <v>12</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customHeight="1" outlineLevel="1">
      <c r="A1304" s="466"/>
      <c r="B1304" s="256" t="s">
        <v>723</v>
      </c>
      <c r="C1304" s="253" t="s">
        <v>163</v>
      </c>
      <c r="D1304" s="257"/>
      <c r="E1304" s="257"/>
      <c r="F1304" s="257"/>
      <c r="G1304" s="257"/>
      <c r="H1304" s="257"/>
      <c r="I1304" s="257"/>
      <c r="J1304" s="257"/>
      <c r="K1304" s="257"/>
      <c r="L1304" s="257"/>
      <c r="M1304" s="257"/>
      <c r="N1304" s="257"/>
      <c r="O1304" s="257"/>
      <c r="P1304" s="257"/>
      <c r="Q1304" s="257">
        <f>Q1303</f>
        <v>12</v>
      </c>
      <c r="R1304" s="257"/>
      <c r="S1304" s="257"/>
      <c r="T1304" s="257"/>
      <c r="U1304" s="257"/>
      <c r="V1304" s="257"/>
      <c r="W1304" s="257"/>
      <c r="X1304" s="257"/>
      <c r="Y1304" s="257"/>
      <c r="Z1304" s="257"/>
      <c r="AA1304" s="257"/>
      <c r="AB1304" s="257"/>
      <c r="AC1304" s="257"/>
      <c r="AD1304" s="257"/>
      <c r="AE1304" s="364">
        <f>AE1303</f>
        <v>0</v>
      </c>
      <c r="AF1304" s="364">
        <f t="shared" ref="AF1304:AR1304" si="3536">AF1303</f>
        <v>0</v>
      </c>
      <c r="AG1304" s="364">
        <f t="shared" si="3536"/>
        <v>0</v>
      </c>
      <c r="AH1304" s="364">
        <f t="shared" si="3536"/>
        <v>0</v>
      </c>
      <c r="AI1304" s="364">
        <f t="shared" si="3536"/>
        <v>0</v>
      </c>
      <c r="AJ1304" s="364">
        <f t="shared" si="3536"/>
        <v>0</v>
      </c>
      <c r="AK1304" s="364">
        <f t="shared" si="3536"/>
        <v>0</v>
      </c>
      <c r="AL1304" s="364">
        <f t="shared" si="3536"/>
        <v>0</v>
      </c>
      <c r="AM1304" s="364">
        <f t="shared" si="3536"/>
        <v>0</v>
      </c>
      <c r="AN1304" s="364">
        <f t="shared" si="3536"/>
        <v>0</v>
      </c>
      <c r="AO1304" s="364">
        <f t="shared" si="3536"/>
        <v>0</v>
      </c>
      <c r="AP1304" s="364">
        <f t="shared" si="3536"/>
        <v>0</v>
      </c>
      <c r="AQ1304" s="364">
        <f t="shared" si="3536"/>
        <v>0</v>
      </c>
      <c r="AR1304" s="364">
        <f t="shared" si="3536"/>
        <v>0</v>
      </c>
      <c r="AS1304" s="268"/>
    </row>
    <row r="1305" spans="1:45" ht="15" customHeight="1" outlineLevel="1">
      <c r="A1305" s="466"/>
      <c r="B1305" s="381"/>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customHeight="1" outlineLevel="1">
      <c r="A1306" s="466">
        <v>37</v>
      </c>
      <c r="B1306" s="381" t="s">
        <v>129</v>
      </c>
      <c r="C1306" s="253" t="s">
        <v>25</v>
      </c>
      <c r="D1306" s="257"/>
      <c r="E1306" s="257"/>
      <c r="F1306" s="257"/>
      <c r="G1306" s="257"/>
      <c r="H1306" s="257"/>
      <c r="I1306" s="257"/>
      <c r="J1306" s="257"/>
      <c r="K1306" s="257"/>
      <c r="L1306" s="257"/>
      <c r="M1306" s="257"/>
      <c r="N1306" s="257"/>
      <c r="O1306" s="257"/>
      <c r="P1306" s="257"/>
      <c r="Q1306" s="257">
        <v>12</v>
      </c>
      <c r="R1306" s="257"/>
      <c r="S1306" s="257"/>
      <c r="T1306" s="257"/>
      <c r="U1306" s="257"/>
      <c r="V1306" s="257"/>
      <c r="W1306" s="257"/>
      <c r="X1306" s="257"/>
      <c r="Y1306" s="257"/>
      <c r="Z1306" s="257"/>
      <c r="AA1306" s="257"/>
      <c r="AB1306" s="257"/>
      <c r="AC1306" s="257"/>
      <c r="AD1306" s="257"/>
      <c r="AE1306" s="379"/>
      <c r="AF1306" s="368"/>
      <c r="AG1306" s="368"/>
      <c r="AH1306" s="368"/>
      <c r="AI1306" s="368"/>
      <c r="AJ1306" s="368"/>
      <c r="AK1306" s="368"/>
      <c r="AL1306" s="368"/>
      <c r="AM1306" s="368"/>
      <c r="AN1306" s="368"/>
      <c r="AO1306" s="368"/>
      <c r="AP1306" s="368"/>
      <c r="AQ1306" s="368"/>
      <c r="AR1306" s="368"/>
      <c r="AS1306" s="258">
        <f>SUM(AE1306:AR1306)</f>
        <v>0</v>
      </c>
    </row>
    <row r="1307" spans="1:45" ht="15" customHeight="1" outlineLevel="1">
      <c r="A1307" s="466"/>
      <c r="B1307" s="256" t="s">
        <v>723</v>
      </c>
      <c r="C1307" s="253" t="s">
        <v>163</v>
      </c>
      <c r="D1307" s="257"/>
      <c r="E1307" s="257"/>
      <c r="F1307" s="257"/>
      <c r="G1307" s="257"/>
      <c r="H1307" s="257"/>
      <c r="I1307" s="257"/>
      <c r="J1307" s="257"/>
      <c r="K1307" s="257"/>
      <c r="L1307" s="257"/>
      <c r="M1307" s="257"/>
      <c r="N1307" s="257"/>
      <c r="O1307" s="257"/>
      <c r="P1307" s="257"/>
      <c r="Q1307" s="257">
        <f>Q1306</f>
        <v>12</v>
      </c>
      <c r="R1307" s="257"/>
      <c r="S1307" s="257"/>
      <c r="T1307" s="257"/>
      <c r="U1307" s="257"/>
      <c r="V1307" s="257"/>
      <c r="W1307" s="257"/>
      <c r="X1307" s="257"/>
      <c r="Y1307" s="257"/>
      <c r="Z1307" s="257"/>
      <c r="AA1307" s="257"/>
      <c r="AB1307" s="257"/>
      <c r="AC1307" s="257"/>
      <c r="AD1307" s="257"/>
      <c r="AE1307" s="364">
        <f>AE1306</f>
        <v>0</v>
      </c>
      <c r="AF1307" s="364">
        <f t="shared" ref="AF1307:AR1307" si="3537">AF1306</f>
        <v>0</v>
      </c>
      <c r="AG1307" s="364">
        <f t="shared" si="3537"/>
        <v>0</v>
      </c>
      <c r="AH1307" s="364">
        <f t="shared" si="3537"/>
        <v>0</v>
      </c>
      <c r="AI1307" s="364">
        <f t="shared" si="3537"/>
        <v>0</v>
      </c>
      <c r="AJ1307" s="364">
        <f t="shared" si="3537"/>
        <v>0</v>
      </c>
      <c r="AK1307" s="364">
        <f t="shared" si="3537"/>
        <v>0</v>
      </c>
      <c r="AL1307" s="364">
        <f t="shared" si="3537"/>
        <v>0</v>
      </c>
      <c r="AM1307" s="364">
        <f t="shared" si="3537"/>
        <v>0</v>
      </c>
      <c r="AN1307" s="364">
        <f t="shared" si="3537"/>
        <v>0</v>
      </c>
      <c r="AO1307" s="364">
        <f t="shared" si="3537"/>
        <v>0</v>
      </c>
      <c r="AP1307" s="364">
        <f t="shared" si="3537"/>
        <v>0</v>
      </c>
      <c r="AQ1307" s="364">
        <f t="shared" si="3537"/>
        <v>0</v>
      </c>
      <c r="AR1307" s="364">
        <f t="shared" si="3537"/>
        <v>0</v>
      </c>
      <c r="AS1307" s="268"/>
    </row>
    <row r="1308" spans="1:45" ht="15" customHeight="1" outlineLevel="1">
      <c r="A1308" s="466"/>
      <c r="B1308" s="381"/>
      <c r="C1308" s="253"/>
      <c r="D1308" s="253"/>
      <c r="E1308" s="253"/>
      <c r="F1308" s="253"/>
      <c r="G1308" s="253"/>
      <c r="H1308" s="253"/>
      <c r="I1308" s="253"/>
      <c r="J1308" s="253"/>
      <c r="K1308" s="253"/>
      <c r="L1308" s="253"/>
      <c r="M1308" s="253"/>
      <c r="N1308" s="253"/>
      <c r="O1308" s="253"/>
      <c r="P1308" s="253"/>
      <c r="Q1308" s="253"/>
      <c r="R1308" s="253"/>
      <c r="S1308" s="253"/>
      <c r="T1308" s="253"/>
      <c r="U1308" s="253"/>
      <c r="V1308" s="253"/>
      <c r="W1308" s="253"/>
      <c r="X1308" s="253"/>
      <c r="Y1308" s="253"/>
      <c r="Z1308" s="253"/>
      <c r="AA1308" s="253"/>
      <c r="AB1308" s="253"/>
      <c r="AC1308" s="253"/>
      <c r="AD1308" s="253"/>
      <c r="AE1308" s="365"/>
      <c r="AF1308" s="378"/>
      <c r="AG1308" s="378"/>
      <c r="AH1308" s="378"/>
      <c r="AI1308" s="378"/>
      <c r="AJ1308" s="378"/>
      <c r="AK1308" s="378"/>
      <c r="AL1308" s="378"/>
      <c r="AM1308" s="378"/>
      <c r="AN1308" s="378"/>
      <c r="AO1308" s="378"/>
      <c r="AP1308" s="378"/>
      <c r="AQ1308" s="378"/>
      <c r="AR1308" s="378"/>
      <c r="AS1308" s="268"/>
    </row>
    <row r="1309" spans="1:45" ht="15" customHeight="1" outlineLevel="1">
      <c r="A1309" s="466">
        <v>38</v>
      </c>
      <c r="B1309" s="381" t="s">
        <v>130</v>
      </c>
      <c r="C1309" s="253" t="s">
        <v>25</v>
      </c>
      <c r="D1309" s="257"/>
      <c r="E1309" s="257"/>
      <c r="F1309" s="257"/>
      <c r="G1309" s="257"/>
      <c r="H1309" s="257"/>
      <c r="I1309" s="257"/>
      <c r="J1309" s="257"/>
      <c r="K1309" s="257"/>
      <c r="L1309" s="257"/>
      <c r="M1309" s="257"/>
      <c r="N1309" s="257"/>
      <c r="O1309" s="257"/>
      <c r="P1309" s="257"/>
      <c r="Q1309" s="257">
        <v>12</v>
      </c>
      <c r="R1309" s="257"/>
      <c r="S1309" s="257"/>
      <c r="T1309" s="257"/>
      <c r="U1309" s="257"/>
      <c r="V1309" s="257"/>
      <c r="W1309" s="257"/>
      <c r="X1309" s="257"/>
      <c r="Y1309" s="257"/>
      <c r="Z1309" s="257"/>
      <c r="AA1309" s="257"/>
      <c r="AB1309" s="257"/>
      <c r="AC1309" s="257"/>
      <c r="AD1309" s="257"/>
      <c r="AE1309" s="379"/>
      <c r="AF1309" s="368"/>
      <c r="AG1309" s="368"/>
      <c r="AH1309" s="368"/>
      <c r="AI1309" s="368"/>
      <c r="AJ1309" s="368"/>
      <c r="AK1309" s="368"/>
      <c r="AL1309" s="368"/>
      <c r="AM1309" s="368"/>
      <c r="AN1309" s="368"/>
      <c r="AO1309" s="368"/>
      <c r="AP1309" s="368"/>
      <c r="AQ1309" s="368"/>
      <c r="AR1309" s="368"/>
      <c r="AS1309" s="258">
        <f>SUM(AE1309:AR1309)</f>
        <v>0</v>
      </c>
    </row>
    <row r="1310" spans="1:45" ht="15" customHeight="1" outlineLevel="1">
      <c r="A1310" s="466"/>
      <c r="B1310" s="256" t="s">
        <v>723</v>
      </c>
      <c r="C1310" s="253" t="s">
        <v>163</v>
      </c>
      <c r="D1310" s="257"/>
      <c r="E1310" s="257"/>
      <c r="F1310" s="257"/>
      <c r="G1310" s="257"/>
      <c r="H1310" s="257"/>
      <c r="I1310" s="257"/>
      <c r="J1310" s="257"/>
      <c r="K1310" s="257"/>
      <c r="L1310" s="257"/>
      <c r="M1310" s="257"/>
      <c r="N1310" s="257"/>
      <c r="O1310" s="257"/>
      <c r="P1310" s="257"/>
      <c r="Q1310" s="257">
        <f>Q1309</f>
        <v>12</v>
      </c>
      <c r="R1310" s="257"/>
      <c r="S1310" s="257"/>
      <c r="T1310" s="257"/>
      <c r="U1310" s="257"/>
      <c r="V1310" s="257"/>
      <c r="W1310" s="257"/>
      <c r="X1310" s="257"/>
      <c r="Y1310" s="257"/>
      <c r="Z1310" s="257"/>
      <c r="AA1310" s="257"/>
      <c r="AB1310" s="257"/>
      <c r="AC1310" s="257"/>
      <c r="AD1310" s="257"/>
      <c r="AE1310" s="364">
        <f>AE1309</f>
        <v>0</v>
      </c>
      <c r="AF1310" s="364">
        <f t="shared" ref="AF1310:AR1310" si="3538">AF1309</f>
        <v>0</v>
      </c>
      <c r="AG1310" s="364">
        <f t="shared" si="3538"/>
        <v>0</v>
      </c>
      <c r="AH1310" s="364">
        <f t="shared" si="3538"/>
        <v>0</v>
      </c>
      <c r="AI1310" s="364">
        <f t="shared" si="3538"/>
        <v>0</v>
      </c>
      <c r="AJ1310" s="364">
        <f t="shared" si="3538"/>
        <v>0</v>
      </c>
      <c r="AK1310" s="364">
        <f t="shared" si="3538"/>
        <v>0</v>
      </c>
      <c r="AL1310" s="364">
        <f t="shared" si="3538"/>
        <v>0</v>
      </c>
      <c r="AM1310" s="364">
        <f t="shared" si="3538"/>
        <v>0</v>
      </c>
      <c r="AN1310" s="364">
        <f t="shared" si="3538"/>
        <v>0</v>
      </c>
      <c r="AO1310" s="364">
        <f t="shared" si="3538"/>
        <v>0</v>
      </c>
      <c r="AP1310" s="364">
        <f t="shared" si="3538"/>
        <v>0</v>
      </c>
      <c r="AQ1310" s="364">
        <f t="shared" si="3538"/>
        <v>0</v>
      </c>
      <c r="AR1310" s="364">
        <f t="shared" si="3538"/>
        <v>0</v>
      </c>
      <c r="AS1310" s="268"/>
    </row>
    <row r="1311" spans="1:45" ht="15" customHeight="1" outlineLevel="1">
      <c r="A1311" s="466"/>
      <c r="B1311" s="381"/>
      <c r="C1311" s="253"/>
      <c r="D1311" s="253"/>
      <c r="E1311" s="253"/>
      <c r="F1311" s="253"/>
      <c r="G1311" s="253"/>
      <c r="H1311" s="253"/>
      <c r="I1311" s="253"/>
      <c r="J1311" s="253"/>
      <c r="K1311" s="253"/>
      <c r="L1311" s="253"/>
      <c r="M1311" s="253"/>
      <c r="N1311" s="253"/>
      <c r="O1311" s="253"/>
      <c r="P1311" s="253"/>
      <c r="Q1311" s="253"/>
      <c r="R1311" s="253"/>
      <c r="S1311" s="253"/>
      <c r="T1311" s="253"/>
      <c r="U1311" s="253"/>
      <c r="V1311" s="253"/>
      <c r="W1311" s="253"/>
      <c r="X1311" s="253"/>
      <c r="Y1311" s="253"/>
      <c r="Z1311" s="253"/>
      <c r="AA1311" s="253"/>
      <c r="AB1311" s="253"/>
      <c r="AC1311" s="253"/>
      <c r="AD1311" s="253"/>
      <c r="AE1311" s="365"/>
      <c r="AF1311" s="378"/>
      <c r="AG1311" s="378"/>
      <c r="AH1311" s="378"/>
      <c r="AI1311" s="378"/>
      <c r="AJ1311" s="378"/>
      <c r="AK1311" s="378"/>
      <c r="AL1311" s="378"/>
      <c r="AM1311" s="378"/>
      <c r="AN1311" s="378"/>
      <c r="AO1311" s="378"/>
      <c r="AP1311" s="378"/>
      <c r="AQ1311" s="378"/>
      <c r="AR1311" s="378"/>
      <c r="AS1311" s="268"/>
    </row>
    <row r="1312" spans="1:45" ht="15" customHeight="1" outlineLevel="1">
      <c r="A1312" s="466">
        <v>39</v>
      </c>
      <c r="B1312" s="381" t="s">
        <v>131</v>
      </c>
      <c r="C1312" s="253" t="s">
        <v>25</v>
      </c>
      <c r="D1312" s="257"/>
      <c r="E1312" s="257"/>
      <c r="F1312" s="257"/>
      <c r="G1312" s="257"/>
      <c r="H1312" s="257"/>
      <c r="I1312" s="257"/>
      <c r="J1312" s="257"/>
      <c r="K1312" s="257"/>
      <c r="L1312" s="257"/>
      <c r="M1312" s="257"/>
      <c r="N1312" s="257"/>
      <c r="O1312" s="257"/>
      <c r="P1312" s="257"/>
      <c r="Q1312" s="257">
        <v>12</v>
      </c>
      <c r="R1312" s="257"/>
      <c r="S1312" s="257"/>
      <c r="T1312" s="257"/>
      <c r="U1312" s="257"/>
      <c r="V1312" s="257"/>
      <c r="W1312" s="257"/>
      <c r="X1312" s="257"/>
      <c r="Y1312" s="257"/>
      <c r="Z1312" s="257"/>
      <c r="AA1312" s="257"/>
      <c r="AB1312" s="257"/>
      <c r="AC1312" s="257"/>
      <c r="AD1312" s="257"/>
      <c r="AE1312" s="379"/>
      <c r="AF1312" s="368"/>
      <c r="AG1312" s="368"/>
      <c r="AH1312" s="368"/>
      <c r="AI1312" s="368"/>
      <c r="AJ1312" s="368"/>
      <c r="AK1312" s="368"/>
      <c r="AL1312" s="368"/>
      <c r="AM1312" s="368"/>
      <c r="AN1312" s="368"/>
      <c r="AO1312" s="368"/>
      <c r="AP1312" s="368"/>
      <c r="AQ1312" s="368"/>
      <c r="AR1312" s="368"/>
      <c r="AS1312" s="258">
        <f>SUM(AE1312:AR1312)</f>
        <v>0</v>
      </c>
    </row>
    <row r="1313" spans="1:45" ht="15" customHeight="1" outlineLevel="1">
      <c r="A1313" s="466"/>
      <c r="B1313" s="256" t="s">
        <v>723</v>
      </c>
      <c r="C1313" s="253" t="s">
        <v>163</v>
      </c>
      <c r="D1313" s="257"/>
      <c r="E1313" s="257"/>
      <c r="F1313" s="257"/>
      <c r="G1313" s="257"/>
      <c r="H1313" s="257"/>
      <c r="I1313" s="257"/>
      <c r="J1313" s="257"/>
      <c r="K1313" s="257"/>
      <c r="L1313" s="257"/>
      <c r="M1313" s="257"/>
      <c r="N1313" s="257"/>
      <c r="O1313" s="257"/>
      <c r="P1313" s="257"/>
      <c r="Q1313" s="257">
        <f>Q1312</f>
        <v>12</v>
      </c>
      <c r="R1313" s="257"/>
      <c r="S1313" s="257"/>
      <c r="T1313" s="257"/>
      <c r="U1313" s="257"/>
      <c r="V1313" s="257"/>
      <c r="W1313" s="257"/>
      <c r="X1313" s="257"/>
      <c r="Y1313" s="257"/>
      <c r="Z1313" s="257"/>
      <c r="AA1313" s="257"/>
      <c r="AB1313" s="257"/>
      <c r="AC1313" s="257"/>
      <c r="AD1313" s="257"/>
      <c r="AE1313" s="364">
        <f>AE1312</f>
        <v>0</v>
      </c>
      <c r="AF1313" s="364">
        <f t="shared" ref="AF1313:AR1313" si="3539">AF1312</f>
        <v>0</v>
      </c>
      <c r="AG1313" s="364">
        <f t="shared" si="3539"/>
        <v>0</v>
      </c>
      <c r="AH1313" s="364">
        <f t="shared" si="3539"/>
        <v>0</v>
      </c>
      <c r="AI1313" s="364">
        <f t="shared" si="3539"/>
        <v>0</v>
      </c>
      <c r="AJ1313" s="364">
        <f t="shared" si="3539"/>
        <v>0</v>
      </c>
      <c r="AK1313" s="364">
        <f t="shared" si="3539"/>
        <v>0</v>
      </c>
      <c r="AL1313" s="364">
        <f t="shared" si="3539"/>
        <v>0</v>
      </c>
      <c r="AM1313" s="364">
        <f t="shared" si="3539"/>
        <v>0</v>
      </c>
      <c r="AN1313" s="364">
        <f t="shared" si="3539"/>
        <v>0</v>
      </c>
      <c r="AO1313" s="364">
        <f t="shared" si="3539"/>
        <v>0</v>
      </c>
      <c r="AP1313" s="364">
        <f t="shared" si="3539"/>
        <v>0</v>
      </c>
      <c r="AQ1313" s="364">
        <f t="shared" si="3539"/>
        <v>0</v>
      </c>
      <c r="AR1313" s="364">
        <f t="shared" si="3539"/>
        <v>0</v>
      </c>
      <c r="AS1313" s="268"/>
    </row>
    <row r="1314" spans="1:45" ht="15" customHeight="1" outlineLevel="1">
      <c r="A1314" s="466"/>
      <c r="B1314" s="381"/>
      <c r="C1314" s="253"/>
      <c r="D1314" s="253"/>
      <c r="E1314" s="253"/>
      <c r="F1314" s="253"/>
      <c r="G1314" s="253"/>
      <c r="H1314" s="253"/>
      <c r="I1314" s="253"/>
      <c r="J1314" s="253"/>
      <c r="K1314" s="253"/>
      <c r="L1314" s="253"/>
      <c r="M1314" s="253"/>
      <c r="N1314" s="253"/>
      <c r="O1314" s="253"/>
      <c r="P1314" s="253"/>
      <c r="Q1314" s="253"/>
      <c r="R1314" s="253"/>
      <c r="S1314" s="253"/>
      <c r="T1314" s="253"/>
      <c r="U1314" s="253"/>
      <c r="V1314" s="253"/>
      <c r="W1314" s="253"/>
      <c r="X1314" s="253"/>
      <c r="Y1314" s="253"/>
      <c r="Z1314" s="253"/>
      <c r="AA1314" s="253"/>
      <c r="AB1314" s="253"/>
      <c r="AC1314" s="253"/>
      <c r="AD1314" s="253"/>
      <c r="AE1314" s="365"/>
      <c r="AF1314" s="378"/>
      <c r="AG1314" s="378"/>
      <c r="AH1314" s="378"/>
      <c r="AI1314" s="378"/>
      <c r="AJ1314" s="378"/>
      <c r="AK1314" s="378"/>
      <c r="AL1314" s="378"/>
      <c r="AM1314" s="378"/>
      <c r="AN1314" s="378"/>
      <c r="AO1314" s="378"/>
      <c r="AP1314" s="378"/>
      <c r="AQ1314" s="378"/>
      <c r="AR1314" s="378"/>
      <c r="AS1314" s="268"/>
    </row>
    <row r="1315" spans="1:45" ht="15" customHeight="1" outlineLevel="1">
      <c r="A1315" s="466">
        <v>40</v>
      </c>
      <c r="B1315" s="381" t="s">
        <v>132</v>
      </c>
      <c r="C1315" s="253" t="s">
        <v>25</v>
      </c>
      <c r="D1315" s="257"/>
      <c r="E1315" s="257"/>
      <c r="F1315" s="257"/>
      <c r="G1315" s="257"/>
      <c r="H1315" s="257"/>
      <c r="I1315" s="257"/>
      <c r="J1315" s="257"/>
      <c r="K1315" s="257"/>
      <c r="L1315" s="257"/>
      <c r="M1315" s="257"/>
      <c r="N1315" s="257"/>
      <c r="O1315" s="257"/>
      <c r="P1315" s="257"/>
      <c r="Q1315" s="257">
        <v>12</v>
      </c>
      <c r="R1315" s="257"/>
      <c r="S1315" s="257"/>
      <c r="T1315" s="257"/>
      <c r="U1315" s="257"/>
      <c r="V1315" s="257"/>
      <c r="W1315" s="257"/>
      <c r="X1315" s="257"/>
      <c r="Y1315" s="257"/>
      <c r="Z1315" s="257"/>
      <c r="AA1315" s="257"/>
      <c r="AB1315" s="257"/>
      <c r="AC1315" s="257"/>
      <c r="AD1315" s="257"/>
      <c r="AE1315" s="379"/>
      <c r="AF1315" s="368"/>
      <c r="AG1315" s="368"/>
      <c r="AH1315" s="368"/>
      <c r="AI1315" s="368"/>
      <c r="AJ1315" s="368"/>
      <c r="AK1315" s="368"/>
      <c r="AL1315" s="368"/>
      <c r="AM1315" s="368"/>
      <c r="AN1315" s="368"/>
      <c r="AO1315" s="368"/>
      <c r="AP1315" s="368"/>
      <c r="AQ1315" s="368"/>
      <c r="AR1315" s="368"/>
      <c r="AS1315" s="258">
        <f>SUM(AE1315:AR1315)</f>
        <v>0</v>
      </c>
    </row>
    <row r="1316" spans="1:45" ht="15" customHeight="1" outlineLevel="1">
      <c r="A1316" s="466"/>
      <c r="B1316" s="256" t="s">
        <v>723</v>
      </c>
      <c r="C1316" s="253" t="s">
        <v>163</v>
      </c>
      <c r="D1316" s="257"/>
      <c r="E1316" s="257"/>
      <c r="F1316" s="257"/>
      <c r="G1316" s="257"/>
      <c r="H1316" s="257"/>
      <c r="I1316" s="257"/>
      <c r="J1316" s="257"/>
      <c r="K1316" s="257"/>
      <c r="L1316" s="257"/>
      <c r="M1316" s="257"/>
      <c r="N1316" s="257"/>
      <c r="O1316" s="257"/>
      <c r="P1316" s="257"/>
      <c r="Q1316" s="257">
        <f>Q1315</f>
        <v>12</v>
      </c>
      <c r="R1316" s="257"/>
      <c r="S1316" s="257"/>
      <c r="T1316" s="257"/>
      <c r="U1316" s="257"/>
      <c r="V1316" s="257"/>
      <c r="W1316" s="257"/>
      <c r="X1316" s="257"/>
      <c r="Y1316" s="257"/>
      <c r="Z1316" s="257"/>
      <c r="AA1316" s="257"/>
      <c r="AB1316" s="257"/>
      <c r="AC1316" s="257"/>
      <c r="AD1316" s="257"/>
      <c r="AE1316" s="364">
        <f>AE1315</f>
        <v>0</v>
      </c>
      <c r="AF1316" s="364">
        <f t="shared" ref="AF1316:AR1316" si="3540">AF1315</f>
        <v>0</v>
      </c>
      <c r="AG1316" s="364">
        <f t="shared" si="3540"/>
        <v>0</v>
      </c>
      <c r="AH1316" s="364">
        <f t="shared" si="3540"/>
        <v>0</v>
      </c>
      <c r="AI1316" s="364">
        <f t="shared" si="3540"/>
        <v>0</v>
      </c>
      <c r="AJ1316" s="364">
        <f t="shared" si="3540"/>
        <v>0</v>
      </c>
      <c r="AK1316" s="364">
        <f t="shared" si="3540"/>
        <v>0</v>
      </c>
      <c r="AL1316" s="364">
        <f t="shared" si="3540"/>
        <v>0</v>
      </c>
      <c r="AM1316" s="364">
        <f t="shared" si="3540"/>
        <v>0</v>
      </c>
      <c r="AN1316" s="364">
        <f t="shared" si="3540"/>
        <v>0</v>
      </c>
      <c r="AO1316" s="364">
        <f t="shared" si="3540"/>
        <v>0</v>
      </c>
      <c r="AP1316" s="364">
        <f t="shared" si="3540"/>
        <v>0</v>
      </c>
      <c r="AQ1316" s="364">
        <f t="shared" si="3540"/>
        <v>0</v>
      </c>
      <c r="AR1316" s="364">
        <f t="shared" si="3540"/>
        <v>0</v>
      </c>
      <c r="AS1316" s="268"/>
    </row>
    <row r="1317" spans="1:45" ht="15" customHeight="1" outlineLevel="1">
      <c r="A1317" s="466"/>
      <c r="B1317" s="381"/>
      <c r="C1317" s="253"/>
      <c r="D1317" s="253"/>
      <c r="E1317" s="253"/>
      <c r="F1317" s="253"/>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365"/>
      <c r="AF1317" s="378"/>
      <c r="AG1317" s="378"/>
      <c r="AH1317" s="378"/>
      <c r="AI1317" s="378"/>
      <c r="AJ1317" s="378"/>
      <c r="AK1317" s="378"/>
      <c r="AL1317" s="378"/>
      <c r="AM1317" s="378"/>
      <c r="AN1317" s="378"/>
      <c r="AO1317" s="378"/>
      <c r="AP1317" s="378"/>
      <c r="AQ1317" s="378"/>
      <c r="AR1317" s="378"/>
      <c r="AS1317" s="268"/>
    </row>
    <row r="1318" spans="1:45" ht="28.5" customHeight="1" outlineLevel="1">
      <c r="A1318" s="466">
        <v>41</v>
      </c>
      <c r="B1318" s="381" t="s">
        <v>133</v>
      </c>
      <c r="C1318" s="253" t="s">
        <v>25</v>
      </c>
      <c r="D1318" s="257"/>
      <c r="E1318" s="257"/>
      <c r="F1318" s="257"/>
      <c r="G1318" s="257"/>
      <c r="H1318" s="257"/>
      <c r="I1318" s="257"/>
      <c r="J1318" s="257"/>
      <c r="K1318" s="257"/>
      <c r="L1318" s="257"/>
      <c r="M1318" s="257"/>
      <c r="N1318" s="257"/>
      <c r="O1318" s="257"/>
      <c r="P1318" s="257"/>
      <c r="Q1318" s="257">
        <v>12</v>
      </c>
      <c r="R1318" s="257"/>
      <c r="S1318" s="257"/>
      <c r="T1318" s="257"/>
      <c r="U1318" s="257"/>
      <c r="V1318" s="257"/>
      <c r="W1318" s="257"/>
      <c r="X1318" s="257"/>
      <c r="Y1318" s="257"/>
      <c r="Z1318" s="257"/>
      <c r="AA1318" s="257"/>
      <c r="AB1318" s="257"/>
      <c r="AC1318" s="257"/>
      <c r="AD1318" s="257"/>
      <c r="AE1318" s="379"/>
      <c r="AF1318" s="368"/>
      <c r="AG1318" s="368"/>
      <c r="AH1318" s="368"/>
      <c r="AI1318" s="368"/>
      <c r="AJ1318" s="368"/>
      <c r="AK1318" s="368"/>
      <c r="AL1318" s="368"/>
      <c r="AM1318" s="368"/>
      <c r="AN1318" s="368"/>
      <c r="AO1318" s="368"/>
      <c r="AP1318" s="368"/>
      <c r="AQ1318" s="368"/>
      <c r="AR1318" s="368"/>
      <c r="AS1318" s="258">
        <f>SUM(AE1318:AR1318)</f>
        <v>0</v>
      </c>
    </row>
    <row r="1319" spans="1:45" ht="15" customHeight="1" outlineLevel="1">
      <c r="A1319" s="466"/>
      <c r="B1319" s="256" t="s">
        <v>723</v>
      </c>
      <c r="C1319" s="253" t="s">
        <v>163</v>
      </c>
      <c r="D1319" s="257"/>
      <c r="E1319" s="257"/>
      <c r="F1319" s="257"/>
      <c r="G1319" s="257"/>
      <c r="H1319" s="257"/>
      <c r="I1319" s="257"/>
      <c r="J1319" s="257"/>
      <c r="K1319" s="257"/>
      <c r="L1319" s="257"/>
      <c r="M1319" s="257"/>
      <c r="N1319" s="257"/>
      <c r="O1319" s="257"/>
      <c r="P1319" s="257"/>
      <c r="Q1319" s="257">
        <f>Q1318</f>
        <v>12</v>
      </c>
      <c r="R1319" s="257"/>
      <c r="S1319" s="257"/>
      <c r="T1319" s="257"/>
      <c r="U1319" s="257"/>
      <c r="V1319" s="257"/>
      <c r="W1319" s="257"/>
      <c r="X1319" s="257"/>
      <c r="Y1319" s="257"/>
      <c r="Z1319" s="257"/>
      <c r="AA1319" s="257"/>
      <c r="AB1319" s="257"/>
      <c r="AC1319" s="257"/>
      <c r="AD1319" s="257"/>
      <c r="AE1319" s="364">
        <f>AE1318</f>
        <v>0</v>
      </c>
      <c r="AF1319" s="364">
        <f t="shared" ref="AF1319:AR1319" si="3541">AF1318</f>
        <v>0</v>
      </c>
      <c r="AG1319" s="364">
        <f t="shared" si="3541"/>
        <v>0</v>
      </c>
      <c r="AH1319" s="364">
        <f t="shared" si="3541"/>
        <v>0</v>
      </c>
      <c r="AI1319" s="364">
        <f t="shared" si="3541"/>
        <v>0</v>
      </c>
      <c r="AJ1319" s="364">
        <f t="shared" si="3541"/>
        <v>0</v>
      </c>
      <c r="AK1319" s="364">
        <f t="shared" si="3541"/>
        <v>0</v>
      </c>
      <c r="AL1319" s="364">
        <f t="shared" si="3541"/>
        <v>0</v>
      </c>
      <c r="AM1319" s="364">
        <f t="shared" si="3541"/>
        <v>0</v>
      </c>
      <c r="AN1319" s="364">
        <f t="shared" si="3541"/>
        <v>0</v>
      </c>
      <c r="AO1319" s="364">
        <f t="shared" si="3541"/>
        <v>0</v>
      </c>
      <c r="AP1319" s="364">
        <f t="shared" si="3541"/>
        <v>0</v>
      </c>
      <c r="AQ1319" s="364">
        <f t="shared" si="3541"/>
        <v>0</v>
      </c>
      <c r="AR1319" s="364">
        <f t="shared" si="3541"/>
        <v>0</v>
      </c>
      <c r="AS1319" s="268"/>
    </row>
    <row r="1320" spans="1:45" ht="15" customHeight="1" outlineLevel="1">
      <c r="A1320" s="466"/>
      <c r="B1320" s="381"/>
      <c r="C1320" s="253"/>
      <c r="D1320" s="253"/>
      <c r="E1320" s="253"/>
      <c r="F1320" s="253"/>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365"/>
      <c r="AF1320" s="378"/>
      <c r="AG1320" s="378"/>
      <c r="AH1320" s="378"/>
      <c r="AI1320" s="378"/>
      <c r="AJ1320" s="378"/>
      <c r="AK1320" s="378"/>
      <c r="AL1320" s="378"/>
      <c r="AM1320" s="378"/>
      <c r="AN1320" s="378"/>
      <c r="AO1320" s="378"/>
      <c r="AP1320" s="378"/>
      <c r="AQ1320" s="378"/>
      <c r="AR1320" s="378"/>
      <c r="AS1320" s="268"/>
    </row>
    <row r="1321" spans="1:45" ht="28.5" customHeight="1" outlineLevel="1">
      <c r="A1321" s="466">
        <v>42</v>
      </c>
      <c r="B1321" s="381" t="s">
        <v>134</v>
      </c>
      <c r="C1321" s="253" t="s">
        <v>25</v>
      </c>
      <c r="D1321" s="257"/>
      <c r="E1321" s="257"/>
      <c r="F1321" s="257"/>
      <c r="G1321" s="257"/>
      <c r="H1321" s="257"/>
      <c r="I1321" s="257"/>
      <c r="J1321" s="257"/>
      <c r="K1321" s="257"/>
      <c r="L1321" s="257"/>
      <c r="M1321" s="257"/>
      <c r="N1321" s="257"/>
      <c r="O1321" s="257"/>
      <c r="P1321" s="257"/>
      <c r="Q1321" s="253"/>
      <c r="R1321" s="257"/>
      <c r="S1321" s="257"/>
      <c r="T1321" s="257"/>
      <c r="U1321" s="257"/>
      <c r="V1321" s="257"/>
      <c r="W1321" s="257"/>
      <c r="X1321" s="257"/>
      <c r="Y1321" s="257"/>
      <c r="Z1321" s="257"/>
      <c r="AA1321" s="257"/>
      <c r="AB1321" s="257"/>
      <c r="AC1321" s="257"/>
      <c r="AD1321" s="257"/>
      <c r="AE1321" s="379"/>
      <c r="AF1321" s="368"/>
      <c r="AG1321" s="368"/>
      <c r="AH1321" s="368"/>
      <c r="AI1321" s="368"/>
      <c r="AJ1321" s="368"/>
      <c r="AK1321" s="368"/>
      <c r="AL1321" s="368"/>
      <c r="AM1321" s="368"/>
      <c r="AN1321" s="368"/>
      <c r="AO1321" s="368"/>
      <c r="AP1321" s="368"/>
      <c r="AQ1321" s="368"/>
      <c r="AR1321" s="368"/>
      <c r="AS1321" s="258">
        <f>SUM(AE1321:AR1321)</f>
        <v>0</v>
      </c>
    </row>
    <row r="1322" spans="1:45" ht="15" customHeight="1" outlineLevel="1">
      <c r="A1322" s="466"/>
      <c r="B1322" s="256" t="s">
        <v>723</v>
      </c>
      <c r="C1322" s="253" t="s">
        <v>163</v>
      </c>
      <c r="D1322" s="257"/>
      <c r="E1322" s="257"/>
      <c r="F1322" s="257"/>
      <c r="G1322" s="257"/>
      <c r="H1322" s="257"/>
      <c r="I1322" s="257"/>
      <c r="J1322" s="257"/>
      <c r="K1322" s="257"/>
      <c r="L1322" s="257"/>
      <c r="M1322" s="257"/>
      <c r="N1322" s="257"/>
      <c r="O1322" s="257"/>
      <c r="P1322" s="257"/>
      <c r="Q1322" s="416"/>
      <c r="R1322" s="257"/>
      <c r="S1322" s="257"/>
      <c r="T1322" s="257"/>
      <c r="U1322" s="257"/>
      <c r="V1322" s="257"/>
      <c r="W1322" s="257"/>
      <c r="X1322" s="257"/>
      <c r="Y1322" s="257"/>
      <c r="Z1322" s="257"/>
      <c r="AA1322" s="257"/>
      <c r="AB1322" s="257"/>
      <c r="AC1322" s="257"/>
      <c r="AD1322" s="257"/>
      <c r="AE1322" s="364">
        <f>AE1321</f>
        <v>0</v>
      </c>
      <c r="AF1322" s="364">
        <f t="shared" ref="AF1322:AR1322" si="3542">AF1321</f>
        <v>0</v>
      </c>
      <c r="AG1322" s="364">
        <f t="shared" si="3542"/>
        <v>0</v>
      </c>
      <c r="AH1322" s="364">
        <f t="shared" si="3542"/>
        <v>0</v>
      </c>
      <c r="AI1322" s="364">
        <f t="shared" si="3542"/>
        <v>0</v>
      </c>
      <c r="AJ1322" s="364">
        <f t="shared" si="3542"/>
        <v>0</v>
      </c>
      <c r="AK1322" s="364">
        <f t="shared" si="3542"/>
        <v>0</v>
      </c>
      <c r="AL1322" s="364">
        <f t="shared" si="3542"/>
        <v>0</v>
      </c>
      <c r="AM1322" s="364">
        <f t="shared" si="3542"/>
        <v>0</v>
      </c>
      <c r="AN1322" s="364">
        <f t="shared" si="3542"/>
        <v>0</v>
      </c>
      <c r="AO1322" s="364">
        <f t="shared" si="3542"/>
        <v>0</v>
      </c>
      <c r="AP1322" s="364">
        <f t="shared" si="3542"/>
        <v>0</v>
      </c>
      <c r="AQ1322" s="364">
        <f t="shared" si="3542"/>
        <v>0</v>
      </c>
      <c r="AR1322" s="364">
        <f t="shared" si="3542"/>
        <v>0</v>
      </c>
      <c r="AS1322" s="268"/>
    </row>
    <row r="1323" spans="1:45" ht="15" customHeight="1" outlineLevel="1">
      <c r="A1323" s="466"/>
      <c r="B1323" s="381"/>
      <c r="C1323" s="253"/>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365"/>
      <c r="AF1323" s="378"/>
      <c r="AG1323" s="378"/>
      <c r="AH1323" s="378"/>
      <c r="AI1323" s="378"/>
      <c r="AJ1323" s="378"/>
      <c r="AK1323" s="378"/>
      <c r="AL1323" s="378"/>
      <c r="AM1323" s="378"/>
      <c r="AN1323" s="378"/>
      <c r="AO1323" s="378"/>
      <c r="AP1323" s="378"/>
      <c r="AQ1323" s="378"/>
      <c r="AR1323" s="378"/>
      <c r="AS1323" s="268"/>
    </row>
    <row r="1324" spans="1:45" ht="15" customHeight="1" outlineLevel="1">
      <c r="A1324" s="466">
        <v>43</v>
      </c>
      <c r="B1324" s="381" t="s">
        <v>135</v>
      </c>
      <c r="C1324" s="253" t="s">
        <v>25</v>
      </c>
      <c r="D1324" s="257"/>
      <c r="E1324" s="257"/>
      <c r="F1324" s="257"/>
      <c r="G1324" s="257"/>
      <c r="H1324" s="257"/>
      <c r="I1324" s="257"/>
      <c r="J1324" s="257"/>
      <c r="K1324" s="257"/>
      <c r="L1324" s="257"/>
      <c r="M1324" s="257"/>
      <c r="N1324" s="257"/>
      <c r="O1324" s="257"/>
      <c r="P1324" s="257"/>
      <c r="Q1324" s="257">
        <v>12</v>
      </c>
      <c r="R1324" s="257"/>
      <c r="S1324" s="257"/>
      <c r="T1324" s="257"/>
      <c r="U1324" s="257"/>
      <c r="V1324" s="257"/>
      <c r="W1324" s="257"/>
      <c r="X1324" s="257"/>
      <c r="Y1324" s="257"/>
      <c r="Z1324" s="257"/>
      <c r="AA1324" s="257"/>
      <c r="AB1324" s="257"/>
      <c r="AC1324" s="257"/>
      <c r="AD1324" s="257"/>
      <c r="AE1324" s="379"/>
      <c r="AF1324" s="368"/>
      <c r="AG1324" s="368"/>
      <c r="AH1324" s="368"/>
      <c r="AI1324" s="368"/>
      <c r="AJ1324" s="368"/>
      <c r="AK1324" s="368"/>
      <c r="AL1324" s="368"/>
      <c r="AM1324" s="368"/>
      <c r="AN1324" s="368"/>
      <c r="AO1324" s="368"/>
      <c r="AP1324" s="368"/>
      <c r="AQ1324" s="368"/>
      <c r="AR1324" s="368"/>
      <c r="AS1324" s="258">
        <f>SUM(AE1324:AR1324)</f>
        <v>0</v>
      </c>
    </row>
    <row r="1325" spans="1:45" ht="15" customHeight="1" outlineLevel="1">
      <c r="A1325" s="466"/>
      <c r="B1325" s="256" t="s">
        <v>723</v>
      </c>
      <c r="C1325" s="253" t="s">
        <v>163</v>
      </c>
      <c r="D1325" s="257"/>
      <c r="E1325" s="257"/>
      <c r="F1325" s="257"/>
      <c r="G1325" s="257"/>
      <c r="H1325" s="257"/>
      <c r="I1325" s="257"/>
      <c r="J1325" s="257"/>
      <c r="K1325" s="257"/>
      <c r="L1325" s="257"/>
      <c r="M1325" s="257"/>
      <c r="N1325" s="257"/>
      <c r="O1325" s="257"/>
      <c r="P1325" s="257"/>
      <c r="Q1325" s="257">
        <f>Q1324</f>
        <v>12</v>
      </c>
      <c r="R1325" s="257"/>
      <c r="S1325" s="257"/>
      <c r="T1325" s="257"/>
      <c r="U1325" s="257"/>
      <c r="V1325" s="257"/>
      <c r="W1325" s="257"/>
      <c r="X1325" s="257"/>
      <c r="Y1325" s="257"/>
      <c r="Z1325" s="257"/>
      <c r="AA1325" s="257"/>
      <c r="AB1325" s="257"/>
      <c r="AC1325" s="257"/>
      <c r="AD1325" s="257"/>
      <c r="AE1325" s="364">
        <f>AE1324</f>
        <v>0</v>
      </c>
      <c r="AF1325" s="364">
        <f t="shared" ref="AF1325:AR1325" si="3543">AF1324</f>
        <v>0</v>
      </c>
      <c r="AG1325" s="364">
        <f t="shared" si="3543"/>
        <v>0</v>
      </c>
      <c r="AH1325" s="364">
        <f t="shared" si="3543"/>
        <v>0</v>
      </c>
      <c r="AI1325" s="364">
        <f t="shared" si="3543"/>
        <v>0</v>
      </c>
      <c r="AJ1325" s="364">
        <f t="shared" si="3543"/>
        <v>0</v>
      </c>
      <c r="AK1325" s="364">
        <f t="shared" si="3543"/>
        <v>0</v>
      </c>
      <c r="AL1325" s="364">
        <f t="shared" si="3543"/>
        <v>0</v>
      </c>
      <c r="AM1325" s="364">
        <f t="shared" si="3543"/>
        <v>0</v>
      </c>
      <c r="AN1325" s="364">
        <f t="shared" si="3543"/>
        <v>0</v>
      </c>
      <c r="AO1325" s="364">
        <f t="shared" si="3543"/>
        <v>0</v>
      </c>
      <c r="AP1325" s="364">
        <f t="shared" si="3543"/>
        <v>0</v>
      </c>
      <c r="AQ1325" s="364">
        <f t="shared" si="3543"/>
        <v>0</v>
      </c>
      <c r="AR1325" s="364">
        <f t="shared" si="3543"/>
        <v>0</v>
      </c>
      <c r="AS1325" s="268"/>
    </row>
    <row r="1326" spans="1:45" ht="15" customHeight="1" outlineLevel="1">
      <c r="A1326" s="466"/>
      <c r="B1326" s="381"/>
      <c r="C1326" s="253"/>
      <c r="D1326" s="253"/>
      <c r="E1326" s="253"/>
      <c r="F1326" s="253"/>
      <c r="G1326" s="253"/>
      <c r="H1326" s="253"/>
      <c r="I1326" s="253"/>
      <c r="J1326" s="253"/>
      <c r="K1326" s="253"/>
      <c r="L1326" s="253"/>
      <c r="M1326" s="253"/>
      <c r="N1326" s="253"/>
      <c r="O1326" s="253"/>
      <c r="P1326" s="253"/>
      <c r="Q1326" s="253"/>
      <c r="R1326" s="253"/>
      <c r="S1326" s="253"/>
      <c r="T1326" s="253"/>
      <c r="U1326" s="253"/>
      <c r="V1326" s="253"/>
      <c r="W1326" s="253"/>
      <c r="X1326" s="253"/>
      <c r="Y1326" s="253"/>
      <c r="Z1326" s="253"/>
      <c r="AA1326" s="253"/>
      <c r="AB1326" s="253"/>
      <c r="AC1326" s="253"/>
      <c r="AD1326" s="253"/>
      <c r="AE1326" s="365"/>
      <c r="AF1326" s="378"/>
      <c r="AG1326" s="378"/>
      <c r="AH1326" s="378"/>
      <c r="AI1326" s="378"/>
      <c r="AJ1326" s="378"/>
      <c r="AK1326" s="378"/>
      <c r="AL1326" s="378"/>
      <c r="AM1326" s="378"/>
      <c r="AN1326" s="378"/>
      <c r="AO1326" s="378"/>
      <c r="AP1326" s="378"/>
      <c r="AQ1326" s="378"/>
      <c r="AR1326" s="378"/>
      <c r="AS1326" s="268"/>
    </row>
    <row r="1327" spans="1:45" ht="28.5" customHeight="1" outlineLevel="1">
      <c r="A1327" s="466">
        <v>44</v>
      </c>
      <c r="B1327" s="381" t="s">
        <v>136</v>
      </c>
      <c r="C1327" s="253" t="s">
        <v>25</v>
      </c>
      <c r="D1327" s="257"/>
      <c r="E1327" s="257"/>
      <c r="F1327" s="257"/>
      <c r="G1327" s="257"/>
      <c r="H1327" s="257"/>
      <c r="I1327" s="257"/>
      <c r="J1327" s="257"/>
      <c r="K1327" s="257"/>
      <c r="L1327" s="257"/>
      <c r="M1327" s="257"/>
      <c r="N1327" s="257"/>
      <c r="O1327" s="257"/>
      <c r="P1327" s="257"/>
      <c r="Q1327" s="257">
        <v>12</v>
      </c>
      <c r="R1327" s="257"/>
      <c r="S1327" s="257"/>
      <c r="T1327" s="257"/>
      <c r="U1327" s="257"/>
      <c r="V1327" s="257"/>
      <c r="W1327" s="257"/>
      <c r="X1327" s="257"/>
      <c r="Y1327" s="257"/>
      <c r="Z1327" s="257"/>
      <c r="AA1327" s="257"/>
      <c r="AB1327" s="257"/>
      <c r="AC1327" s="257"/>
      <c r="AD1327" s="257"/>
      <c r="AE1327" s="379"/>
      <c r="AF1327" s="368"/>
      <c r="AG1327" s="368"/>
      <c r="AH1327" s="368"/>
      <c r="AI1327" s="368"/>
      <c r="AJ1327" s="368"/>
      <c r="AK1327" s="368"/>
      <c r="AL1327" s="368"/>
      <c r="AM1327" s="368"/>
      <c r="AN1327" s="368"/>
      <c r="AO1327" s="368"/>
      <c r="AP1327" s="368"/>
      <c r="AQ1327" s="368"/>
      <c r="AR1327" s="368"/>
      <c r="AS1327" s="258">
        <f>SUM(AE1327:AR1327)</f>
        <v>0</v>
      </c>
    </row>
    <row r="1328" spans="1:45" ht="15" customHeight="1" outlineLevel="1">
      <c r="A1328" s="466"/>
      <c r="B1328" s="256" t="s">
        <v>723</v>
      </c>
      <c r="C1328" s="253" t="s">
        <v>163</v>
      </c>
      <c r="D1328" s="257"/>
      <c r="E1328" s="257"/>
      <c r="F1328" s="257"/>
      <c r="G1328" s="257"/>
      <c r="H1328" s="257"/>
      <c r="I1328" s="257"/>
      <c r="J1328" s="257"/>
      <c r="K1328" s="257"/>
      <c r="L1328" s="257"/>
      <c r="M1328" s="257"/>
      <c r="N1328" s="257"/>
      <c r="O1328" s="257"/>
      <c r="P1328" s="257"/>
      <c r="Q1328" s="257">
        <f>Q1327</f>
        <v>12</v>
      </c>
      <c r="R1328" s="257"/>
      <c r="S1328" s="257"/>
      <c r="T1328" s="257"/>
      <c r="U1328" s="257"/>
      <c r="V1328" s="257"/>
      <c r="W1328" s="257"/>
      <c r="X1328" s="257"/>
      <c r="Y1328" s="257"/>
      <c r="Z1328" s="257"/>
      <c r="AA1328" s="257"/>
      <c r="AB1328" s="257"/>
      <c r="AC1328" s="257"/>
      <c r="AD1328" s="257"/>
      <c r="AE1328" s="364">
        <f>AE1327</f>
        <v>0</v>
      </c>
      <c r="AF1328" s="364">
        <f t="shared" ref="AF1328:AR1328" si="3544">AF1327</f>
        <v>0</v>
      </c>
      <c r="AG1328" s="364">
        <f t="shared" si="3544"/>
        <v>0</v>
      </c>
      <c r="AH1328" s="364">
        <f t="shared" si="3544"/>
        <v>0</v>
      </c>
      <c r="AI1328" s="364">
        <f t="shared" si="3544"/>
        <v>0</v>
      </c>
      <c r="AJ1328" s="364">
        <f t="shared" si="3544"/>
        <v>0</v>
      </c>
      <c r="AK1328" s="364">
        <f t="shared" si="3544"/>
        <v>0</v>
      </c>
      <c r="AL1328" s="364">
        <f t="shared" si="3544"/>
        <v>0</v>
      </c>
      <c r="AM1328" s="364">
        <f t="shared" si="3544"/>
        <v>0</v>
      </c>
      <c r="AN1328" s="364">
        <f t="shared" si="3544"/>
        <v>0</v>
      </c>
      <c r="AO1328" s="364">
        <f t="shared" si="3544"/>
        <v>0</v>
      </c>
      <c r="AP1328" s="364">
        <f t="shared" si="3544"/>
        <v>0</v>
      </c>
      <c r="AQ1328" s="364">
        <f t="shared" si="3544"/>
        <v>0</v>
      </c>
      <c r="AR1328" s="364">
        <f t="shared" si="3544"/>
        <v>0</v>
      </c>
      <c r="AS1328" s="268"/>
    </row>
    <row r="1329" spans="1:45" ht="15" customHeight="1" outlineLevel="1">
      <c r="A1329" s="466"/>
      <c r="B1329" s="381"/>
      <c r="C1329" s="253"/>
      <c r="D1329" s="253"/>
      <c r="E1329" s="253"/>
      <c r="F1329" s="253"/>
      <c r="G1329" s="253"/>
      <c r="H1329" s="253"/>
      <c r="I1329" s="253"/>
      <c r="J1329" s="253"/>
      <c r="K1329" s="253"/>
      <c r="L1329" s="253"/>
      <c r="M1329" s="253"/>
      <c r="N1329" s="253"/>
      <c r="O1329" s="253"/>
      <c r="P1329" s="253"/>
      <c r="Q1329" s="253"/>
      <c r="R1329" s="253"/>
      <c r="S1329" s="253"/>
      <c r="T1329" s="253"/>
      <c r="U1329" s="253"/>
      <c r="V1329" s="253"/>
      <c r="W1329" s="253"/>
      <c r="X1329" s="253"/>
      <c r="Y1329" s="253"/>
      <c r="Z1329" s="253"/>
      <c r="AA1329" s="253"/>
      <c r="AB1329" s="253"/>
      <c r="AC1329" s="253"/>
      <c r="AD1329" s="253"/>
      <c r="AE1329" s="365"/>
      <c r="AF1329" s="378"/>
      <c r="AG1329" s="378"/>
      <c r="AH1329" s="378"/>
      <c r="AI1329" s="378"/>
      <c r="AJ1329" s="378"/>
      <c r="AK1329" s="378"/>
      <c r="AL1329" s="378"/>
      <c r="AM1329" s="378"/>
      <c r="AN1329" s="378"/>
      <c r="AO1329" s="378"/>
      <c r="AP1329" s="378"/>
      <c r="AQ1329" s="378"/>
      <c r="AR1329" s="378"/>
      <c r="AS1329" s="268"/>
    </row>
    <row r="1330" spans="1:45" ht="32.450000000000003" customHeight="1" outlineLevel="1">
      <c r="A1330" s="466">
        <v>45</v>
      </c>
      <c r="B1330" s="381" t="s">
        <v>137</v>
      </c>
      <c r="C1330" s="253" t="s">
        <v>25</v>
      </c>
      <c r="D1330" s="257"/>
      <c r="E1330" s="257"/>
      <c r="F1330" s="257"/>
      <c r="G1330" s="257"/>
      <c r="H1330" s="257"/>
      <c r="I1330" s="257"/>
      <c r="J1330" s="257"/>
      <c r="K1330" s="257"/>
      <c r="L1330" s="257"/>
      <c r="M1330" s="257"/>
      <c r="N1330" s="257"/>
      <c r="O1330" s="257"/>
      <c r="P1330" s="257"/>
      <c r="Q1330" s="257">
        <v>12</v>
      </c>
      <c r="R1330" s="257"/>
      <c r="S1330" s="257"/>
      <c r="T1330" s="257"/>
      <c r="U1330" s="257"/>
      <c r="V1330" s="257"/>
      <c r="W1330" s="257"/>
      <c r="X1330" s="257"/>
      <c r="Y1330" s="257"/>
      <c r="Z1330" s="257"/>
      <c r="AA1330" s="257"/>
      <c r="AB1330" s="257"/>
      <c r="AC1330" s="257"/>
      <c r="AD1330" s="257"/>
      <c r="AE1330" s="379"/>
      <c r="AF1330" s="368"/>
      <c r="AG1330" s="368"/>
      <c r="AH1330" s="368"/>
      <c r="AI1330" s="368"/>
      <c r="AJ1330" s="368"/>
      <c r="AK1330" s="368"/>
      <c r="AL1330" s="368"/>
      <c r="AM1330" s="368"/>
      <c r="AN1330" s="368"/>
      <c r="AO1330" s="368"/>
      <c r="AP1330" s="368"/>
      <c r="AQ1330" s="368"/>
      <c r="AR1330" s="368"/>
      <c r="AS1330" s="258">
        <f>SUM(AE1330:AR1330)</f>
        <v>0</v>
      </c>
    </row>
    <row r="1331" spans="1:45" ht="15" customHeight="1" outlineLevel="1">
      <c r="A1331" s="466"/>
      <c r="B1331" s="256" t="s">
        <v>723</v>
      </c>
      <c r="C1331" s="253" t="s">
        <v>163</v>
      </c>
      <c r="D1331" s="257"/>
      <c r="E1331" s="257"/>
      <c r="F1331" s="257"/>
      <c r="G1331" s="257"/>
      <c r="H1331" s="257"/>
      <c r="I1331" s="257"/>
      <c r="J1331" s="257"/>
      <c r="K1331" s="257"/>
      <c r="L1331" s="257"/>
      <c r="M1331" s="257"/>
      <c r="N1331" s="257"/>
      <c r="O1331" s="257"/>
      <c r="P1331" s="257"/>
      <c r="Q1331" s="257">
        <f>Q1330</f>
        <v>12</v>
      </c>
      <c r="R1331" s="257"/>
      <c r="S1331" s="257"/>
      <c r="T1331" s="257"/>
      <c r="U1331" s="257"/>
      <c r="V1331" s="257"/>
      <c r="W1331" s="257"/>
      <c r="X1331" s="257"/>
      <c r="Y1331" s="257"/>
      <c r="Z1331" s="257"/>
      <c r="AA1331" s="257"/>
      <c r="AB1331" s="257"/>
      <c r="AC1331" s="257"/>
      <c r="AD1331" s="257"/>
      <c r="AE1331" s="364">
        <f>AE1330</f>
        <v>0</v>
      </c>
      <c r="AF1331" s="364">
        <f t="shared" ref="AF1331:AR1331" si="3545">AF1330</f>
        <v>0</v>
      </c>
      <c r="AG1331" s="364">
        <f t="shared" si="3545"/>
        <v>0</v>
      </c>
      <c r="AH1331" s="364">
        <f t="shared" si="3545"/>
        <v>0</v>
      </c>
      <c r="AI1331" s="364">
        <f t="shared" si="3545"/>
        <v>0</v>
      </c>
      <c r="AJ1331" s="364">
        <f t="shared" si="3545"/>
        <v>0</v>
      </c>
      <c r="AK1331" s="364">
        <f t="shared" si="3545"/>
        <v>0</v>
      </c>
      <c r="AL1331" s="364">
        <f t="shared" si="3545"/>
        <v>0</v>
      </c>
      <c r="AM1331" s="364">
        <f t="shared" si="3545"/>
        <v>0</v>
      </c>
      <c r="AN1331" s="364">
        <f t="shared" si="3545"/>
        <v>0</v>
      </c>
      <c r="AO1331" s="364">
        <f t="shared" si="3545"/>
        <v>0</v>
      </c>
      <c r="AP1331" s="364">
        <f t="shared" si="3545"/>
        <v>0</v>
      </c>
      <c r="AQ1331" s="364">
        <f t="shared" si="3545"/>
        <v>0</v>
      </c>
      <c r="AR1331" s="364">
        <f t="shared" si="3545"/>
        <v>0</v>
      </c>
      <c r="AS1331" s="268"/>
    </row>
    <row r="1332" spans="1:45" ht="15" customHeight="1" outlineLevel="1">
      <c r="A1332" s="466"/>
      <c r="B1332" s="381"/>
      <c r="C1332" s="253"/>
      <c r="D1332" s="253"/>
      <c r="E1332" s="253"/>
      <c r="F1332" s="253"/>
      <c r="G1332" s="253"/>
      <c r="H1332" s="253"/>
      <c r="I1332" s="253"/>
      <c r="J1332" s="253"/>
      <c r="K1332" s="253"/>
      <c r="L1332" s="253"/>
      <c r="M1332" s="253"/>
      <c r="N1332" s="253"/>
      <c r="O1332" s="253"/>
      <c r="P1332" s="253"/>
      <c r="Q1332" s="253"/>
      <c r="R1332" s="253"/>
      <c r="S1332" s="253"/>
      <c r="T1332" s="253"/>
      <c r="U1332" s="253"/>
      <c r="V1332" s="253"/>
      <c r="W1332" s="253"/>
      <c r="X1332" s="253"/>
      <c r="Y1332" s="253"/>
      <c r="Z1332" s="253"/>
      <c r="AA1332" s="253"/>
      <c r="AB1332" s="253"/>
      <c r="AC1332" s="253"/>
      <c r="AD1332" s="253"/>
      <c r="AE1332" s="365"/>
      <c r="AF1332" s="378"/>
      <c r="AG1332" s="378"/>
      <c r="AH1332" s="378"/>
      <c r="AI1332" s="378"/>
      <c r="AJ1332" s="378"/>
      <c r="AK1332" s="378"/>
      <c r="AL1332" s="378"/>
      <c r="AM1332" s="378"/>
      <c r="AN1332" s="378"/>
      <c r="AO1332" s="378"/>
      <c r="AP1332" s="378"/>
      <c r="AQ1332" s="378"/>
      <c r="AR1332" s="378"/>
      <c r="AS1332" s="268"/>
    </row>
    <row r="1333" spans="1:45" ht="32.1" customHeight="1" outlineLevel="1">
      <c r="A1333" s="466">
        <v>46</v>
      </c>
      <c r="B1333" s="381" t="s">
        <v>138</v>
      </c>
      <c r="C1333" s="253" t="s">
        <v>25</v>
      </c>
      <c r="D1333" s="257"/>
      <c r="E1333" s="257"/>
      <c r="F1333" s="257"/>
      <c r="G1333" s="257"/>
      <c r="H1333" s="257"/>
      <c r="I1333" s="257"/>
      <c r="J1333" s="257"/>
      <c r="K1333" s="257"/>
      <c r="L1333" s="257"/>
      <c r="M1333" s="257"/>
      <c r="N1333" s="257"/>
      <c r="O1333" s="257"/>
      <c r="P1333" s="257"/>
      <c r="Q1333" s="257">
        <v>12</v>
      </c>
      <c r="R1333" s="257"/>
      <c r="S1333" s="257"/>
      <c r="T1333" s="257"/>
      <c r="U1333" s="257"/>
      <c r="V1333" s="257"/>
      <c r="W1333" s="257"/>
      <c r="X1333" s="257"/>
      <c r="Y1333" s="257"/>
      <c r="Z1333" s="257"/>
      <c r="AA1333" s="257"/>
      <c r="AB1333" s="257"/>
      <c r="AC1333" s="257"/>
      <c r="AD1333" s="257"/>
      <c r="AE1333" s="379"/>
      <c r="AF1333" s="368"/>
      <c r="AG1333" s="368"/>
      <c r="AH1333" s="368"/>
      <c r="AI1333" s="368"/>
      <c r="AJ1333" s="368"/>
      <c r="AK1333" s="368"/>
      <c r="AL1333" s="368"/>
      <c r="AM1333" s="368"/>
      <c r="AN1333" s="368"/>
      <c r="AO1333" s="368"/>
      <c r="AP1333" s="368"/>
      <c r="AQ1333" s="368"/>
      <c r="AR1333" s="368"/>
      <c r="AS1333" s="258">
        <f>SUM(AE1333:AR1333)</f>
        <v>0</v>
      </c>
    </row>
    <row r="1334" spans="1:45" ht="15" customHeight="1" outlineLevel="1">
      <c r="A1334" s="466"/>
      <c r="B1334" s="256" t="s">
        <v>723</v>
      </c>
      <c r="C1334" s="253" t="s">
        <v>163</v>
      </c>
      <c r="D1334" s="257"/>
      <c r="E1334" s="257"/>
      <c r="F1334" s="257"/>
      <c r="G1334" s="257"/>
      <c r="H1334" s="257"/>
      <c r="I1334" s="257"/>
      <c r="J1334" s="257"/>
      <c r="K1334" s="257"/>
      <c r="L1334" s="257"/>
      <c r="M1334" s="257"/>
      <c r="N1334" s="257"/>
      <c r="O1334" s="257"/>
      <c r="P1334" s="257"/>
      <c r="Q1334" s="257">
        <f>Q1333</f>
        <v>12</v>
      </c>
      <c r="R1334" s="257"/>
      <c r="S1334" s="257"/>
      <c r="T1334" s="257"/>
      <c r="U1334" s="257"/>
      <c r="V1334" s="257"/>
      <c r="W1334" s="257"/>
      <c r="X1334" s="257"/>
      <c r="Y1334" s="257"/>
      <c r="Z1334" s="257"/>
      <c r="AA1334" s="257"/>
      <c r="AB1334" s="257"/>
      <c r="AC1334" s="257"/>
      <c r="AD1334" s="257"/>
      <c r="AE1334" s="364">
        <f>AE1333</f>
        <v>0</v>
      </c>
      <c r="AF1334" s="364">
        <f t="shared" ref="AF1334:AR1334" si="3546">AF1333</f>
        <v>0</v>
      </c>
      <c r="AG1334" s="364">
        <f t="shared" si="3546"/>
        <v>0</v>
      </c>
      <c r="AH1334" s="364">
        <f t="shared" si="3546"/>
        <v>0</v>
      </c>
      <c r="AI1334" s="364">
        <f t="shared" si="3546"/>
        <v>0</v>
      </c>
      <c r="AJ1334" s="364">
        <f t="shared" si="3546"/>
        <v>0</v>
      </c>
      <c r="AK1334" s="364">
        <f t="shared" si="3546"/>
        <v>0</v>
      </c>
      <c r="AL1334" s="364">
        <f t="shared" si="3546"/>
        <v>0</v>
      </c>
      <c r="AM1334" s="364">
        <f t="shared" si="3546"/>
        <v>0</v>
      </c>
      <c r="AN1334" s="364">
        <f t="shared" si="3546"/>
        <v>0</v>
      </c>
      <c r="AO1334" s="364">
        <f t="shared" si="3546"/>
        <v>0</v>
      </c>
      <c r="AP1334" s="364">
        <f t="shared" si="3546"/>
        <v>0</v>
      </c>
      <c r="AQ1334" s="364">
        <f t="shared" si="3546"/>
        <v>0</v>
      </c>
      <c r="AR1334" s="364">
        <f t="shared" si="3546"/>
        <v>0</v>
      </c>
      <c r="AS1334" s="268"/>
    </row>
    <row r="1335" spans="1:45" ht="15" customHeight="1" outlineLevel="1">
      <c r="A1335" s="466"/>
      <c r="B1335" s="381"/>
      <c r="C1335" s="253"/>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365"/>
      <c r="AF1335" s="378"/>
      <c r="AG1335" s="378"/>
      <c r="AH1335" s="378"/>
      <c r="AI1335" s="378"/>
      <c r="AJ1335" s="378"/>
      <c r="AK1335" s="378"/>
      <c r="AL1335" s="378"/>
      <c r="AM1335" s="378"/>
      <c r="AN1335" s="378"/>
      <c r="AO1335" s="378"/>
      <c r="AP1335" s="378"/>
      <c r="AQ1335" s="378"/>
      <c r="AR1335" s="378"/>
      <c r="AS1335" s="268"/>
    </row>
    <row r="1336" spans="1:45" ht="35.450000000000003" customHeight="1" outlineLevel="1">
      <c r="A1336" s="466">
        <v>47</v>
      </c>
      <c r="B1336" s="381" t="s">
        <v>139</v>
      </c>
      <c r="C1336" s="253" t="s">
        <v>25</v>
      </c>
      <c r="D1336" s="257"/>
      <c r="E1336" s="257"/>
      <c r="F1336" s="257"/>
      <c r="G1336" s="257"/>
      <c r="H1336" s="257"/>
      <c r="I1336" s="257"/>
      <c r="J1336" s="257"/>
      <c r="K1336" s="257"/>
      <c r="L1336" s="257"/>
      <c r="M1336" s="257"/>
      <c r="N1336" s="257"/>
      <c r="O1336" s="257"/>
      <c r="P1336" s="257"/>
      <c r="Q1336" s="257">
        <v>12</v>
      </c>
      <c r="R1336" s="257"/>
      <c r="S1336" s="257"/>
      <c r="T1336" s="257"/>
      <c r="U1336" s="257"/>
      <c r="V1336" s="257"/>
      <c r="W1336" s="257"/>
      <c r="X1336" s="257"/>
      <c r="Y1336" s="257"/>
      <c r="Z1336" s="257"/>
      <c r="AA1336" s="257"/>
      <c r="AB1336" s="257"/>
      <c r="AC1336" s="257"/>
      <c r="AD1336" s="257"/>
      <c r="AE1336" s="379"/>
      <c r="AF1336" s="368"/>
      <c r="AG1336" s="368"/>
      <c r="AH1336" s="368"/>
      <c r="AI1336" s="368"/>
      <c r="AJ1336" s="368"/>
      <c r="AK1336" s="368"/>
      <c r="AL1336" s="368"/>
      <c r="AM1336" s="368"/>
      <c r="AN1336" s="368"/>
      <c r="AO1336" s="368"/>
      <c r="AP1336" s="368"/>
      <c r="AQ1336" s="368"/>
      <c r="AR1336" s="368"/>
      <c r="AS1336" s="258">
        <f>SUM(AE1336:AR1336)</f>
        <v>0</v>
      </c>
    </row>
    <row r="1337" spans="1:45" ht="15" customHeight="1" outlineLevel="1">
      <c r="A1337" s="466"/>
      <c r="B1337" s="256" t="s">
        <v>723</v>
      </c>
      <c r="C1337" s="253" t="s">
        <v>163</v>
      </c>
      <c r="D1337" s="257"/>
      <c r="E1337" s="257"/>
      <c r="F1337" s="257"/>
      <c r="G1337" s="257"/>
      <c r="H1337" s="257"/>
      <c r="I1337" s="257"/>
      <c r="J1337" s="257"/>
      <c r="K1337" s="257"/>
      <c r="L1337" s="257"/>
      <c r="M1337" s="257"/>
      <c r="N1337" s="257"/>
      <c r="O1337" s="257"/>
      <c r="P1337" s="257"/>
      <c r="Q1337" s="257">
        <f>Q1336</f>
        <v>12</v>
      </c>
      <c r="R1337" s="257"/>
      <c r="S1337" s="257"/>
      <c r="T1337" s="257"/>
      <c r="U1337" s="257"/>
      <c r="V1337" s="257"/>
      <c r="W1337" s="257"/>
      <c r="X1337" s="257"/>
      <c r="Y1337" s="257"/>
      <c r="Z1337" s="257"/>
      <c r="AA1337" s="257"/>
      <c r="AB1337" s="257"/>
      <c r="AC1337" s="257"/>
      <c r="AD1337" s="257"/>
      <c r="AE1337" s="364">
        <f>AE1336</f>
        <v>0</v>
      </c>
      <c r="AF1337" s="364">
        <f t="shared" ref="AF1337:AR1337" si="3547">AF1336</f>
        <v>0</v>
      </c>
      <c r="AG1337" s="364">
        <f t="shared" si="3547"/>
        <v>0</v>
      </c>
      <c r="AH1337" s="364">
        <f t="shared" si="3547"/>
        <v>0</v>
      </c>
      <c r="AI1337" s="364">
        <f t="shared" si="3547"/>
        <v>0</v>
      </c>
      <c r="AJ1337" s="364">
        <f t="shared" si="3547"/>
        <v>0</v>
      </c>
      <c r="AK1337" s="364">
        <f t="shared" si="3547"/>
        <v>0</v>
      </c>
      <c r="AL1337" s="364">
        <f t="shared" si="3547"/>
        <v>0</v>
      </c>
      <c r="AM1337" s="364">
        <f t="shared" si="3547"/>
        <v>0</v>
      </c>
      <c r="AN1337" s="364">
        <f t="shared" si="3547"/>
        <v>0</v>
      </c>
      <c r="AO1337" s="364">
        <f t="shared" si="3547"/>
        <v>0</v>
      </c>
      <c r="AP1337" s="364">
        <f t="shared" si="3547"/>
        <v>0</v>
      </c>
      <c r="AQ1337" s="364">
        <f t="shared" si="3547"/>
        <v>0</v>
      </c>
      <c r="AR1337" s="364">
        <f t="shared" si="3547"/>
        <v>0</v>
      </c>
      <c r="AS1337" s="268"/>
    </row>
    <row r="1338" spans="1:45" ht="15" customHeight="1" outlineLevel="1">
      <c r="A1338" s="466"/>
      <c r="B1338" s="381"/>
      <c r="C1338" s="253"/>
      <c r="D1338" s="253"/>
      <c r="E1338" s="253"/>
      <c r="F1338" s="253"/>
      <c r="G1338" s="253"/>
      <c r="H1338" s="253"/>
      <c r="I1338" s="253"/>
      <c r="J1338" s="253"/>
      <c r="K1338" s="253"/>
      <c r="L1338" s="253"/>
      <c r="M1338" s="253"/>
      <c r="N1338" s="253"/>
      <c r="O1338" s="253"/>
      <c r="P1338" s="253"/>
      <c r="Q1338" s="253"/>
      <c r="R1338" s="253"/>
      <c r="S1338" s="253"/>
      <c r="T1338" s="253"/>
      <c r="U1338" s="253"/>
      <c r="V1338" s="253"/>
      <c r="W1338" s="253"/>
      <c r="X1338" s="253"/>
      <c r="Y1338" s="253"/>
      <c r="Z1338" s="253"/>
      <c r="AA1338" s="253"/>
      <c r="AB1338" s="253"/>
      <c r="AC1338" s="253"/>
      <c r="AD1338" s="253"/>
      <c r="AE1338" s="365"/>
      <c r="AF1338" s="378"/>
      <c r="AG1338" s="378"/>
      <c r="AH1338" s="378"/>
      <c r="AI1338" s="378"/>
      <c r="AJ1338" s="378"/>
      <c r="AK1338" s="378"/>
      <c r="AL1338" s="378"/>
      <c r="AM1338" s="378"/>
      <c r="AN1338" s="378"/>
      <c r="AO1338" s="378"/>
      <c r="AP1338" s="378"/>
      <c r="AQ1338" s="378"/>
      <c r="AR1338" s="378"/>
      <c r="AS1338" s="268"/>
    </row>
    <row r="1339" spans="1:45" ht="39.75" customHeight="1" outlineLevel="1">
      <c r="A1339" s="466">
        <v>48</v>
      </c>
      <c r="B1339" s="381" t="s">
        <v>140</v>
      </c>
      <c r="C1339" s="253" t="s">
        <v>25</v>
      </c>
      <c r="D1339" s="257"/>
      <c r="E1339" s="257"/>
      <c r="F1339" s="257"/>
      <c r="G1339" s="257"/>
      <c r="H1339" s="257"/>
      <c r="I1339" s="257"/>
      <c r="J1339" s="257"/>
      <c r="K1339" s="257"/>
      <c r="L1339" s="257"/>
      <c r="M1339" s="257"/>
      <c r="N1339" s="257"/>
      <c r="O1339" s="257"/>
      <c r="P1339" s="257"/>
      <c r="Q1339" s="257">
        <v>12</v>
      </c>
      <c r="R1339" s="257"/>
      <c r="S1339" s="257"/>
      <c r="T1339" s="257"/>
      <c r="U1339" s="257"/>
      <c r="V1339" s="257"/>
      <c r="W1339" s="257"/>
      <c r="X1339" s="257"/>
      <c r="Y1339" s="257"/>
      <c r="Z1339" s="257"/>
      <c r="AA1339" s="257"/>
      <c r="AB1339" s="257"/>
      <c r="AC1339" s="257"/>
      <c r="AD1339" s="257"/>
      <c r="AE1339" s="379"/>
      <c r="AF1339" s="368"/>
      <c r="AG1339" s="368"/>
      <c r="AH1339" s="368"/>
      <c r="AI1339" s="368"/>
      <c r="AJ1339" s="368"/>
      <c r="AK1339" s="368"/>
      <c r="AL1339" s="368"/>
      <c r="AM1339" s="368"/>
      <c r="AN1339" s="368"/>
      <c r="AO1339" s="368"/>
      <c r="AP1339" s="368"/>
      <c r="AQ1339" s="368"/>
      <c r="AR1339" s="368"/>
      <c r="AS1339" s="258">
        <f>SUM(AE1339:AR1339)</f>
        <v>0</v>
      </c>
    </row>
    <row r="1340" spans="1:45" ht="15" customHeight="1" outlineLevel="1">
      <c r="A1340" s="466"/>
      <c r="B1340" s="256" t="s">
        <v>723</v>
      </c>
      <c r="C1340" s="253" t="s">
        <v>163</v>
      </c>
      <c r="D1340" s="257"/>
      <c r="E1340" s="257"/>
      <c r="F1340" s="257"/>
      <c r="G1340" s="257"/>
      <c r="H1340" s="257"/>
      <c r="I1340" s="257"/>
      <c r="J1340" s="257"/>
      <c r="K1340" s="257"/>
      <c r="L1340" s="257"/>
      <c r="M1340" s="257"/>
      <c r="N1340" s="257"/>
      <c r="O1340" s="257"/>
      <c r="P1340" s="257"/>
      <c r="Q1340" s="257">
        <f>Q1339</f>
        <v>12</v>
      </c>
      <c r="R1340" s="257"/>
      <c r="S1340" s="257"/>
      <c r="T1340" s="257"/>
      <c r="U1340" s="257"/>
      <c r="V1340" s="257"/>
      <c r="W1340" s="257"/>
      <c r="X1340" s="257"/>
      <c r="Y1340" s="257"/>
      <c r="Z1340" s="257"/>
      <c r="AA1340" s="257"/>
      <c r="AB1340" s="257"/>
      <c r="AC1340" s="257"/>
      <c r="AD1340" s="257"/>
      <c r="AE1340" s="364">
        <f>AE1339</f>
        <v>0</v>
      </c>
      <c r="AF1340" s="364">
        <f t="shared" ref="AF1340:AR1340" si="3548">AF1339</f>
        <v>0</v>
      </c>
      <c r="AG1340" s="364">
        <f t="shared" si="3548"/>
        <v>0</v>
      </c>
      <c r="AH1340" s="364">
        <f t="shared" si="3548"/>
        <v>0</v>
      </c>
      <c r="AI1340" s="364">
        <f t="shared" si="3548"/>
        <v>0</v>
      </c>
      <c r="AJ1340" s="364">
        <f t="shared" si="3548"/>
        <v>0</v>
      </c>
      <c r="AK1340" s="364">
        <f t="shared" si="3548"/>
        <v>0</v>
      </c>
      <c r="AL1340" s="364">
        <f t="shared" si="3548"/>
        <v>0</v>
      </c>
      <c r="AM1340" s="364">
        <f t="shared" si="3548"/>
        <v>0</v>
      </c>
      <c r="AN1340" s="364">
        <f t="shared" si="3548"/>
        <v>0</v>
      </c>
      <c r="AO1340" s="364">
        <f t="shared" si="3548"/>
        <v>0</v>
      </c>
      <c r="AP1340" s="364">
        <f t="shared" si="3548"/>
        <v>0</v>
      </c>
      <c r="AQ1340" s="364">
        <f t="shared" si="3548"/>
        <v>0</v>
      </c>
      <c r="AR1340" s="364">
        <f t="shared" si="3548"/>
        <v>0</v>
      </c>
      <c r="AS1340" s="268"/>
    </row>
    <row r="1341" spans="1:45" ht="15" customHeight="1" outlineLevel="1">
      <c r="A1341" s="466"/>
      <c r="B1341" s="381"/>
      <c r="C1341" s="253"/>
      <c r="D1341" s="253"/>
      <c r="E1341" s="253"/>
      <c r="F1341" s="253"/>
      <c r="G1341" s="253"/>
      <c r="H1341" s="253"/>
      <c r="I1341" s="253"/>
      <c r="J1341" s="253"/>
      <c r="K1341" s="253"/>
      <c r="L1341" s="253"/>
      <c r="M1341" s="253"/>
      <c r="N1341" s="253"/>
      <c r="O1341" s="253"/>
      <c r="P1341" s="253"/>
      <c r="Q1341" s="253"/>
      <c r="R1341" s="253"/>
      <c r="S1341" s="253"/>
      <c r="T1341" s="253"/>
      <c r="U1341" s="253"/>
      <c r="V1341" s="253"/>
      <c r="W1341" s="253"/>
      <c r="X1341" s="253"/>
      <c r="Y1341" s="253"/>
      <c r="Z1341" s="253"/>
      <c r="AA1341" s="253"/>
      <c r="AB1341" s="253"/>
      <c r="AC1341" s="253"/>
      <c r="AD1341" s="253"/>
      <c r="AE1341" s="365"/>
      <c r="AF1341" s="378"/>
      <c r="AG1341" s="378"/>
      <c r="AH1341" s="378"/>
      <c r="AI1341" s="378"/>
      <c r="AJ1341" s="378"/>
      <c r="AK1341" s="378"/>
      <c r="AL1341" s="378"/>
      <c r="AM1341" s="378"/>
      <c r="AN1341" s="378"/>
      <c r="AO1341" s="378"/>
      <c r="AP1341" s="378"/>
      <c r="AQ1341" s="378"/>
      <c r="AR1341" s="378"/>
      <c r="AS1341" s="268"/>
    </row>
    <row r="1342" spans="1:45" ht="33" customHeight="1" outlineLevel="1">
      <c r="A1342" s="466">
        <v>49</v>
      </c>
      <c r="B1342" s="381" t="s">
        <v>141</v>
      </c>
      <c r="C1342" s="253" t="s">
        <v>25</v>
      </c>
      <c r="D1342" s="257"/>
      <c r="E1342" s="257"/>
      <c r="F1342" s="257"/>
      <c r="G1342" s="257"/>
      <c r="H1342" s="257"/>
      <c r="I1342" s="257"/>
      <c r="J1342" s="257"/>
      <c r="K1342" s="257"/>
      <c r="L1342" s="257"/>
      <c r="M1342" s="257"/>
      <c r="N1342" s="257"/>
      <c r="O1342" s="257"/>
      <c r="P1342" s="257"/>
      <c r="Q1342" s="257">
        <v>12</v>
      </c>
      <c r="R1342" s="257"/>
      <c r="S1342" s="257"/>
      <c r="T1342" s="257"/>
      <c r="U1342" s="257"/>
      <c r="V1342" s="257"/>
      <c r="W1342" s="257"/>
      <c r="X1342" s="257"/>
      <c r="Y1342" s="257"/>
      <c r="Z1342" s="257"/>
      <c r="AA1342" s="257"/>
      <c r="AB1342" s="257"/>
      <c r="AC1342" s="257"/>
      <c r="AD1342" s="257"/>
      <c r="AE1342" s="379"/>
      <c r="AF1342" s="368"/>
      <c r="AG1342" s="368"/>
      <c r="AH1342" s="368"/>
      <c r="AI1342" s="368"/>
      <c r="AJ1342" s="368"/>
      <c r="AK1342" s="368"/>
      <c r="AL1342" s="368"/>
      <c r="AM1342" s="368"/>
      <c r="AN1342" s="368"/>
      <c r="AO1342" s="368"/>
      <c r="AP1342" s="368"/>
      <c r="AQ1342" s="368"/>
      <c r="AR1342" s="368"/>
      <c r="AS1342" s="258">
        <f>SUM(AE1342:AR1342)</f>
        <v>0</v>
      </c>
    </row>
    <row r="1343" spans="1:45" ht="15" customHeight="1" outlineLevel="1">
      <c r="A1343" s="466"/>
      <c r="B1343" s="256" t="s">
        <v>723</v>
      </c>
      <c r="C1343" s="253" t="s">
        <v>163</v>
      </c>
      <c r="D1343" s="257"/>
      <c r="E1343" s="257"/>
      <c r="F1343" s="257"/>
      <c r="G1343" s="257"/>
      <c r="H1343" s="257"/>
      <c r="I1343" s="257"/>
      <c r="J1343" s="257"/>
      <c r="K1343" s="257"/>
      <c r="L1343" s="257"/>
      <c r="M1343" s="257"/>
      <c r="N1343" s="257"/>
      <c r="O1343" s="257"/>
      <c r="P1343" s="257"/>
      <c r="Q1343" s="257">
        <f>Q1342</f>
        <v>12</v>
      </c>
      <c r="R1343" s="257"/>
      <c r="S1343" s="257"/>
      <c r="T1343" s="257"/>
      <c r="U1343" s="257"/>
      <c r="V1343" s="257"/>
      <c r="W1343" s="257"/>
      <c r="X1343" s="257"/>
      <c r="Y1343" s="257"/>
      <c r="Z1343" s="257"/>
      <c r="AA1343" s="257"/>
      <c r="AB1343" s="257"/>
      <c r="AC1343" s="257"/>
      <c r="AD1343" s="257"/>
      <c r="AE1343" s="364">
        <f>AE1342</f>
        <v>0</v>
      </c>
      <c r="AF1343" s="364">
        <f t="shared" ref="AF1343:AR1343" si="3549">AF1342</f>
        <v>0</v>
      </c>
      <c r="AG1343" s="364">
        <f t="shared" si="3549"/>
        <v>0</v>
      </c>
      <c r="AH1343" s="364">
        <f t="shared" si="3549"/>
        <v>0</v>
      </c>
      <c r="AI1343" s="364">
        <f t="shared" si="3549"/>
        <v>0</v>
      </c>
      <c r="AJ1343" s="364">
        <f t="shared" si="3549"/>
        <v>0</v>
      </c>
      <c r="AK1343" s="364">
        <f t="shared" si="3549"/>
        <v>0</v>
      </c>
      <c r="AL1343" s="364">
        <f t="shared" si="3549"/>
        <v>0</v>
      </c>
      <c r="AM1343" s="364">
        <f t="shared" si="3549"/>
        <v>0</v>
      </c>
      <c r="AN1343" s="364">
        <f t="shared" si="3549"/>
        <v>0</v>
      </c>
      <c r="AO1343" s="364">
        <f t="shared" si="3549"/>
        <v>0</v>
      </c>
      <c r="AP1343" s="364">
        <f t="shared" si="3549"/>
        <v>0</v>
      </c>
      <c r="AQ1343" s="364">
        <f t="shared" si="3549"/>
        <v>0</v>
      </c>
      <c r="AR1343" s="364">
        <f t="shared" si="3549"/>
        <v>0</v>
      </c>
      <c r="AS1343" s="268"/>
    </row>
    <row r="1344" spans="1:45" outlineLevel="1">
      <c r="A1344" s="466"/>
      <c r="AS1344" s="674"/>
    </row>
    <row r="1345" spans="1:45" ht="15.75" outlineLevel="1">
      <c r="A1345" s="466"/>
      <c r="B1345" s="678" t="s">
        <v>934</v>
      </c>
      <c r="AS1345" s="674"/>
    </row>
    <row r="1346" spans="1:45" outlineLevel="1">
      <c r="A1346" s="466">
        <v>50</v>
      </c>
      <c r="AS1346" s="674"/>
    </row>
    <row r="1347" spans="1:45" ht="15.75" outlineLevel="1">
      <c r="A1347" s="466"/>
      <c r="B1347" s="381" t="s">
        <v>933</v>
      </c>
      <c r="C1347" s="253" t="s">
        <v>25</v>
      </c>
      <c r="D1347" s="257"/>
      <c r="E1347" s="257"/>
      <c r="F1347" s="257"/>
      <c r="G1347" s="257"/>
      <c r="H1347" s="257"/>
      <c r="I1347" s="257"/>
      <c r="J1347" s="257"/>
      <c r="K1347" s="257"/>
      <c r="L1347" s="257"/>
      <c r="M1347" s="257"/>
      <c r="N1347" s="257"/>
      <c r="O1347" s="257"/>
      <c r="P1347" s="257"/>
      <c r="Q1347" s="257">
        <v>12</v>
      </c>
      <c r="R1347" s="257"/>
      <c r="S1347" s="257"/>
      <c r="T1347" s="257"/>
      <c r="U1347" s="257"/>
      <c r="V1347" s="257"/>
      <c r="W1347" s="257"/>
      <c r="X1347" s="257"/>
      <c r="Y1347" s="257"/>
      <c r="Z1347" s="257"/>
      <c r="AA1347" s="257"/>
      <c r="AB1347" s="257"/>
      <c r="AC1347" s="257"/>
      <c r="AD1347" s="257"/>
      <c r="AE1347" s="379"/>
      <c r="AF1347" s="368"/>
      <c r="AG1347" s="368"/>
      <c r="AH1347" s="368"/>
      <c r="AI1347" s="368"/>
      <c r="AJ1347" s="368"/>
      <c r="AK1347" s="368"/>
      <c r="AL1347" s="368"/>
      <c r="AM1347" s="368"/>
      <c r="AN1347" s="368"/>
      <c r="AO1347" s="368"/>
      <c r="AP1347" s="368"/>
      <c r="AQ1347" s="368"/>
      <c r="AR1347" s="368"/>
      <c r="AS1347" s="258">
        <f>SUM(AE1347:AR1347)</f>
        <v>0</v>
      </c>
    </row>
    <row r="1348" spans="1:45" outlineLevel="1">
      <c r="A1348" s="466"/>
      <c r="B1348" s="256" t="s">
        <v>723</v>
      </c>
      <c r="C1348" s="253" t="s">
        <v>163</v>
      </c>
      <c r="D1348" s="257"/>
      <c r="E1348" s="257"/>
      <c r="F1348" s="257"/>
      <c r="G1348" s="257"/>
      <c r="H1348" s="257"/>
      <c r="I1348" s="257"/>
      <c r="J1348" s="257"/>
      <c r="K1348" s="257"/>
      <c r="L1348" s="257"/>
      <c r="M1348" s="257"/>
      <c r="N1348" s="257"/>
      <c r="O1348" s="257"/>
      <c r="P1348" s="257"/>
      <c r="Q1348" s="257">
        <f>Q1347</f>
        <v>12</v>
      </c>
      <c r="R1348" s="257"/>
      <c r="S1348" s="257"/>
      <c r="T1348" s="257"/>
      <c r="U1348" s="257"/>
      <c r="V1348" s="257"/>
      <c r="W1348" s="257"/>
      <c r="X1348" s="257"/>
      <c r="Y1348" s="257"/>
      <c r="Z1348" s="257"/>
      <c r="AA1348" s="257"/>
      <c r="AB1348" s="257"/>
      <c r="AC1348" s="257"/>
      <c r="AD1348" s="257"/>
      <c r="AE1348" s="364">
        <f>AE1347</f>
        <v>0</v>
      </c>
      <c r="AF1348" s="364">
        <f t="shared" ref="AF1348:AR1348" si="3550">AF1347</f>
        <v>0</v>
      </c>
      <c r="AG1348" s="364">
        <f t="shared" si="3550"/>
        <v>0</v>
      </c>
      <c r="AH1348" s="364">
        <f t="shared" si="3550"/>
        <v>0</v>
      </c>
      <c r="AI1348" s="364">
        <f t="shared" si="3550"/>
        <v>0</v>
      </c>
      <c r="AJ1348" s="364">
        <f t="shared" si="3550"/>
        <v>0</v>
      </c>
      <c r="AK1348" s="364">
        <f t="shared" si="3550"/>
        <v>0</v>
      </c>
      <c r="AL1348" s="364">
        <f t="shared" si="3550"/>
        <v>0</v>
      </c>
      <c r="AM1348" s="364">
        <f t="shared" si="3550"/>
        <v>0</v>
      </c>
      <c r="AN1348" s="364">
        <f t="shared" si="3550"/>
        <v>0</v>
      </c>
      <c r="AO1348" s="364">
        <f t="shared" si="3550"/>
        <v>0</v>
      </c>
      <c r="AP1348" s="364">
        <f t="shared" si="3550"/>
        <v>0</v>
      </c>
      <c r="AQ1348" s="364">
        <f t="shared" si="3550"/>
        <v>0</v>
      </c>
      <c r="AR1348" s="364">
        <f t="shared" si="3550"/>
        <v>0</v>
      </c>
      <c r="AS1348" s="268"/>
    </row>
    <row r="1349" spans="1:45" ht="15" customHeight="1" outlineLevel="1">
      <c r="A1349" s="466"/>
      <c r="B1349" s="256"/>
      <c r="C1349" s="267"/>
      <c r="D1349" s="253"/>
      <c r="E1349" s="253"/>
      <c r="F1349" s="253"/>
      <c r="G1349" s="253"/>
      <c r="H1349" s="253"/>
      <c r="I1349" s="253"/>
      <c r="J1349" s="253"/>
      <c r="K1349" s="253"/>
      <c r="L1349" s="253"/>
      <c r="M1349" s="253"/>
      <c r="N1349" s="253"/>
      <c r="O1349" s="253"/>
      <c r="P1349" s="253"/>
      <c r="Q1349" s="253"/>
      <c r="R1349" s="253"/>
      <c r="S1349" s="253"/>
      <c r="T1349" s="253"/>
      <c r="U1349" s="253"/>
      <c r="V1349" s="253"/>
      <c r="W1349" s="253"/>
      <c r="X1349" s="253"/>
      <c r="Y1349" s="253"/>
      <c r="Z1349" s="253"/>
      <c r="AA1349" s="253"/>
      <c r="AB1349" s="253"/>
      <c r="AC1349" s="253"/>
      <c r="AD1349" s="253"/>
      <c r="AE1349" s="263"/>
      <c r="AF1349" s="263"/>
      <c r="AG1349" s="263"/>
      <c r="AH1349" s="263"/>
      <c r="AI1349" s="263"/>
      <c r="AJ1349" s="263"/>
      <c r="AK1349" s="263"/>
      <c r="AL1349" s="263"/>
      <c r="AM1349" s="263"/>
      <c r="AN1349" s="263"/>
      <c r="AO1349" s="263"/>
      <c r="AP1349" s="263"/>
      <c r="AQ1349" s="263"/>
      <c r="AR1349" s="263"/>
      <c r="AS1349" s="268"/>
    </row>
    <row r="1350" spans="1:45" ht="15.75">
      <c r="B1350" s="288" t="s">
        <v>724</v>
      </c>
      <c r="C1350" s="290"/>
      <c r="D1350" s="290">
        <f>SUM(D1188:D1343)</f>
        <v>0</v>
      </c>
      <c r="E1350" s="290"/>
      <c r="F1350" s="290"/>
      <c r="G1350" s="290"/>
      <c r="H1350" s="290"/>
      <c r="I1350" s="290"/>
      <c r="J1350" s="290"/>
      <c r="K1350" s="290"/>
      <c r="L1350" s="290"/>
      <c r="M1350" s="290"/>
      <c r="N1350" s="290"/>
      <c r="O1350" s="290"/>
      <c r="P1350" s="290"/>
      <c r="Q1350" s="290"/>
      <c r="R1350" s="290">
        <f>SUM(R1188:R1343)</f>
        <v>0</v>
      </c>
      <c r="S1350" s="290"/>
      <c r="T1350" s="290"/>
      <c r="U1350" s="290"/>
      <c r="V1350" s="290"/>
      <c r="W1350" s="290"/>
      <c r="X1350" s="290"/>
      <c r="Y1350" s="290"/>
      <c r="Z1350" s="290"/>
      <c r="AA1350" s="290"/>
      <c r="AB1350" s="290"/>
      <c r="AC1350" s="290"/>
      <c r="AD1350" s="290"/>
      <c r="AE1350" s="290">
        <f>IF(AE1186="kWh",SUMPRODUCT(D1188:D1348,AE1188:AE1348))</f>
        <v>0</v>
      </c>
      <c r="AF1350" s="290">
        <f>IF(AF1186="kWh",SUMPRODUCT(D1188:D1348,AF1188:AF1348))</f>
        <v>0</v>
      </c>
      <c r="AG1350" s="290">
        <f>IF(AG1186="kw",SUMPRODUCT(Q1188:Q1348,R1188:R1348,AG1188:AG1348),SUMPRODUCT(D1188:D1348,AG1188:AG1348))</f>
        <v>0</v>
      </c>
      <c r="AH1350" s="290">
        <f>IF(AH1186="kw",SUMPRODUCT(Q1188:Q1343,R1188:R1343,AH1188:AH1343),SUMPRODUCT(D1188:D1343,AH1188:AH1343))</f>
        <v>0</v>
      </c>
      <c r="AI1350" s="290">
        <f>IF(AI1186="kw",SUMPRODUCT(Q1188:Q1343,R1188:R1343,AI1188:AI1343),SUMPRODUCT(D1188:D1343,AI1188:AI1343))</f>
        <v>0</v>
      </c>
      <c r="AJ1350" s="290">
        <f>IF(AJ1186="kw",SUMPRODUCT(Q1188:Q1343,R1188:R1343,AJ1188:AJ1343),SUMPRODUCT(D1188:D1343,AJ1188:AJ1343))</f>
        <v>0</v>
      </c>
      <c r="AK1350" s="290">
        <f>IF(AK1186="kw",SUMPRODUCT(Q1188:Q1343,R1188:R1343,AK1188:AK1343),SUMPRODUCT(D1188:D1343,AK1188:AK1343))</f>
        <v>0</v>
      </c>
      <c r="AL1350" s="290">
        <f>IF(AL1186="kw",SUMPRODUCT(Q1188:Q1343,R1188:R1343,AL1188:AL1343),SUMPRODUCT(D1188:D1343,AL1188:AL1343))</f>
        <v>0</v>
      </c>
      <c r="AM1350" s="290">
        <f>IF(AM1186="kw",SUMPRODUCT(Q1188:Q1343,R1188:R1343,AM1188:AM1343),SUMPRODUCT(D1188:D1343,AM1188:AM1343))</f>
        <v>0</v>
      </c>
      <c r="AN1350" s="290">
        <f>IF(AN1186="kw",SUMPRODUCT(Q1188:Q1343,R1188:R1343,AN1188:AN1343),SUMPRODUCT(D1188:D1343,AN1188:AN1343))</f>
        <v>0</v>
      </c>
      <c r="AO1350" s="290">
        <f>IF(AO1186="kw",SUMPRODUCT(Q1188:Q1343,R1188:R1343,AO1188:AO1343),SUMPRODUCT(D1188:D1343,AO1188:AO1343))</f>
        <v>0</v>
      </c>
      <c r="AP1350" s="290">
        <f>IF(AP1186="kw",SUMPRODUCT(Q1188:Q1343,R1188:R1343,AP1188:AP1343),SUMPRODUCT(D1188:D1343,AP1188:AP1343))</f>
        <v>0</v>
      </c>
      <c r="AQ1350" s="290">
        <f>IF(AQ1186="kw",SUMPRODUCT(Q1188:Q1343,R1188:R1343,AQ1188:AQ1343),SUMPRODUCT(D1188:D1343,AQ1188:AQ1343))</f>
        <v>0</v>
      </c>
      <c r="AR1350" s="290">
        <f>IF(AR1186="kw",SUMPRODUCT(Q1188:Q1343,R1188:R1343,AR1188:AR1343),SUMPRODUCT(D1188:D1343,AR1188:AR1343))</f>
        <v>0</v>
      </c>
      <c r="AS1350" s="291"/>
    </row>
    <row r="1351" spans="1:45" ht="15.75">
      <c r="B1351" s="345" t="s">
        <v>725</v>
      </c>
      <c r="C1351" s="346"/>
      <c r="D1351" s="346"/>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c r="AA1351" s="346"/>
      <c r="AB1351" s="346"/>
      <c r="AC1351" s="346"/>
      <c r="AD1351" s="346"/>
      <c r="AE1351" s="346">
        <f>HLOOKUP(AE1185,'2. LRAMVA Threshold'!$B$42:$Q$60,13,FALSE)</f>
        <v>494885</v>
      </c>
      <c r="AF1351" s="346">
        <f>HLOOKUP(AF1185,'2. LRAMVA Threshold'!$B$42:$Q$60,13,FALSE)</f>
        <v>2573404</v>
      </c>
      <c r="AG1351" s="346">
        <f>HLOOKUP(AG1185,'2. LRAMVA Threshold'!$B$42:$Q$60,13,FALSE)</f>
        <v>576</v>
      </c>
      <c r="AH1351" s="346">
        <f>HLOOKUP(AH1185,'2. LRAMVA Threshold'!$B$42:$Q$60,13,FALSE)</f>
        <v>0</v>
      </c>
      <c r="AI1351" s="346">
        <f>HLOOKUP(AI1185,'2. LRAMVA Threshold'!$B$42:$Q$60,13,FALSE)</f>
        <v>0</v>
      </c>
      <c r="AJ1351" s="346">
        <f>HLOOKUP(AJ1185,'2. LRAMVA Threshold'!$B$42:$Q$60,13,FALSE)</f>
        <v>0</v>
      </c>
      <c r="AK1351" s="346">
        <f>HLOOKUP(AK1185,'2. LRAMVA Threshold'!$B$42:$Q$60,13,FALSE)</f>
        <v>0</v>
      </c>
      <c r="AL1351" s="346">
        <f>HLOOKUP(AL1185,'2. LRAMVA Threshold'!$B$42:$Q$60,13,FALSE)</f>
        <v>0</v>
      </c>
      <c r="AM1351" s="346">
        <f>HLOOKUP(AM1185,'2. LRAMVA Threshold'!$B$42:$Q$60,13,FALSE)</f>
        <v>0</v>
      </c>
      <c r="AN1351" s="346">
        <f>HLOOKUP(AN1185,'2. LRAMVA Threshold'!$B$42:$Q$60,13,FALSE)</f>
        <v>0</v>
      </c>
      <c r="AO1351" s="346">
        <f>HLOOKUP(AO1185,'2. LRAMVA Threshold'!$B$42:$Q$60,13,FALSE)</f>
        <v>0</v>
      </c>
      <c r="AP1351" s="346">
        <f>HLOOKUP(AP1185,'2. LRAMVA Threshold'!$B$42:$Q$60,13,FALSE)</f>
        <v>0</v>
      </c>
      <c r="AQ1351" s="346">
        <f>HLOOKUP(AQ1185,'2. LRAMVA Threshold'!$B$42:$Q$60,13,FALSE)</f>
        <v>0</v>
      </c>
      <c r="AR1351" s="346">
        <f>HLOOKUP(AR1185,'2. LRAMVA Threshold'!$B$42:$Q$60,13,FALSE)</f>
        <v>0</v>
      </c>
      <c r="AS1351" s="395"/>
    </row>
    <row r="1352" spans="1:45">
      <c r="B1352" s="348"/>
      <c r="C1352" s="385"/>
      <c r="D1352" s="386"/>
      <c r="E1352" s="386"/>
      <c r="F1352" s="386"/>
      <c r="G1352" s="386"/>
      <c r="H1352" s="386"/>
      <c r="I1352" s="386"/>
      <c r="J1352" s="386"/>
      <c r="K1352" s="386"/>
      <c r="L1352" s="386"/>
      <c r="M1352" s="386"/>
      <c r="N1352" s="350"/>
      <c r="O1352" s="350"/>
      <c r="P1352" s="350"/>
      <c r="Q1352" s="386"/>
      <c r="R1352" s="387"/>
      <c r="S1352" s="386"/>
      <c r="T1352" s="386"/>
      <c r="U1352" s="386"/>
      <c r="V1352" s="388"/>
      <c r="W1352" s="388"/>
      <c r="X1352" s="388"/>
      <c r="Y1352" s="388"/>
      <c r="Z1352" s="386"/>
      <c r="AA1352" s="386"/>
      <c r="AB1352" s="350"/>
      <c r="AC1352" s="350"/>
      <c r="AD1352" s="350"/>
      <c r="AE1352" s="389"/>
      <c r="AF1352" s="389"/>
      <c r="AG1352" s="389"/>
      <c r="AH1352" s="389"/>
      <c r="AI1352" s="389"/>
      <c r="AJ1352" s="389"/>
      <c r="AK1352" s="389"/>
      <c r="AL1352" s="353"/>
      <c r="AM1352" s="353"/>
      <c r="AN1352" s="353"/>
      <c r="AO1352" s="353"/>
      <c r="AP1352" s="353"/>
      <c r="AQ1352" s="353"/>
      <c r="AR1352" s="353"/>
      <c r="AS1352" s="354"/>
    </row>
    <row r="1353" spans="1:45">
      <c r="B1353" s="285" t="s">
        <v>726</v>
      </c>
      <c r="C1353" s="298"/>
      <c r="D1353" s="298"/>
      <c r="E1353" s="331"/>
      <c r="F1353" s="331"/>
      <c r="G1353" s="331"/>
      <c r="H1353" s="331"/>
      <c r="I1353" s="331"/>
      <c r="J1353" s="331"/>
      <c r="K1353" s="331"/>
      <c r="L1353" s="331"/>
      <c r="M1353" s="331"/>
      <c r="N1353" s="331"/>
      <c r="O1353" s="331"/>
      <c r="P1353" s="331"/>
      <c r="Q1353" s="331"/>
      <c r="R1353" s="253"/>
      <c r="S1353" s="300"/>
      <c r="T1353" s="300"/>
      <c r="U1353" s="300"/>
      <c r="V1353" s="299"/>
      <c r="W1353" s="299"/>
      <c r="X1353" s="299"/>
      <c r="Y1353" s="299"/>
      <c r="Z1353" s="300"/>
      <c r="AA1353" s="300"/>
      <c r="AB1353" s="300"/>
      <c r="AC1353" s="300"/>
      <c r="AD1353" s="300"/>
      <c r="AE1353" s="737">
        <f>HLOOKUP(AE$35,'3.  Distribution Rates'!$C$122:$P$135,13,FALSE)</f>
        <v>0</v>
      </c>
      <c r="AF1353" s="737">
        <f>HLOOKUP(AF$35,'3.  Distribution Rates'!$C$122:$P$135,13,FALSE)</f>
        <v>1.7500000000000002E-2</v>
      </c>
      <c r="AG1353" s="301">
        <f>HLOOKUP(AG$35,'3.  Distribution Rates'!$C$122:$P$135,13,FALSE)</f>
        <v>3.6349999999999998</v>
      </c>
      <c r="AH1353" s="301">
        <f>HLOOKUP(AH$35,'3.  Distribution Rates'!$C$122:$P$135,13,FALSE)</f>
        <v>3.8915999999999999</v>
      </c>
      <c r="AI1353" s="301">
        <f>HLOOKUP(AI$35,'3.  Distribution Rates'!$C$122:$P$135,13,FALSE)</f>
        <v>0</v>
      </c>
      <c r="AJ1353" s="301">
        <f>HLOOKUP(AJ$35,'3.  Distribution Rates'!$C$122:$P$135,13,FALSE)</f>
        <v>0</v>
      </c>
      <c r="AK1353" s="301">
        <f>HLOOKUP(AK$35,'3.  Distribution Rates'!$C$122:$P$135,13,FALSE)</f>
        <v>0</v>
      </c>
      <c r="AL1353" s="301">
        <f>HLOOKUP(AL$35,'3.  Distribution Rates'!$C$122:$P$135,13,FALSE)</f>
        <v>0</v>
      </c>
      <c r="AM1353" s="301">
        <f>HLOOKUP(AM$35,'3.  Distribution Rates'!$C$122:$P$135,13,FALSE)</f>
        <v>0</v>
      </c>
      <c r="AN1353" s="301">
        <f>HLOOKUP(AN$35,'3.  Distribution Rates'!$C$122:$P$135,13,FALSE)</f>
        <v>0</v>
      </c>
      <c r="AO1353" s="301">
        <f>HLOOKUP(AO$35,'3.  Distribution Rates'!$C$122:$P$135,13,FALSE)</f>
        <v>0</v>
      </c>
      <c r="AP1353" s="301">
        <f>HLOOKUP(AP$35,'3.  Distribution Rates'!$C$122:$P$135,13,FALSE)</f>
        <v>0</v>
      </c>
      <c r="AQ1353" s="301">
        <f>HLOOKUP(AQ$35,'3.  Distribution Rates'!$C$122:$P$135,13,FALSE)</f>
        <v>0</v>
      </c>
      <c r="AR1353" s="301">
        <f>HLOOKUP(AR$35,'3.  Distribution Rates'!$C$122:$P$135,13,FALSE)</f>
        <v>0</v>
      </c>
      <c r="AS1353" s="397"/>
    </row>
    <row r="1354" spans="1:45">
      <c r="B1354" s="285" t="s">
        <v>727</v>
      </c>
      <c r="C1354" s="303"/>
      <c r="D1354" s="245"/>
      <c r="E1354" s="242"/>
      <c r="F1354" s="242"/>
      <c r="G1354" s="242"/>
      <c r="H1354" s="242"/>
      <c r="I1354" s="242"/>
      <c r="J1354" s="242"/>
      <c r="K1354" s="242"/>
      <c r="L1354" s="242"/>
      <c r="M1354" s="242"/>
      <c r="N1354" s="242"/>
      <c r="O1354" s="242"/>
      <c r="P1354" s="242"/>
      <c r="Q1354" s="242"/>
      <c r="R1354" s="253"/>
      <c r="S1354" s="242"/>
      <c r="T1354" s="242"/>
      <c r="U1354" s="242"/>
      <c r="V1354" s="245"/>
      <c r="W1354" s="245"/>
      <c r="X1354" s="245"/>
      <c r="Y1354" s="245"/>
      <c r="Z1354" s="242"/>
      <c r="AA1354" s="242"/>
      <c r="AB1354" s="242"/>
      <c r="AC1354" s="242"/>
      <c r="AD1354" s="242"/>
      <c r="AE1354" s="333">
        <f>'4.  2011-2014 LRAM'!AM144*AE1353</f>
        <v>0</v>
      </c>
      <c r="AF1354" s="333">
        <f>'4.  2011-2014 LRAM'!AN144*AF1353</f>
        <v>0</v>
      </c>
      <c r="AG1354" s="333">
        <f>'4.  2011-2014 LRAM'!AO144*AG1353</f>
        <v>0</v>
      </c>
      <c r="AH1354" s="333">
        <f>'4.  2011-2014 LRAM'!AP144*AH1353</f>
        <v>0</v>
      </c>
      <c r="AI1354" s="333">
        <f>'4.  2011-2014 LRAM'!AQ144*AI1353</f>
        <v>0</v>
      </c>
      <c r="AJ1354" s="333">
        <f>'4.  2011-2014 LRAM'!AR144*AJ1353</f>
        <v>0</v>
      </c>
      <c r="AK1354" s="333">
        <f>'4.  2011-2014 LRAM'!AS144*AK1353</f>
        <v>0</v>
      </c>
      <c r="AL1354" s="333">
        <f>'4.  2011-2014 LRAM'!AT144*AL1353</f>
        <v>0</v>
      </c>
      <c r="AM1354" s="333">
        <f>'4.  2011-2014 LRAM'!AU144*AM1353</f>
        <v>0</v>
      </c>
      <c r="AN1354" s="333">
        <f>'4.  2011-2014 LRAM'!AV144*AN1353</f>
        <v>0</v>
      </c>
      <c r="AO1354" s="333">
        <f>'4.  2011-2014 LRAM'!AW144*AO1353</f>
        <v>0</v>
      </c>
      <c r="AP1354" s="333">
        <f>'4.  2011-2014 LRAM'!AX144*AP1353</f>
        <v>0</v>
      </c>
      <c r="AQ1354" s="333">
        <f>'4.  2011-2014 LRAM'!AY144*AQ1353</f>
        <v>0</v>
      </c>
      <c r="AR1354" s="333">
        <f>'4.  2011-2014 LRAM'!AZ144*AR1353</f>
        <v>0</v>
      </c>
      <c r="AS1354" s="545">
        <f t="shared" ref="AS1354:AS1364" si="3551">SUM(AE1354:AR1354)</f>
        <v>0</v>
      </c>
    </row>
    <row r="1355" spans="1:45">
      <c r="B1355" s="285" t="s">
        <v>728</v>
      </c>
      <c r="C1355" s="303"/>
      <c r="D1355" s="245"/>
      <c r="E1355" s="242"/>
      <c r="F1355" s="242"/>
      <c r="G1355" s="242"/>
      <c r="H1355" s="242"/>
      <c r="I1355" s="242"/>
      <c r="J1355" s="242"/>
      <c r="K1355" s="242"/>
      <c r="L1355" s="242"/>
      <c r="M1355" s="242"/>
      <c r="N1355" s="242"/>
      <c r="O1355" s="242"/>
      <c r="P1355" s="242"/>
      <c r="Q1355" s="242"/>
      <c r="R1355" s="253"/>
      <c r="S1355" s="242"/>
      <c r="T1355" s="242"/>
      <c r="U1355" s="242"/>
      <c r="V1355" s="245"/>
      <c r="W1355" s="245"/>
      <c r="X1355" s="245"/>
      <c r="Y1355" s="245"/>
      <c r="Z1355" s="242"/>
      <c r="AA1355" s="242"/>
      <c r="AB1355" s="242"/>
      <c r="AC1355" s="242"/>
      <c r="AD1355" s="242"/>
      <c r="AE1355" s="333">
        <f>'4.  2011-2014 LRAM'!AM283*AE1353</f>
        <v>0</v>
      </c>
      <c r="AF1355" s="333">
        <f>'4.  2011-2014 LRAM'!AN283*AF1353</f>
        <v>0</v>
      </c>
      <c r="AG1355" s="333">
        <f>'4.  2011-2014 LRAM'!AO283*AG1353</f>
        <v>0</v>
      </c>
      <c r="AH1355" s="333">
        <f>'4.  2011-2014 LRAM'!AP283*AH1353</f>
        <v>0</v>
      </c>
      <c r="AI1355" s="333">
        <f>'4.  2011-2014 LRAM'!AQ283*AI1353</f>
        <v>0</v>
      </c>
      <c r="AJ1355" s="333">
        <f>'4.  2011-2014 LRAM'!AR283*AJ1353</f>
        <v>0</v>
      </c>
      <c r="AK1355" s="333">
        <f>'4.  2011-2014 LRAM'!AS283*AK1353</f>
        <v>0</v>
      </c>
      <c r="AL1355" s="333">
        <f>'4.  2011-2014 LRAM'!AT283*AL1353</f>
        <v>0</v>
      </c>
      <c r="AM1355" s="333">
        <f>'4.  2011-2014 LRAM'!AU283*AM1353</f>
        <v>0</v>
      </c>
      <c r="AN1355" s="333">
        <f>'4.  2011-2014 LRAM'!AV283*AN1353</f>
        <v>0</v>
      </c>
      <c r="AO1355" s="333">
        <f>'4.  2011-2014 LRAM'!AW283*AO1353</f>
        <v>0</v>
      </c>
      <c r="AP1355" s="333">
        <f>'4.  2011-2014 LRAM'!AX283*AP1353</f>
        <v>0</v>
      </c>
      <c r="AQ1355" s="333">
        <f>'4.  2011-2014 LRAM'!AY283*AQ1353</f>
        <v>0</v>
      </c>
      <c r="AR1355" s="333">
        <f>'4.  2011-2014 LRAM'!AZ283*AR1353</f>
        <v>0</v>
      </c>
      <c r="AS1355" s="545">
        <f t="shared" si="3551"/>
        <v>0</v>
      </c>
    </row>
    <row r="1356" spans="1:45">
      <c r="B1356" s="285" t="s">
        <v>729</v>
      </c>
      <c r="C1356" s="303"/>
      <c r="D1356" s="245"/>
      <c r="E1356" s="242"/>
      <c r="F1356" s="242"/>
      <c r="G1356" s="242"/>
      <c r="H1356" s="242"/>
      <c r="I1356" s="242"/>
      <c r="J1356" s="242"/>
      <c r="K1356" s="242"/>
      <c r="L1356" s="242"/>
      <c r="M1356" s="242"/>
      <c r="N1356" s="242"/>
      <c r="O1356" s="242"/>
      <c r="P1356" s="242"/>
      <c r="Q1356" s="242"/>
      <c r="R1356" s="253"/>
      <c r="S1356" s="242"/>
      <c r="T1356" s="242"/>
      <c r="U1356" s="242"/>
      <c r="V1356" s="245"/>
      <c r="W1356" s="245"/>
      <c r="X1356" s="245"/>
      <c r="Y1356" s="245"/>
      <c r="Z1356" s="242"/>
      <c r="AA1356" s="242"/>
      <c r="AB1356" s="242"/>
      <c r="AC1356" s="242"/>
      <c r="AD1356" s="242"/>
      <c r="AE1356" s="333">
        <f>'4.  2011-2014 LRAM'!AM419*AE1353</f>
        <v>0</v>
      </c>
      <c r="AF1356" s="333">
        <f>'4.  2011-2014 LRAM'!AN419*AF1353</f>
        <v>0</v>
      </c>
      <c r="AG1356" s="333">
        <f>'4.  2011-2014 LRAM'!AO419*AG1353</f>
        <v>0</v>
      </c>
      <c r="AH1356" s="333">
        <f>'4.  2011-2014 LRAM'!AP419*AH1353</f>
        <v>0</v>
      </c>
      <c r="AI1356" s="333">
        <f>'4.  2011-2014 LRAM'!AQ419*AI1353</f>
        <v>0</v>
      </c>
      <c r="AJ1356" s="333">
        <f>'4.  2011-2014 LRAM'!AR419*AJ1353</f>
        <v>0</v>
      </c>
      <c r="AK1356" s="333">
        <f>'4.  2011-2014 LRAM'!AS419*AK1353</f>
        <v>0</v>
      </c>
      <c r="AL1356" s="333">
        <f>'4.  2011-2014 LRAM'!AT419*AL1353</f>
        <v>0</v>
      </c>
      <c r="AM1356" s="333">
        <f>'4.  2011-2014 LRAM'!AU419*AM1353</f>
        <v>0</v>
      </c>
      <c r="AN1356" s="333">
        <f>'4.  2011-2014 LRAM'!AV419*AN1353</f>
        <v>0</v>
      </c>
      <c r="AO1356" s="333">
        <f>'4.  2011-2014 LRAM'!AW419*AO1353</f>
        <v>0</v>
      </c>
      <c r="AP1356" s="333">
        <f>'4.  2011-2014 LRAM'!AX419*AP1353</f>
        <v>0</v>
      </c>
      <c r="AQ1356" s="333">
        <f>'4.  2011-2014 LRAM'!AY419*AQ1353</f>
        <v>0</v>
      </c>
      <c r="AR1356" s="333">
        <f>'4.  2011-2014 LRAM'!AZ419*AR1353</f>
        <v>0</v>
      </c>
      <c r="AS1356" s="545">
        <f t="shared" si="3551"/>
        <v>0</v>
      </c>
    </row>
    <row r="1357" spans="1:45">
      <c r="B1357" s="285" t="s">
        <v>730</v>
      </c>
      <c r="C1357" s="303"/>
      <c r="D1357" s="245"/>
      <c r="E1357" s="242"/>
      <c r="F1357" s="242"/>
      <c r="G1357" s="242"/>
      <c r="H1357" s="242"/>
      <c r="I1357" s="242"/>
      <c r="J1357" s="242"/>
      <c r="K1357" s="242"/>
      <c r="L1357" s="242"/>
      <c r="M1357" s="242"/>
      <c r="N1357" s="242"/>
      <c r="O1357" s="242"/>
      <c r="P1357" s="242"/>
      <c r="Q1357" s="242"/>
      <c r="R1357" s="253"/>
      <c r="S1357" s="242"/>
      <c r="T1357" s="242"/>
      <c r="U1357" s="242"/>
      <c r="V1357" s="245"/>
      <c r="W1357" s="245"/>
      <c r="X1357" s="245"/>
      <c r="Y1357" s="245"/>
      <c r="Z1357" s="242"/>
      <c r="AA1357" s="242"/>
      <c r="AB1357" s="242"/>
      <c r="AC1357" s="242"/>
      <c r="AD1357" s="242"/>
      <c r="AE1357" s="333">
        <f>'4.  2011-2014 LRAM'!AM556*AE1353</f>
        <v>0</v>
      </c>
      <c r="AF1357" s="333">
        <f>'4.  2011-2014 LRAM'!AN556*AF1353</f>
        <v>6528.6411778000011</v>
      </c>
      <c r="AG1357" s="333">
        <f>'4.  2011-2014 LRAM'!AO556*AG1353</f>
        <v>10403.496791693458</v>
      </c>
      <c r="AH1357" s="333">
        <f>'4.  2011-2014 LRAM'!AP556*AH1353</f>
        <v>0</v>
      </c>
      <c r="AI1357" s="333">
        <f>'4.  2011-2014 LRAM'!AQ556*AI1353</f>
        <v>0</v>
      </c>
      <c r="AJ1357" s="333">
        <f>'4.  2011-2014 LRAM'!AR556*AJ1353</f>
        <v>0</v>
      </c>
      <c r="AK1357" s="333">
        <f>'4.  2011-2014 LRAM'!AS556*AK1353</f>
        <v>0</v>
      </c>
      <c r="AL1357" s="333">
        <f>'4.  2011-2014 LRAM'!AT556*AL1353</f>
        <v>0</v>
      </c>
      <c r="AM1357" s="333">
        <f>'4.  2011-2014 LRAM'!AU556*AM1353</f>
        <v>0</v>
      </c>
      <c r="AN1357" s="333">
        <f>'4.  2011-2014 LRAM'!AV556*AN1353</f>
        <v>0</v>
      </c>
      <c r="AO1357" s="333">
        <f>'4.  2011-2014 LRAM'!AW556*AO1353</f>
        <v>0</v>
      </c>
      <c r="AP1357" s="333">
        <f>'4.  2011-2014 LRAM'!AX556*AP1353</f>
        <v>0</v>
      </c>
      <c r="AQ1357" s="333">
        <f>'4.  2011-2014 LRAM'!AY556*AQ1353</f>
        <v>0</v>
      </c>
      <c r="AR1357" s="333">
        <f>'4.  2011-2014 LRAM'!AZ556*AR1353</f>
        <v>0</v>
      </c>
      <c r="AS1357" s="545">
        <f>SUM(AE1357:AR1357)</f>
        <v>16932.137969493459</v>
      </c>
    </row>
    <row r="1358" spans="1:45">
      <c r="B1358" s="285" t="s">
        <v>731</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AE213*AE1353</f>
        <v>0</v>
      </c>
      <c r="AF1358" s="333">
        <f t="shared" ref="AF1358:AR1358" si="3552">AF213*AF1353</f>
        <v>5644.1112000000012</v>
      </c>
      <c r="AG1358" s="333">
        <f t="shared" si="3552"/>
        <v>15260.020799999998</v>
      </c>
      <c r="AH1358" s="333">
        <f t="shared" si="3552"/>
        <v>0</v>
      </c>
      <c r="AI1358" s="333">
        <f t="shared" si="3552"/>
        <v>0</v>
      </c>
      <c r="AJ1358" s="333">
        <f t="shared" si="3552"/>
        <v>0</v>
      </c>
      <c r="AK1358" s="333">
        <f t="shared" si="3552"/>
        <v>0</v>
      </c>
      <c r="AL1358" s="333">
        <f t="shared" si="3552"/>
        <v>0</v>
      </c>
      <c r="AM1358" s="333">
        <f t="shared" si="3552"/>
        <v>0</v>
      </c>
      <c r="AN1358" s="333">
        <f t="shared" si="3552"/>
        <v>0</v>
      </c>
      <c r="AO1358" s="333">
        <f t="shared" si="3552"/>
        <v>0</v>
      </c>
      <c r="AP1358" s="333">
        <f t="shared" si="3552"/>
        <v>0</v>
      </c>
      <c r="AQ1358" s="333">
        <f t="shared" si="3552"/>
        <v>0</v>
      </c>
      <c r="AR1358" s="333">
        <f t="shared" si="3552"/>
        <v>0</v>
      </c>
      <c r="AS1358" s="545">
        <f t="shared" si="3551"/>
        <v>20904.131999999998</v>
      </c>
    </row>
    <row r="1359" spans="1:45">
      <c r="B1359" s="285" t="s">
        <v>732</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AE403*AE1353</f>
        <v>0</v>
      </c>
      <c r="AF1359" s="333">
        <f t="shared" ref="AF1359:AR1359" si="3553">AF403*AF1353</f>
        <v>2528.1847500000003</v>
      </c>
      <c r="AG1359" s="333">
        <f t="shared" si="3553"/>
        <v>5025.0240000000003</v>
      </c>
      <c r="AH1359" s="333">
        <f t="shared" si="3553"/>
        <v>0</v>
      </c>
      <c r="AI1359" s="333">
        <f t="shared" si="3553"/>
        <v>0</v>
      </c>
      <c r="AJ1359" s="333">
        <f t="shared" si="3553"/>
        <v>0</v>
      </c>
      <c r="AK1359" s="333">
        <f t="shared" si="3553"/>
        <v>0</v>
      </c>
      <c r="AL1359" s="333">
        <f t="shared" si="3553"/>
        <v>0</v>
      </c>
      <c r="AM1359" s="333">
        <f t="shared" si="3553"/>
        <v>0</v>
      </c>
      <c r="AN1359" s="333">
        <f t="shared" si="3553"/>
        <v>0</v>
      </c>
      <c r="AO1359" s="333">
        <f t="shared" si="3553"/>
        <v>0</v>
      </c>
      <c r="AP1359" s="333">
        <f t="shared" si="3553"/>
        <v>0</v>
      </c>
      <c r="AQ1359" s="333">
        <f t="shared" si="3553"/>
        <v>0</v>
      </c>
      <c r="AR1359" s="333">
        <f t="shared" si="3553"/>
        <v>0</v>
      </c>
      <c r="AS1359" s="545">
        <f t="shared" si="3551"/>
        <v>7553.2087500000007</v>
      </c>
    </row>
    <row r="1360" spans="1:45">
      <c r="B1360" s="285" t="s">
        <v>733</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AE593*AE1353</f>
        <v>0</v>
      </c>
      <c r="AF1360" s="333">
        <f t="shared" ref="AF1360:AR1360" si="3554">AF593*AF1353</f>
        <v>8123.9795000000013</v>
      </c>
      <c r="AG1360" s="333">
        <f t="shared" si="3554"/>
        <v>23083.704000000002</v>
      </c>
      <c r="AH1360" s="333">
        <f t="shared" si="3554"/>
        <v>0</v>
      </c>
      <c r="AI1360" s="333">
        <f t="shared" si="3554"/>
        <v>0</v>
      </c>
      <c r="AJ1360" s="333">
        <f t="shared" si="3554"/>
        <v>0</v>
      </c>
      <c r="AK1360" s="333">
        <f t="shared" si="3554"/>
        <v>0</v>
      </c>
      <c r="AL1360" s="333">
        <f t="shared" si="3554"/>
        <v>0</v>
      </c>
      <c r="AM1360" s="333">
        <f t="shared" si="3554"/>
        <v>0</v>
      </c>
      <c r="AN1360" s="333">
        <f t="shared" si="3554"/>
        <v>0</v>
      </c>
      <c r="AO1360" s="333">
        <f t="shared" si="3554"/>
        <v>0</v>
      </c>
      <c r="AP1360" s="333">
        <f t="shared" si="3554"/>
        <v>0</v>
      </c>
      <c r="AQ1360" s="333">
        <f t="shared" si="3554"/>
        <v>0</v>
      </c>
      <c r="AR1360" s="333">
        <f t="shared" si="3554"/>
        <v>0</v>
      </c>
      <c r="AS1360" s="545">
        <f t="shared" si="3551"/>
        <v>31207.683500000003</v>
      </c>
    </row>
    <row r="1361" spans="2:45">
      <c r="B1361" s="285" t="s">
        <v>734</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AE783*AE1353</f>
        <v>0</v>
      </c>
      <c r="AF1361" s="333">
        <f t="shared" ref="AF1361:AR1361" si="3555">AF783*AF1353</f>
        <v>936.92412553747067</v>
      </c>
      <c r="AG1361" s="333">
        <f t="shared" si="3555"/>
        <v>3175.8496077511891</v>
      </c>
      <c r="AH1361" s="333">
        <f t="shared" si="3555"/>
        <v>0</v>
      </c>
      <c r="AI1361" s="333">
        <f t="shared" si="3555"/>
        <v>0</v>
      </c>
      <c r="AJ1361" s="333">
        <f t="shared" si="3555"/>
        <v>0</v>
      </c>
      <c r="AK1361" s="333">
        <f t="shared" si="3555"/>
        <v>0</v>
      </c>
      <c r="AL1361" s="333">
        <f t="shared" si="3555"/>
        <v>0</v>
      </c>
      <c r="AM1361" s="333">
        <f t="shared" si="3555"/>
        <v>0</v>
      </c>
      <c r="AN1361" s="333">
        <f t="shared" si="3555"/>
        <v>0</v>
      </c>
      <c r="AO1361" s="333">
        <f t="shared" si="3555"/>
        <v>0</v>
      </c>
      <c r="AP1361" s="333">
        <f t="shared" si="3555"/>
        <v>0</v>
      </c>
      <c r="AQ1361" s="333">
        <f t="shared" si="3555"/>
        <v>0</v>
      </c>
      <c r="AR1361" s="333">
        <f t="shared" si="3555"/>
        <v>0</v>
      </c>
      <c r="AS1361" s="545">
        <f t="shared" si="3551"/>
        <v>4112.77373328866</v>
      </c>
    </row>
    <row r="1362" spans="2:45">
      <c r="B1362" s="285" t="s">
        <v>735</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AE1353*AE978</f>
        <v>0</v>
      </c>
      <c r="AF1362" s="333">
        <f t="shared" ref="AF1362:AR1362" si="3556">AF1353*AF978</f>
        <v>3281.3685799999998</v>
      </c>
      <c r="AG1362" s="333">
        <f t="shared" si="3556"/>
        <v>9836.484480000001</v>
      </c>
      <c r="AH1362" s="333">
        <f t="shared" si="3556"/>
        <v>0</v>
      </c>
      <c r="AI1362" s="333">
        <f t="shared" si="3556"/>
        <v>0</v>
      </c>
      <c r="AJ1362" s="333">
        <f t="shared" si="3556"/>
        <v>0</v>
      </c>
      <c r="AK1362" s="333">
        <f t="shared" si="3556"/>
        <v>0</v>
      </c>
      <c r="AL1362" s="333">
        <f t="shared" si="3556"/>
        <v>0</v>
      </c>
      <c r="AM1362" s="333">
        <f t="shared" si="3556"/>
        <v>0</v>
      </c>
      <c r="AN1362" s="333">
        <f t="shared" si="3556"/>
        <v>0</v>
      </c>
      <c r="AO1362" s="333">
        <f t="shared" si="3556"/>
        <v>0</v>
      </c>
      <c r="AP1362" s="333">
        <f t="shared" si="3556"/>
        <v>0</v>
      </c>
      <c r="AQ1362" s="333">
        <f t="shared" si="3556"/>
        <v>0</v>
      </c>
      <c r="AR1362" s="333">
        <f t="shared" si="3556"/>
        <v>0</v>
      </c>
      <c r="AS1362" s="545">
        <f t="shared" si="3551"/>
        <v>13117.853060000001</v>
      </c>
    </row>
    <row r="1363" spans="2:45">
      <c r="B1363" s="285" t="s">
        <v>740</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AE1173*AE1353</f>
        <v>0</v>
      </c>
      <c r="AF1363" s="333">
        <f t="shared" ref="AF1363:AR1363" si="3557">AF1173*AF1353</f>
        <v>0</v>
      </c>
      <c r="AG1363" s="333">
        <f t="shared" si="3557"/>
        <v>0</v>
      </c>
      <c r="AH1363" s="333">
        <f t="shared" si="3557"/>
        <v>0</v>
      </c>
      <c r="AI1363" s="333">
        <f t="shared" si="3557"/>
        <v>0</v>
      </c>
      <c r="AJ1363" s="333">
        <f t="shared" si="3557"/>
        <v>0</v>
      </c>
      <c r="AK1363" s="333">
        <f t="shared" si="3557"/>
        <v>0</v>
      </c>
      <c r="AL1363" s="333">
        <f t="shared" si="3557"/>
        <v>0</v>
      </c>
      <c r="AM1363" s="333">
        <f t="shared" si="3557"/>
        <v>0</v>
      </c>
      <c r="AN1363" s="333">
        <f t="shared" si="3557"/>
        <v>0</v>
      </c>
      <c r="AO1363" s="333">
        <f t="shared" si="3557"/>
        <v>0</v>
      </c>
      <c r="AP1363" s="333">
        <f t="shared" si="3557"/>
        <v>0</v>
      </c>
      <c r="AQ1363" s="333">
        <f t="shared" si="3557"/>
        <v>0</v>
      </c>
      <c r="AR1363" s="333">
        <f t="shared" si="3557"/>
        <v>0</v>
      </c>
      <c r="AS1363" s="545">
        <f t="shared" si="3551"/>
        <v>0</v>
      </c>
    </row>
    <row r="1364" spans="2:45">
      <c r="B1364" s="285" t="s">
        <v>736</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AE1350*AE1353</f>
        <v>0</v>
      </c>
      <c r="AF1364" s="333">
        <f t="shared" ref="AF1364:AR1364" si="3558">AF1350*AF1353</f>
        <v>0</v>
      </c>
      <c r="AG1364" s="333">
        <f t="shared" si="3558"/>
        <v>0</v>
      </c>
      <c r="AH1364" s="333">
        <f t="shared" si="3558"/>
        <v>0</v>
      </c>
      <c r="AI1364" s="333">
        <f t="shared" si="3558"/>
        <v>0</v>
      </c>
      <c r="AJ1364" s="333">
        <f t="shared" si="3558"/>
        <v>0</v>
      </c>
      <c r="AK1364" s="333">
        <f t="shared" si="3558"/>
        <v>0</v>
      </c>
      <c r="AL1364" s="333">
        <f t="shared" si="3558"/>
        <v>0</v>
      </c>
      <c r="AM1364" s="333">
        <f t="shared" si="3558"/>
        <v>0</v>
      </c>
      <c r="AN1364" s="333">
        <f t="shared" si="3558"/>
        <v>0</v>
      </c>
      <c r="AO1364" s="333">
        <f t="shared" si="3558"/>
        <v>0</v>
      </c>
      <c r="AP1364" s="333">
        <f t="shared" si="3558"/>
        <v>0</v>
      </c>
      <c r="AQ1364" s="333">
        <f t="shared" si="3558"/>
        <v>0</v>
      </c>
      <c r="AR1364" s="333">
        <f t="shared" si="3558"/>
        <v>0</v>
      </c>
      <c r="AS1364" s="545">
        <f t="shared" si="3551"/>
        <v>0</v>
      </c>
    </row>
    <row r="1365" spans="2:45" ht="15.75">
      <c r="B1365" s="307" t="s">
        <v>737</v>
      </c>
      <c r="C1365" s="303"/>
      <c r="D1365" s="265"/>
      <c r="E1365" s="295"/>
      <c r="F1365" s="295"/>
      <c r="G1365" s="295"/>
      <c r="H1365" s="295"/>
      <c r="I1365" s="295"/>
      <c r="J1365" s="295"/>
      <c r="K1365" s="295"/>
      <c r="L1365" s="295"/>
      <c r="M1365" s="295"/>
      <c r="N1365" s="295"/>
      <c r="O1365" s="295"/>
      <c r="P1365" s="295"/>
      <c r="Q1365" s="295"/>
      <c r="R1365" s="262"/>
      <c r="S1365" s="295"/>
      <c r="T1365" s="295"/>
      <c r="U1365" s="295"/>
      <c r="V1365" s="265"/>
      <c r="W1365" s="265"/>
      <c r="X1365" s="265"/>
      <c r="Y1365" s="265"/>
      <c r="Z1365" s="295"/>
      <c r="AA1365" s="295"/>
      <c r="AB1365" s="295"/>
      <c r="AC1365" s="295"/>
      <c r="AD1365" s="295"/>
      <c r="AE1365" s="304">
        <f>SUM(AE1354:AE1364)</f>
        <v>0</v>
      </c>
      <c r="AF1365" s="304">
        <f t="shared" ref="AF1365:AR1365" si="3559">SUM(AF1354:AF1364)</f>
        <v>27043.209333337472</v>
      </c>
      <c r="AG1365" s="304">
        <f t="shared" si="3559"/>
        <v>66784.579679444651</v>
      </c>
      <c r="AH1365" s="304">
        <f t="shared" si="3559"/>
        <v>0</v>
      </c>
      <c r="AI1365" s="304">
        <f t="shared" si="3559"/>
        <v>0</v>
      </c>
      <c r="AJ1365" s="304">
        <f t="shared" si="3559"/>
        <v>0</v>
      </c>
      <c r="AK1365" s="304">
        <f t="shared" si="3559"/>
        <v>0</v>
      </c>
      <c r="AL1365" s="304">
        <f t="shared" si="3559"/>
        <v>0</v>
      </c>
      <c r="AM1365" s="304">
        <f t="shared" si="3559"/>
        <v>0</v>
      </c>
      <c r="AN1365" s="304">
        <f t="shared" si="3559"/>
        <v>0</v>
      </c>
      <c r="AO1365" s="304">
        <f t="shared" si="3559"/>
        <v>0</v>
      </c>
      <c r="AP1365" s="304">
        <f t="shared" si="3559"/>
        <v>0</v>
      </c>
      <c r="AQ1365" s="304">
        <f t="shared" si="3559"/>
        <v>0</v>
      </c>
      <c r="AR1365" s="304">
        <f t="shared" si="3559"/>
        <v>0</v>
      </c>
      <c r="AS1365" s="699">
        <f>SUM(AS1354:AS1364)</f>
        <v>93827.78901278213</v>
      </c>
    </row>
    <row r="1366" spans="2:45" ht="15.75">
      <c r="B1366" s="307" t="s">
        <v>738</v>
      </c>
      <c r="C1366" s="303"/>
      <c r="D1366" s="308"/>
      <c r="E1366" s="295"/>
      <c r="F1366" s="295"/>
      <c r="G1366" s="295"/>
      <c r="H1366" s="295"/>
      <c r="I1366" s="295"/>
      <c r="J1366" s="295"/>
      <c r="K1366" s="295"/>
      <c r="L1366" s="295"/>
      <c r="M1366" s="295"/>
      <c r="N1366" s="295"/>
      <c r="O1366" s="295"/>
      <c r="P1366" s="295"/>
      <c r="Q1366" s="295"/>
      <c r="R1366" s="262"/>
      <c r="S1366" s="295"/>
      <c r="T1366" s="295"/>
      <c r="U1366" s="295"/>
      <c r="V1366" s="265"/>
      <c r="W1366" s="265"/>
      <c r="X1366" s="265"/>
      <c r="Y1366" s="265"/>
      <c r="Z1366" s="295"/>
      <c r="AA1366" s="295"/>
      <c r="AB1366" s="295"/>
      <c r="AC1366" s="295"/>
      <c r="AD1366" s="295"/>
      <c r="AE1366" s="305">
        <f>AE1351*AE1353</f>
        <v>0</v>
      </c>
      <c r="AF1366" s="305">
        <f>AF1351*AF1353</f>
        <v>45034.570000000007</v>
      </c>
      <c r="AG1366" s="305">
        <f t="shared" ref="AG1366:AR1366" si="3560">AG1351*AG1353</f>
        <v>2093.7599999999998</v>
      </c>
      <c r="AH1366" s="305">
        <f t="shared" si="3560"/>
        <v>0</v>
      </c>
      <c r="AI1366" s="305">
        <f t="shared" si="3560"/>
        <v>0</v>
      </c>
      <c r="AJ1366" s="305">
        <f t="shared" si="3560"/>
        <v>0</v>
      </c>
      <c r="AK1366" s="305">
        <f t="shared" si="3560"/>
        <v>0</v>
      </c>
      <c r="AL1366" s="305">
        <f t="shared" si="3560"/>
        <v>0</v>
      </c>
      <c r="AM1366" s="305">
        <f t="shared" si="3560"/>
        <v>0</v>
      </c>
      <c r="AN1366" s="305">
        <f t="shared" si="3560"/>
        <v>0</v>
      </c>
      <c r="AO1366" s="305">
        <f t="shared" si="3560"/>
        <v>0</v>
      </c>
      <c r="AP1366" s="305">
        <f t="shared" si="3560"/>
        <v>0</v>
      </c>
      <c r="AQ1366" s="305">
        <f t="shared" si="3560"/>
        <v>0</v>
      </c>
      <c r="AR1366" s="305">
        <f t="shared" si="3560"/>
        <v>0</v>
      </c>
      <c r="AS1366" s="361">
        <f>SUM(AE1366:AR1366)</f>
        <v>47128.330000000009</v>
      </c>
    </row>
    <row r="1367" spans="2:45" ht="15.75">
      <c r="B1367" s="307" t="s">
        <v>739</v>
      </c>
      <c r="C1367" s="303"/>
      <c r="D1367" s="308"/>
      <c r="E1367" s="295"/>
      <c r="F1367" s="295"/>
      <c r="G1367" s="295"/>
      <c r="H1367" s="295"/>
      <c r="I1367" s="295"/>
      <c r="J1367" s="295"/>
      <c r="K1367" s="295"/>
      <c r="L1367" s="295"/>
      <c r="M1367" s="295"/>
      <c r="N1367" s="295"/>
      <c r="O1367" s="295"/>
      <c r="P1367" s="295"/>
      <c r="Q1367" s="295"/>
      <c r="R1367" s="262"/>
      <c r="S1367" s="295"/>
      <c r="T1367" s="295"/>
      <c r="U1367" s="295"/>
      <c r="V1367" s="308"/>
      <c r="W1367" s="308"/>
      <c r="X1367" s="308"/>
      <c r="Y1367" s="308"/>
      <c r="Z1367" s="295"/>
      <c r="AA1367" s="295"/>
      <c r="AB1367" s="295"/>
      <c r="AC1367" s="295"/>
      <c r="AD1367" s="295"/>
      <c r="AE1367" s="309"/>
      <c r="AF1367" s="309"/>
      <c r="AG1367" s="309"/>
      <c r="AH1367" s="309"/>
      <c r="AI1367" s="309"/>
      <c r="AJ1367" s="309"/>
      <c r="AK1367" s="309"/>
      <c r="AL1367" s="309"/>
      <c r="AM1367" s="309"/>
      <c r="AN1367" s="309"/>
      <c r="AO1367" s="309"/>
      <c r="AP1367" s="309"/>
      <c r="AQ1367" s="309"/>
      <c r="AR1367" s="309"/>
      <c r="AS1367" s="361">
        <f>AS1365-AS1366</f>
        <v>46699.459012782121</v>
      </c>
    </row>
    <row r="1368" spans="2:45" ht="15.75">
      <c r="B1368" s="307"/>
      <c r="C1368" s="303"/>
      <c r="D1368" s="308"/>
      <c r="E1368" s="295"/>
      <c r="F1368" s="295"/>
      <c r="G1368" s="295"/>
      <c r="H1368" s="295"/>
      <c r="I1368" s="295"/>
      <c r="J1368" s="295"/>
      <c r="K1368" s="295"/>
      <c r="L1368" s="295"/>
      <c r="M1368" s="295"/>
      <c r="N1368" s="295"/>
      <c r="O1368" s="295"/>
      <c r="P1368" s="295"/>
      <c r="Q1368" s="295"/>
      <c r="R1368" s="262"/>
      <c r="S1368" s="295"/>
      <c r="T1368" s="295"/>
      <c r="U1368" s="295"/>
      <c r="V1368" s="308"/>
      <c r="W1368" s="308"/>
      <c r="X1368" s="308"/>
      <c r="Y1368" s="308"/>
      <c r="Z1368" s="295"/>
      <c r="AA1368" s="295"/>
      <c r="AB1368" s="295"/>
      <c r="AC1368" s="295"/>
      <c r="AD1368" s="295"/>
      <c r="AE1368" s="309"/>
      <c r="AF1368" s="309"/>
      <c r="AG1368" s="309"/>
      <c r="AH1368" s="309"/>
      <c r="AI1368" s="309"/>
      <c r="AJ1368" s="309"/>
      <c r="AK1368" s="309"/>
      <c r="AL1368" s="309"/>
      <c r="AM1368" s="309"/>
      <c r="AN1368" s="309"/>
      <c r="AO1368" s="309"/>
      <c r="AP1368" s="309"/>
      <c r="AQ1368" s="309"/>
      <c r="AR1368" s="309"/>
      <c r="AS1368" s="361"/>
    </row>
    <row r="1369" spans="2:45">
      <c r="B1369" s="285" t="s">
        <v>883</v>
      </c>
      <c r="C1369" s="308"/>
      <c r="D1369" s="308"/>
      <c r="E1369" s="295"/>
      <c r="F1369" s="295"/>
      <c r="G1369" s="295"/>
      <c r="H1369" s="295"/>
      <c r="I1369" s="295"/>
      <c r="J1369" s="295"/>
      <c r="K1369" s="295"/>
      <c r="L1369" s="295"/>
      <c r="M1369" s="295"/>
      <c r="N1369" s="295"/>
      <c r="O1369" s="295"/>
      <c r="P1369" s="295"/>
      <c r="Q1369" s="295"/>
      <c r="R1369" s="262"/>
      <c r="S1369" s="295"/>
      <c r="T1369" s="295"/>
      <c r="U1369" s="295"/>
      <c r="V1369" s="308"/>
      <c r="W1369" s="303"/>
      <c r="X1369" s="308"/>
      <c r="Y1369" s="308"/>
      <c r="Z1369" s="295"/>
      <c r="AA1369" s="295"/>
      <c r="AB1369" s="295"/>
      <c r="AC1369" s="295"/>
      <c r="AD1369" s="295"/>
      <c r="AE1369" s="685">
        <f>SUMPRODUCT($E$1188:$E$1348,AE1188:AE1348)</f>
        <v>0</v>
      </c>
      <c r="AF1369" s="685">
        <f>SUMPRODUCT($E$1188:$E$1348,AF1188:AF1348)</f>
        <v>0</v>
      </c>
      <c r="AG1369" s="685">
        <f>IF(AG1186="kw",SUMPRODUCT($Q$1188:$Q$1348,$S$1188:$S$1348,AG1188:AG1348),SUMPRODUCT($E$1188:$E$1348,AG1188:AG1348))</f>
        <v>0</v>
      </c>
      <c r="AH1369" s="685">
        <f t="shared" ref="AH1369:AR1369" si="3561">IF(AH1186="kw",SUMPRODUCT($Q$1188:$Q$1348,$S$1188:$S$1348,AH1188:AH1348),SUMPRODUCT($E$1188:$E$1348,AH1188:AH1348))</f>
        <v>0</v>
      </c>
      <c r="AI1369" s="685">
        <f t="shared" si="3561"/>
        <v>0</v>
      </c>
      <c r="AJ1369" s="685">
        <f t="shared" si="3561"/>
        <v>0</v>
      </c>
      <c r="AK1369" s="685">
        <f t="shared" si="3561"/>
        <v>0</v>
      </c>
      <c r="AL1369" s="685">
        <f t="shared" si="3561"/>
        <v>0</v>
      </c>
      <c r="AM1369" s="685">
        <f t="shared" si="3561"/>
        <v>0</v>
      </c>
      <c r="AN1369" s="685">
        <f t="shared" si="3561"/>
        <v>0</v>
      </c>
      <c r="AO1369" s="685">
        <f t="shared" si="3561"/>
        <v>0</v>
      </c>
      <c r="AP1369" s="685">
        <f t="shared" si="3561"/>
        <v>0</v>
      </c>
      <c r="AQ1369" s="685">
        <f t="shared" si="3561"/>
        <v>0</v>
      </c>
      <c r="AR1369" s="685">
        <f t="shared" si="3561"/>
        <v>0</v>
      </c>
      <c r="AS1369" s="297"/>
    </row>
    <row r="1370" spans="2:45">
      <c r="B1370" s="285" t="s">
        <v>884</v>
      </c>
      <c r="C1370" s="308"/>
      <c r="D1370" s="308"/>
      <c r="E1370" s="295"/>
      <c r="F1370" s="295"/>
      <c r="G1370" s="295"/>
      <c r="H1370" s="295"/>
      <c r="I1370" s="295"/>
      <c r="J1370" s="295"/>
      <c r="K1370" s="295"/>
      <c r="L1370" s="295"/>
      <c r="M1370" s="295"/>
      <c r="N1370" s="295"/>
      <c r="O1370" s="295"/>
      <c r="P1370" s="295"/>
      <c r="Q1370" s="295"/>
      <c r="R1370" s="262"/>
      <c r="S1370" s="295"/>
      <c r="T1370" s="295"/>
      <c r="U1370" s="295"/>
      <c r="V1370" s="308"/>
      <c r="W1370" s="303"/>
      <c r="X1370" s="308"/>
      <c r="Y1370" s="308"/>
      <c r="Z1370" s="295"/>
      <c r="AA1370" s="295"/>
      <c r="AB1370" s="295"/>
      <c r="AC1370" s="295"/>
      <c r="AD1370" s="295"/>
      <c r="AE1370" s="685">
        <f>SUMPRODUCT($F$1188:$F$1348,AE1188:AE1348)</f>
        <v>0</v>
      </c>
      <c r="AF1370" s="685">
        <f>SUMPRODUCT($F$1188:$F$1348,AF1188:AF1348)</f>
        <v>0</v>
      </c>
      <c r="AG1370" s="685">
        <f>IF(AG1186="kw",SUMPRODUCT($Q$1188:$Q$1348,$T$1188:$T$1348,AG1188:AG1348),SUMPRODUCT($F$1188:$F$1348,AG1188:AG1348))</f>
        <v>0</v>
      </c>
      <c r="AH1370" s="685">
        <f t="shared" ref="AH1370:AR1370" si="3562">IF(AH1186="kw",SUMPRODUCT($Q$1188:$Q$1348,$T$1188:$T$1348,AH1188:AH1348),SUMPRODUCT($F$1188:$F$1348,AH1188:AH1348))</f>
        <v>0</v>
      </c>
      <c r="AI1370" s="685">
        <f t="shared" si="3562"/>
        <v>0</v>
      </c>
      <c r="AJ1370" s="685">
        <f t="shared" si="3562"/>
        <v>0</v>
      </c>
      <c r="AK1370" s="685">
        <f t="shared" si="3562"/>
        <v>0</v>
      </c>
      <c r="AL1370" s="685">
        <f t="shared" si="3562"/>
        <v>0</v>
      </c>
      <c r="AM1370" s="685">
        <f t="shared" si="3562"/>
        <v>0</v>
      </c>
      <c r="AN1370" s="685">
        <f t="shared" si="3562"/>
        <v>0</v>
      </c>
      <c r="AO1370" s="685">
        <f t="shared" si="3562"/>
        <v>0</v>
      </c>
      <c r="AP1370" s="685">
        <f t="shared" si="3562"/>
        <v>0</v>
      </c>
      <c r="AQ1370" s="685">
        <f t="shared" si="3562"/>
        <v>0</v>
      </c>
      <c r="AR1370" s="685">
        <f t="shared" si="3562"/>
        <v>0</v>
      </c>
      <c r="AS1370" s="297"/>
    </row>
    <row r="1371" spans="2:45">
      <c r="B1371" s="285" t="s">
        <v>885</v>
      </c>
      <c r="C1371" s="308"/>
      <c r="D1371" s="308"/>
      <c r="E1371" s="295"/>
      <c r="F1371" s="295"/>
      <c r="G1371" s="295"/>
      <c r="H1371" s="295"/>
      <c r="I1371" s="295"/>
      <c r="J1371" s="295"/>
      <c r="K1371" s="295"/>
      <c r="L1371" s="295"/>
      <c r="M1371" s="295"/>
      <c r="N1371" s="295"/>
      <c r="O1371" s="295"/>
      <c r="P1371" s="295"/>
      <c r="Q1371" s="295"/>
      <c r="R1371" s="262"/>
      <c r="S1371" s="295"/>
      <c r="T1371" s="295"/>
      <c r="U1371" s="295"/>
      <c r="V1371" s="308"/>
      <c r="W1371" s="303"/>
      <c r="X1371" s="308"/>
      <c r="Y1371" s="308"/>
      <c r="Z1371" s="295"/>
      <c r="AA1371" s="295"/>
      <c r="AB1371" s="295"/>
      <c r="AC1371" s="295"/>
      <c r="AD1371" s="295"/>
      <c r="AE1371" s="685">
        <f>SUMPRODUCT($G$1188:$G$1348,AE1188:AE1348)</f>
        <v>0</v>
      </c>
      <c r="AF1371" s="685">
        <f>SUMPRODUCT($G$1188:$G$1348,AF1188:AF1348)</f>
        <v>0</v>
      </c>
      <c r="AG1371" s="685">
        <f>IF(AG1186="kw",SUMPRODUCT($Q$1188:$Q$1348,$U$1188:$U$1348,AG1188:AG1348),SUMPRODUCT($G$1188:$G$1348,AG1188:AG1348))</f>
        <v>0</v>
      </c>
      <c r="AH1371" s="685">
        <f t="shared" ref="AH1371:AR1371" si="3563">IF(AH1186="kw",SUMPRODUCT($Q$1188:$Q$1348,$U$1188:$U$1348,AH1188:AH1348),SUMPRODUCT($G$1188:$G$1348,AH1188:AH1348))</f>
        <v>0</v>
      </c>
      <c r="AI1371" s="685">
        <f t="shared" si="3563"/>
        <v>0</v>
      </c>
      <c r="AJ1371" s="685">
        <f t="shared" si="3563"/>
        <v>0</v>
      </c>
      <c r="AK1371" s="685">
        <f t="shared" si="3563"/>
        <v>0</v>
      </c>
      <c r="AL1371" s="685">
        <f t="shared" si="3563"/>
        <v>0</v>
      </c>
      <c r="AM1371" s="685">
        <f t="shared" si="3563"/>
        <v>0</v>
      </c>
      <c r="AN1371" s="685">
        <f t="shared" si="3563"/>
        <v>0</v>
      </c>
      <c r="AO1371" s="685">
        <f t="shared" si="3563"/>
        <v>0</v>
      </c>
      <c r="AP1371" s="685">
        <f t="shared" si="3563"/>
        <v>0</v>
      </c>
      <c r="AQ1371" s="685">
        <f t="shared" si="3563"/>
        <v>0</v>
      </c>
      <c r="AR1371" s="685">
        <f t="shared" si="3563"/>
        <v>0</v>
      </c>
      <c r="AS1371" s="297"/>
    </row>
    <row r="1372" spans="2:45">
      <c r="B1372" s="285" t="s">
        <v>886</v>
      </c>
      <c r="C1372" s="308"/>
      <c r="D1372" s="308"/>
      <c r="E1372" s="295"/>
      <c r="F1372" s="295"/>
      <c r="G1372" s="295"/>
      <c r="H1372" s="295"/>
      <c r="I1372" s="295"/>
      <c r="J1372" s="295"/>
      <c r="K1372" s="295"/>
      <c r="L1372" s="295"/>
      <c r="M1372" s="295"/>
      <c r="N1372" s="295"/>
      <c r="O1372" s="295"/>
      <c r="P1372" s="295"/>
      <c r="Q1372" s="295"/>
      <c r="R1372" s="262"/>
      <c r="S1372" s="295"/>
      <c r="T1372" s="295"/>
      <c r="U1372" s="295"/>
      <c r="V1372" s="308"/>
      <c r="W1372" s="303"/>
      <c r="X1372" s="308"/>
      <c r="Y1372" s="308"/>
      <c r="Z1372" s="295"/>
      <c r="AA1372" s="295"/>
      <c r="AB1372" s="295"/>
      <c r="AC1372" s="295"/>
      <c r="AD1372" s="295"/>
      <c r="AE1372" s="685">
        <f>SUMPRODUCT($H$1188:$H$1348,AE1188:AE1348)</f>
        <v>0</v>
      </c>
      <c r="AF1372" s="685">
        <f>SUMPRODUCT($H$1188:$H$1348,AF1188:AF1348)</f>
        <v>0</v>
      </c>
      <c r="AG1372" s="685">
        <f>IF(AG1186="kw",SUMPRODUCT($Q$1188:$Q$1348,$V$1188:$V$1348,AG1188:AG1348),SUMPRODUCT($H$1188:$H$1348,AG1188:AG1348))</f>
        <v>0</v>
      </c>
      <c r="AH1372" s="685">
        <f t="shared" ref="AH1372:AR1372" si="3564">IF(AH1186="kw",SUMPRODUCT($Q$1188:$Q$1348,$V$1188:$V$1348,AH1188:AH1348),SUMPRODUCT($H$1188:$H$1348,AH1188:AH1348))</f>
        <v>0</v>
      </c>
      <c r="AI1372" s="685">
        <f t="shared" si="3564"/>
        <v>0</v>
      </c>
      <c r="AJ1372" s="685">
        <f t="shared" si="3564"/>
        <v>0</v>
      </c>
      <c r="AK1372" s="685">
        <f t="shared" si="3564"/>
        <v>0</v>
      </c>
      <c r="AL1372" s="685">
        <f t="shared" si="3564"/>
        <v>0</v>
      </c>
      <c r="AM1372" s="685">
        <f t="shared" si="3564"/>
        <v>0</v>
      </c>
      <c r="AN1372" s="685">
        <f t="shared" si="3564"/>
        <v>0</v>
      </c>
      <c r="AO1372" s="685">
        <f t="shared" si="3564"/>
        <v>0</v>
      </c>
      <c r="AP1372" s="685">
        <f t="shared" si="3564"/>
        <v>0</v>
      </c>
      <c r="AQ1372" s="685">
        <f t="shared" si="3564"/>
        <v>0</v>
      </c>
      <c r="AR1372" s="685">
        <f t="shared" si="3564"/>
        <v>0</v>
      </c>
      <c r="AS1372" s="297"/>
    </row>
    <row r="1373" spans="2:45">
      <c r="B1373" s="285" t="s">
        <v>887</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5">
        <f>SUMPRODUCT($I$1188:$I$1348,AE1188:AE1348)</f>
        <v>0</v>
      </c>
      <c r="AF1373" s="685">
        <f>SUMPRODUCT($I$1188:$I$1348,AF1188:AF1348)</f>
        <v>0</v>
      </c>
      <c r="AG1373" s="685">
        <f>IF(AG1186="kw",SUMPRODUCT($Q$1188:$Q$1348,$W$1188:$W$1348,AG1188:AG1348),SUMPRODUCT($I$1188:$I$1348,AG1188:AG1348))</f>
        <v>0</v>
      </c>
      <c r="AH1373" s="685">
        <f t="shared" ref="AH1373:AR1373" si="3565">IF(AH1186="kw",SUMPRODUCT($Q$1188:$Q$1348,$W$1188:$W$1348,AH1188:AH1348),SUMPRODUCT($I$1188:$I$1348,AH1188:AH1348))</f>
        <v>0</v>
      </c>
      <c r="AI1373" s="685">
        <f t="shared" si="3565"/>
        <v>0</v>
      </c>
      <c r="AJ1373" s="685">
        <f t="shared" si="3565"/>
        <v>0</v>
      </c>
      <c r="AK1373" s="685">
        <f t="shared" si="3565"/>
        <v>0</v>
      </c>
      <c r="AL1373" s="685">
        <f t="shared" si="3565"/>
        <v>0</v>
      </c>
      <c r="AM1373" s="685">
        <f t="shared" si="3565"/>
        <v>0</v>
      </c>
      <c r="AN1373" s="685">
        <f t="shared" si="3565"/>
        <v>0</v>
      </c>
      <c r="AO1373" s="685">
        <f t="shared" si="3565"/>
        <v>0</v>
      </c>
      <c r="AP1373" s="685">
        <f t="shared" si="3565"/>
        <v>0</v>
      </c>
      <c r="AQ1373" s="685">
        <f t="shared" si="3565"/>
        <v>0</v>
      </c>
      <c r="AR1373" s="685">
        <f t="shared" si="3565"/>
        <v>0</v>
      </c>
      <c r="AS1373" s="297"/>
    </row>
    <row r="1374" spans="2:45">
      <c r="B1374" s="336" t="s">
        <v>888</v>
      </c>
      <c r="C1374" s="398"/>
      <c r="D1374" s="398"/>
      <c r="E1374" s="399"/>
      <c r="F1374" s="399"/>
      <c r="G1374" s="399"/>
      <c r="H1374" s="399"/>
      <c r="I1374" s="399"/>
      <c r="J1374" s="399"/>
      <c r="K1374" s="399"/>
      <c r="L1374" s="399"/>
      <c r="M1374" s="399"/>
      <c r="N1374" s="399"/>
      <c r="O1374" s="399"/>
      <c r="P1374" s="399"/>
      <c r="Q1374" s="399"/>
      <c r="R1374" s="400"/>
      <c r="S1374" s="399"/>
      <c r="T1374" s="399"/>
      <c r="U1374" s="399"/>
      <c r="V1374" s="398"/>
      <c r="W1374" s="401"/>
      <c r="X1374" s="398"/>
      <c r="Y1374" s="398"/>
      <c r="Z1374" s="399"/>
      <c r="AA1374" s="399"/>
      <c r="AB1374" s="399"/>
      <c r="AC1374" s="399"/>
      <c r="AD1374" s="399"/>
      <c r="AE1374" s="686">
        <f>SUMPRODUCT($J$1188:$J$1348,AE1188:AE1348)</f>
        <v>0</v>
      </c>
      <c r="AF1374" s="686">
        <f>SUMPRODUCT($J$1188:$J$1348,AF1188:AF1348)</f>
        <v>0</v>
      </c>
      <c r="AG1374" s="686">
        <f>IF(AG1186="kw",SUMPRODUCT($Q$1188:$Q$1348,$X$1188:$X$1348,AG1188:AG1348),SUMPRODUCT($J$1188:$J$1348,AG1188:AG1348))</f>
        <v>0</v>
      </c>
      <c r="AH1374" s="686">
        <f t="shared" ref="AH1374:AR1374" si="3566">IF(AH1186="kw",SUMPRODUCT($Q$1188:$Q$1348,$X$1188:$X$1348,AH1188:AH1348),SUMPRODUCT($J$1188:$J$1348,AH1188:AH1348))</f>
        <v>0</v>
      </c>
      <c r="AI1374" s="686">
        <f t="shared" si="3566"/>
        <v>0</v>
      </c>
      <c r="AJ1374" s="686">
        <f t="shared" si="3566"/>
        <v>0</v>
      </c>
      <c r="AK1374" s="686">
        <f t="shared" si="3566"/>
        <v>0</v>
      </c>
      <c r="AL1374" s="686">
        <f t="shared" si="3566"/>
        <v>0</v>
      </c>
      <c r="AM1374" s="686">
        <f t="shared" si="3566"/>
        <v>0</v>
      </c>
      <c r="AN1374" s="686">
        <f t="shared" si="3566"/>
        <v>0</v>
      </c>
      <c r="AO1374" s="686">
        <f t="shared" si="3566"/>
        <v>0</v>
      </c>
      <c r="AP1374" s="686">
        <f t="shared" si="3566"/>
        <v>0</v>
      </c>
      <c r="AQ1374" s="686">
        <f t="shared" si="3566"/>
        <v>0</v>
      </c>
      <c r="AR1374" s="686">
        <f t="shared" si="3566"/>
        <v>0</v>
      </c>
      <c r="AS1374" s="341"/>
    </row>
    <row r="1375" spans="2:45" ht="19.5" customHeight="1">
      <c r="B1375" s="324" t="s">
        <v>578</v>
      </c>
      <c r="C1375" s="342"/>
      <c r="D1375" s="343"/>
      <c r="E1375" s="343"/>
      <c r="F1375" s="343"/>
      <c r="G1375" s="343"/>
      <c r="H1375" s="343"/>
      <c r="I1375" s="343"/>
      <c r="J1375" s="343"/>
      <c r="K1375" s="343"/>
      <c r="L1375" s="343"/>
      <c r="M1375" s="343"/>
      <c r="N1375" s="343"/>
      <c r="O1375" s="343"/>
      <c r="P1375" s="343"/>
      <c r="Q1375" s="343"/>
      <c r="R1375" s="343"/>
      <c r="S1375" s="343"/>
      <c r="T1375" s="343"/>
      <c r="U1375" s="343"/>
      <c r="V1375" s="327"/>
      <c r="W1375" s="328"/>
      <c r="X1375" s="343"/>
      <c r="Y1375" s="343"/>
      <c r="Z1375" s="343"/>
      <c r="AA1375" s="343"/>
      <c r="AB1375" s="343"/>
      <c r="AC1375" s="343"/>
      <c r="AD1375" s="343"/>
      <c r="AE1375" s="344"/>
      <c r="AF1375" s="344"/>
      <c r="AG1375" s="344"/>
      <c r="AH1375" s="344"/>
      <c r="AI1375" s="344"/>
      <c r="AJ1375" s="344"/>
      <c r="AK1375" s="344"/>
      <c r="AL1375" s="344"/>
      <c r="AM1375" s="344"/>
      <c r="AN1375" s="344"/>
      <c r="AO1375" s="344"/>
      <c r="AP1375" s="344"/>
      <c r="AQ1375" s="344"/>
      <c r="AR1375" s="344"/>
      <c r="AS1375" s="344"/>
    </row>
    <row r="1376" spans="2:45" ht="19.5" customHeight="1">
      <c r="B1376" s="675"/>
      <c r="C1376" s="676"/>
      <c r="D1376" s="657"/>
      <c r="E1376" s="657"/>
      <c r="F1376" s="657"/>
      <c r="G1376" s="657"/>
      <c r="H1376" s="657"/>
      <c r="I1376" s="657"/>
      <c r="J1376" s="657"/>
      <c r="K1376" s="657"/>
      <c r="L1376" s="657"/>
      <c r="M1376" s="657"/>
      <c r="N1376" s="657"/>
      <c r="O1376" s="657"/>
      <c r="P1376" s="657"/>
      <c r="Q1376" s="657"/>
      <c r="R1376" s="657"/>
      <c r="S1376" s="657"/>
      <c r="T1376" s="657"/>
      <c r="U1376" s="657"/>
      <c r="V1376" s="266"/>
      <c r="W1376" s="677"/>
      <c r="X1376" s="657"/>
      <c r="Y1376" s="657"/>
      <c r="Z1376" s="657"/>
      <c r="AA1376" s="657"/>
      <c r="AB1376" s="657"/>
      <c r="AC1376" s="657"/>
      <c r="AD1376" s="657"/>
      <c r="AE1376" s="221"/>
      <c r="AF1376" s="221"/>
      <c r="AG1376" s="221"/>
      <c r="AH1376" s="221"/>
      <c r="AI1376" s="221"/>
      <c r="AJ1376" s="221"/>
      <c r="AK1376" s="221"/>
      <c r="AL1376" s="221"/>
      <c r="AM1376" s="221"/>
      <c r="AN1376" s="221"/>
      <c r="AO1376" s="221"/>
      <c r="AP1376" s="221"/>
      <c r="AQ1376" s="221"/>
      <c r="AR1376" s="221"/>
      <c r="AS1376" s="221"/>
    </row>
    <row r="1377" spans="1:45" ht="15.75">
      <c r="B1377" s="243" t="s">
        <v>813</v>
      </c>
      <c r="C1377" s="244"/>
      <c r="D1377" s="513" t="s">
        <v>523</v>
      </c>
      <c r="E1377" s="219"/>
      <c r="F1377" s="513"/>
      <c r="G1377" s="219"/>
      <c r="H1377" s="219"/>
      <c r="I1377" s="219"/>
      <c r="J1377" s="219"/>
      <c r="K1377" s="219"/>
      <c r="L1377" s="219"/>
      <c r="M1377" s="219"/>
      <c r="N1377" s="219"/>
      <c r="O1377" s="219"/>
      <c r="P1377" s="219"/>
      <c r="Q1377" s="219"/>
      <c r="R1377" s="244"/>
      <c r="S1377" s="219"/>
      <c r="T1377" s="219"/>
      <c r="U1377" s="219"/>
      <c r="V1377" s="219"/>
      <c r="W1377" s="219"/>
      <c r="X1377" s="219"/>
      <c r="Y1377" s="219"/>
      <c r="Z1377" s="219"/>
      <c r="AA1377" s="219"/>
      <c r="AB1377" s="219"/>
      <c r="AC1377" s="219"/>
      <c r="AD1377" s="219"/>
      <c r="AE1377" s="233"/>
      <c r="AF1377" s="231"/>
      <c r="AG1377" s="231"/>
      <c r="AH1377" s="231"/>
      <c r="AI1377" s="231"/>
      <c r="AJ1377" s="231"/>
      <c r="AK1377" s="231"/>
      <c r="AL1377" s="231"/>
      <c r="AM1377" s="231"/>
      <c r="AN1377" s="231"/>
      <c r="AO1377" s="231"/>
      <c r="AP1377" s="231"/>
      <c r="AQ1377" s="231"/>
      <c r="AR1377" s="231"/>
    </row>
    <row r="1378" spans="1:45" ht="39.75" customHeight="1">
      <c r="B1378" s="953" t="s">
        <v>211</v>
      </c>
      <c r="C1378" s="955" t="s">
        <v>33</v>
      </c>
      <c r="D1378" s="246" t="s">
        <v>421</v>
      </c>
      <c r="E1378" s="959" t="s">
        <v>209</v>
      </c>
      <c r="F1378" s="960"/>
      <c r="G1378" s="960"/>
      <c r="H1378" s="960"/>
      <c r="I1378" s="960"/>
      <c r="J1378" s="960"/>
      <c r="K1378" s="960"/>
      <c r="L1378" s="960"/>
      <c r="M1378" s="960"/>
      <c r="N1378" s="960"/>
      <c r="O1378" s="960"/>
      <c r="P1378" s="961"/>
      <c r="Q1378" s="957" t="s">
        <v>213</v>
      </c>
      <c r="R1378" s="246" t="s">
        <v>422</v>
      </c>
      <c r="S1378" s="950" t="s">
        <v>212</v>
      </c>
      <c r="T1378" s="951"/>
      <c r="U1378" s="951"/>
      <c r="V1378" s="951"/>
      <c r="W1378" s="951"/>
      <c r="X1378" s="951"/>
      <c r="Y1378" s="951"/>
      <c r="Z1378" s="951"/>
      <c r="AA1378" s="951"/>
      <c r="AB1378" s="951"/>
      <c r="AC1378" s="951"/>
      <c r="AD1378" s="962"/>
      <c r="AE1378" s="950" t="s">
        <v>242</v>
      </c>
      <c r="AF1378" s="951"/>
      <c r="AG1378" s="951"/>
      <c r="AH1378" s="951"/>
      <c r="AI1378" s="951"/>
      <c r="AJ1378" s="951"/>
      <c r="AK1378" s="951"/>
      <c r="AL1378" s="951"/>
      <c r="AM1378" s="951"/>
      <c r="AN1378" s="951"/>
      <c r="AO1378" s="951"/>
      <c r="AP1378" s="951"/>
      <c r="AQ1378" s="951"/>
      <c r="AR1378" s="951"/>
      <c r="AS1378" s="952"/>
    </row>
    <row r="1379" spans="1:45" ht="65.25" customHeight="1">
      <c r="B1379" s="954"/>
      <c r="C1379" s="956"/>
      <c r="D1379" s="247">
        <v>2022</v>
      </c>
      <c r="E1379" s="247">
        <v>2023</v>
      </c>
      <c r="F1379" s="247">
        <v>2024</v>
      </c>
      <c r="G1379" s="247">
        <v>2025</v>
      </c>
      <c r="H1379" s="247">
        <v>2026</v>
      </c>
      <c r="I1379" s="247">
        <v>2027</v>
      </c>
      <c r="J1379" s="247">
        <v>2028</v>
      </c>
      <c r="K1379" s="247">
        <v>2029</v>
      </c>
      <c r="L1379" s="247">
        <v>2030</v>
      </c>
      <c r="M1379" s="247">
        <v>2031</v>
      </c>
      <c r="N1379" s="247">
        <v>2032</v>
      </c>
      <c r="O1379" s="247">
        <v>2033</v>
      </c>
      <c r="P1379" s="247">
        <v>2034</v>
      </c>
      <c r="Q1379" s="958"/>
      <c r="R1379" s="247">
        <v>2022</v>
      </c>
      <c r="S1379" s="247">
        <v>2023</v>
      </c>
      <c r="T1379" s="247">
        <v>2024</v>
      </c>
      <c r="U1379" s="247">
        <v>2025</v>
      </c>
      <c r="V1379" s="247">
        <v>2026</v>
      </c>
      <c r="W1379" s="247">
        <v>2027</v>
      </c>
      <c r="X1379" s="247">
        <v>2028</v>
      </c>
      <c r="Y1379" s="247">
        <v>2029</v>
      </c>
      <c r="Z1379" s="247">
        <v>2030</v>
      </c>
      <c r="AA1379" s="247">
        <v>2031</v>
      </c>
      <c r="AB1379" s="247">
        <v>2032</v>
      </c>
      <c r="AC1379" s="247">
        <v>2033</v>
      </c>
      <c r="AD1379" s="247">
        <v>2034</v>
      </c>
      <c r="AE1379" s="247" t="str">
        <f>'1.  LRAMVA Summary'!$D$53</f>
        <v>Residential</v>
      </c>
      <c r="AF1379" s="247" t="str">
        <f>'1.  LRAMVA Summary'!$E$53</f>
        <v>GS&lt;50 kW</v>
      </c>
      <c r="AG1379" s="247" t="str">
        <f>'1.  LRAMVA Summary'!$F$53</f>
        <v>GS&gt;50 KW</v>
      </c>
      <c r="AH1379" s="247" t="str">
        <f>'1.  LRAMVA Summary'!$G$53</f>
        <v>Street Lights</v>
      </c>
      <c r="AI1379" s="247" t="str">
        <f>'1.  LRAMVA Summary'!$H$53</f>
        <v/>
      </c>
      <c r="AJ1379" s="247" t="str">
        <f>'1.  LRAMVA Summary'!$I$53</f>
        <v/>
      </c>
      <c r="AK1379" s="247" t="str">
        <f>'1.  LRAMVA Summary'!$J$53</f>
        <v/>
      </c>
      <c r="AL1379" s="247" t="str">
        <f>'1.  LRAMVA Summary'!$K$53</f>
        <v/>
      </c>
      <c r="AM1379" s="247" t="str">
        <f>'1.  LRAMVA Summary'!$L$53</f>
        <v/>
      </c>
      <c r="AN1379" s="247" t="str">
        <f>'1.  LRAMVA Summary'!$M$53</f>
        <v/>
      </c>
      <c r="AO1379" s="247" t="str">
        <f>'1.  LRAMVA Summary'!$N$53</f>
        <v/>
      </c>
      <c r="AP1379" s="247" t="str">
        <f>'1.  LRAMVA Summary'!$O$53</f>
        <v/>
      </c>
      <c r="AQ1379" s="247" t="str">
        <f>'1.  LRAMVA Summary'!$P$53</f>
        <v/>
      </c>
      <c r="AR1379" s="247" t="str">
        <f>'1.  LRAMVA Summary'!$Q$53</f>
        <v/>
      </c>
      <c r="AS1379" s="249" t="str">
        <f>'1.  LRAMVA Summary'!$R$53</f>
        <v>Total</v>
      </c>
    </row>
    <row r="1380" spans="1:45" ht="15" customHeight="1">
      <c r="A1380" s="466"/>
      <c r="B1380" s="456" t="s">
        <v>501</v>
      </c>
      <c r="C1380" s="251"/>
      <c r="D1380" s="251"/>
      <c r="E1380" s="251"/>
      <c r="F1380" s="251"/>
      <c r="G1380" s="251"/>
      <c r="H1380" s="251"/>
      <c r="I1380" s="251"/>
      <c r="J1380" s="251"/>
      <c r="K1380" s="251"/>
      <c r="L1380" s="251"/>
      <c r="M1380" s="251"/>
      <c r="N1380" s="251"/>
      <c r="O1380" s="251"/>
      <c r="P1380" s="251"/>
      <c r="Q1380" s="252"/>
      <c r="R1380" s="251"/>
      <c r="S1380" s="251"/>
      <c r="T1380" s="251"/>
      <c r="U1380" s="251"/>
      <c r="V1380" s="251"/>
      <c r="W1380" s="251"/>
      <c r="X1380" s="251"/>
      <c r="Y1380" s="251"/>
      <c r="Z1380" s="251"/>
      <c r="AA1380" s="251"/>
      <c r="AB1380" s="251"/>
      <c r="AC1380" s="251"/>
      <c r="AD1380" s="251"/>
      <c r="AE1380" s="253" t="str">
        <f>'1.  LRAMVA Summary'!$D$54</f>
        <v>kWh</v>
      </c>
      <c r="AF1380" s="253" t="str">
        <f>'1.  LRAMVA Summary'!$E$54</f>
        <v>kWh</v>
      </c>
      <c r="AG1380" s="253" t="str">
        <f>'1.  LRAMVA Summary'!$F$54</f>
        <v>kW</v>
      </c>
      <c r="AH1380" s="253" t="str">
        <f>'1.  LRAMVA Summary'!$G$54</f>
        <v>kW</v>
      </c>
      <c r="AI1380" s="253">
        <f>'1.  LRAMVA Summary'!$H$54</f>
        <v>0</v>
      </c>
      <c r="AJ1380" s="253">
        <f>'1.  LRAMVA Summary'!$I$54</f>
        <v>0</v>
      </c>
      <c r="AK1380" s="253">
        <f>'1.  LRAMVA Summary'!$J$54</f>
        <v>0</v>
      </c>
      <c r="AL1380" s="253">
        <f>'1.  LRAMVA Summary'!$K$54</f>
        <v>0</v>
      </c>
      <c r="AM1380" s="253">
        <f>'1.  LRAMVA Summary'!$L$54</f>
        <v>0</v>
      </c>
      <c r="AN1380" s="253">
        <f>'1.  LRAMVA Summary'!$M$54</f>
        <v>0</v>
      </c>
      <c r="AO1380" s="253">
        <f>'1.  LRAMVA Summary'!$N$54</f>
        <v>0</v>
      </c>
      <c r="AP1380" s="253">
        <f>'1.  LRAMVA Summary'!$O$54</f>
        <v>0</v>
      </c>
      <c r="AQ1380" s="253">
        <f>'1.  LRAMVA Summary'!$P$54</f>
        <v>0</v>
      </c>
      <c r="AR1380" s="253">
        <f>'1.  LRAMVA Summary'!$Q$54</f>
        <v>0</v>
      </c>
      <c r="AS1380" s="254"/>
    </row>
    <row r="1381" spans="1:45" ht="15" customHeight="1" outlineLevel="1">
      <c r="A1381" s="466"/>
      <c r="B1381" s="445" t="s">
        <v>494</v>
      </c>
      <c r="C1381" s="251"/>
      <c r="D1381" s="251"/>
      <c r="E1381" s="251"/>
      <c r="F1381" s="251"/>
      <c r="G1381" s="251"/>
      <c r="H1381" s="251"/>
      <c r="I1381" s="251"/>
      <c r="J1381" s="251"/>
      <c r="K1381" s="251"/>
      <c r="L1381" s="251"/>
      <c r="M1381" s="251"/>
      <c r="N1381" s="251"/>
      <c r="O1381" s="251"/>
      <c r="P1381" s="251"/>
      <c r="Q1381" s="252"/>
      <c r="R1381" s="251"/>
      <c r="S1381" s="251"/>
      <c r="T1381" s="251"/>
      <c r="U1381" s="251"/>
      <c r="V1381" s="251"/>
      <c r="W1381" s="251"/>
      <c r="X1381" s="251"/>
      <c r="Y1381" s="251"/>
      <c r="Z1381" s="251"/>
      <c r="AA1381" s="251"/>
      <c r="AB1381" s="251"/>
      <c r="AC1381" s="251"/>
      <c r="AD1381" s="251"/>
      <c r="AE1381" s="253"/>
      <c r="AF1381" s="253"/>
      <c r="AG1381" s="253"/>
      <c r="AH1381" s="253"/>
      <c r="AI1381" s="253"/>
      <c r="AJ1381" s="253"/>
      <c r="AK1381" s="253"/>
      <c r="AL1381" s="253"/>
      <c r="AM1381" s="253"/>
      <c r="AN1381" s="253"/>
      <c r="AO1381" s="253"/>
      <c r="AP1381" s="253"/>
      <c r="AQ1381" s="253"/>
      <c r="AR1381" s="253"/>
      <c r="AS1381" s="254"/>
    </row>
    <row r="1382" spans="1:45" ht="15" customHeight="1" outlineLevel="1">
      <c r="A1382" s="466">
        <v>1</v>
      </c>
      <c r="B1382" s="381" t="s">
        <v>95</v>
      </c>
      <c r="C1382" s="253" t="s">
        <v>25</v>
      </c>
      <c r="D1382" s="257"/>
      <c r="E1382" s="257"/>
      <c r="F1382" s="257"/>
      <c r="G1382" s="257"/>
      <c r="H1382" s="257"/>
      <c r="I1382" s="257"/>
      <c r="J1382" s="257"/>
      <c r="K1382" s="257"/>
      <c r="L1382" s="257"/>
      <c r="M1382" s="257"/>
      <c r="N1382" s="257"/>
      <c r="O1382" s="257"/>
      <c r="P1382" s="257"/>
      <c r="Q1382" s="253"/>
      <c r="R1382" s="257"/>
      <c r="S1382" s="257"/>
      <c r="T1382" s="257"/>
      <c r="U1382" s="257"/>
      <c r="V1382" s="257"/>
      <c r="W1382" s="257"/>
      <c r="X1382" s="257"/>
      <c r="Y1382" s="257"/>
      <c r="Z1382" s="257"/>
      <c r="AA1382" s="257"/>
      <c r="AB1382" s="257"/>
      <c r="AC1382" s="257"/>
      <c r="AD1382" s="257"/>
      <c r="AE1382" s="368"/>
      <c r="AF1382" s="368"/>
      <c r="AG1382" s="368"/>
      <c r="AH1382" s="368"/>
      <c r="AI1382" s="368"/>
      <c r="AJ1382" s="368"/>
      <c r="AK1382" s="368"/>
      <c r="AL1382" s="363"/>
      <c r="AM1382" s="363"/>
      <c r="AN1382" s="363"/>
      <c r="AO1382" s="363"/>
      <c r="AP1382" s="363"/>
      <c r="AQ1382" s="363"/>
      <c r="AR1382" s="363"/>
      <c r="AS1382" s="258">
        <f>SUM(AE1382:AR1382)</f>
        <v>0</v>
      </c>
    </row>
    <row r="1383" spans="1:45" ht="15" customHeight="1" outlineLevel="1">
      <c r="A1383" s="466"/>
      <c r="B1383" s="256" t="s">
        <v>741</v>
      </c>
      <c r="C1383" s="253" t="s">
        <v>163</v>
      </c>
      <c r="D1383" s="257"/>
      <c r="E1383" s="257"/>
      <c r="F1383" s="257"/>
      <c r="G1383" s="257"/>
      <c r="H1383" s="257"/>
      <c r="I1383" s="257"/>
      <c r="J1383" s="257"/>
      <c r="K1383" s="257"/>
      <c r="L1383" s="257"/>
      <c r="M1383" s="257"/>
      <c r="N1383" s="257"/>
      <c r="O1383" s="257"/>
      <c r="P1383" s="257"/>
      <c r="Q1383" s="416"/>
      <c r="R1383" s="257"/>
      <c r="S1383" s="257"/>
      <c r="T1383" s="257"/>
      <c r="U1383" s="257"/>
      <c r="V1383" s="257"/>
      <c r="W1383" s="257"/>
      <c r="X1383" s="257"/>
      <c r="Y1383" s="257"/>
      <c r="Z1383" s="257"/>
      <c r="AA1383" s="257"/>
      <c r="AB1383" s="257"/>
      <c r="AC1383" s="257"/>
      <c r="AD1383" s="257"/>
      <c r="AE1383" s="364">
        <f>AE1382</f>
        <v>0</v>
      </c>
      <c r="AF1383" s="364">
        <f t="shared" ref="AF1383:AR1383" si="3567">AF1382</f>
        <v>0</v>
      </c>
      <c r="AG1383" s="364">
        <f t="shared" si="3567"/>
        <v>0</v>
      </c>
      <c r="AH1383" s="364">
        <f t="shared" si="3567"/>
        <v>0</v>
      </c>
      <c r="AI1383" s="364">
        <f t="shared" si="3567"/>
        <v>0</v>
      </c>
      <c r="AJ1383" s="364">
        <f t="shared" si="3567"/>
        <v>0</v>
      </c>
      <c r="AK1383" s="364">
        <f t="shared" si="3567"/>
        <v>0</v>
      </c>
      <c r="AL1383" s="364">
        <f t="shared" si="3567"/>
        <v>0</v>
      </c>
      <c r="AM1383" s="364">
        <f t="shared" si="3567"/>
        <v>0</v>
      </c>
      <c r="AN1383" s="364">
        <f t="shared" si="3567"/>
        <v>0</v>
      </c>
      <c r="AO1383" s="364">
        <f t="shared" si="3567"/>
        <v>0</v>
      </c>
      <c r="AP1383" s="364">
        <f t="shared" si="3567"/>
        <v>0</v>
      </c>
      <c r="AQ1383" s="364">
        <f t="shared" si="3567"/>
        <v>0</v>
      </c>
      <c r="AR1383" s="364">
        <f t="shared" si="3567"/>
        <v>0</v>
      </c>
      <c r="AS1383" s="259"/>
    </row>
    <row r="1384" spans="1:45" ht="15" customHeight="1" outlineLevel="1">
      <c r="A1384" s="466"/>
      <c r="B1384" s="260"/>
      <c r="C1384" s="261"/>
      <c r="D1384" s="261"/>
      <c r="E1384" s="261"/>
      <c r="F1384" s="261"/>
      <c r="G1384" s="261"/>
      <c r="H1384" s="261"/>
      <c r="I1384" s="261"/>
      <c r="J1384" s="662"/>
      <c r="K1384" s="261"/>
      <c r="L1384" s="261"/>
      <c r="M1384" s="261"/>
      <c r="N1384" s="261"/>
      <c r="O1384" s="261"/>
      <c r="P1384" s="261"/>
      <c r="Q1384" s="262"/>
      <c r="R1384" s="261"/>
      <c r="S1384" s="261"/>
      <c r="T1384" s="261"/>
      <c r="U1384" s="261"/>
      <c r="V1384" s="261"/>
      <c r="W1384" s="261"/>
      <c r="X1384" s="261"/>
      <c r="Y1384" s="261"/>
      <c r="Z1384" s="261"/>
      <c r="AA1384" s="261"/>
      <c r="AB1384" s="261"/>
      <c r="AC1384" s="261"/>
      <c r="AD1384" s="261"/>
      <c r="AE1384" s="365"/>
      <c r="AF1384" s="366"/>
      <c r="AG1384" s="366"/>
      <c r="AH1384" s="366"/>
      <c r="AI1384" s="366"/>
      <c r="AJ1384" s="366"/>
      <c r="AK1384" s="366"/>
      <c r="AL1384" s="366"/>
      <c r="AM1384" s="366"/>
      <c r="AN1384" s="366"/>
      <c r="AO1384" s="366"/>
      <c r="AP1384" s="366"/>
      <c r="AQ1384" s="366"/>
      <c r="AR1384" s="366"/>
      <c r="AS1384" s="264"/>
    </row>
    <row r="1385" spans="1:45" ht="15" customHeight="1" outlineLevel="1">
      <c r="A1385" s="466">
        <v>2</v>
      </c>
      <c r="B1385" s="381" t="s">
        <v>96</v>
      </c>
      <c r="C1385" s="253" t="s">
        <v>25</v>
      </c>
      <c r="D1385" s="257"/>
      <c r="E1385" s="257"/>
      <c r="F1385" s="257"/>
      <c r="G1385" s="257"/>
      <c r="H1385" s="257"/>
      <c r="I1385" s="257"/>
      <c r="J1385" s="257"/>
      <c r="K1385" s="257"/>
      <c r="L1385" s="257"/>
      <c r="M1385" s="257"/>
      <c r="N1385" s="257"/>
      <c r="O1385" s="257"/>
      <c r="P1385" s="257"/>
      <c r="Q1385" s="253"/>
      <c r="R1385" s="257"/>
      <c r="S1385" s="257"/>
      <c r="T1385" s="257"/>
      <c r="U1385" s="257"/>
      <c r="V1385" s="257"/>
      <c r="W1385" s="257"/>
      <c r="X1385" s="257"/>
      <c r="Y1385" s="257"/>
      <c r="Z1385" s="257"/>
      <c r="AA1385" s="257"/>
      <c r="AB1385" s="257"/>
      <c r="AC1385" s="257"/>
      <c r="AD1385" s="257"/>
      <c r="AE1385" s="368"/>
      <c r="AF1385" s="368"/>
      <c r="AG1385" s="368"/>
      <c r="AH1385" s="368"/>
      <c r="AI1385" s="368"/>
      <c r="AJ1385" s="368"/>
      <c r="AK1385" s="368"/>
      <c r="AL1385" s="363"/>
      <c r="AM1385" s="363"/>
      <c r="AN1385" s="363"/>
      <c r="AO1385" s="363"/>
      <c r="AP1385" s="363"/>
      <c r="AQ1385" s="363"/>
      <c r="AR1385" s="363"/>
      <c r="AS1385" s="258">
        <f>SUM(AE1385:AR1385)</f>
        <v>0</v>
      </c>
    </row>
    <row r="1386" spans="1:45" ht="15" customHeight="1" outlineLevel="1">
      <c r="A1386" s="466"/>
      <c r="B1386" s="256" t="s">
        <v>741</v>
      </c>
      <c r="C1386" s="253" t="s">
        <v>163</v>
      </c>
      <c r="D1386" s="257"/>
      <c r="E1386" s="257"/>
      <c r="F1386" s="257"/>
      <c r="G1386" s="257"/>
      <c r="H1386" s="257"/>
      <c r="I1386" s="257"/>
      <c r="J1386" s="257"/>
      <c r="K1386" s="257"/>
      <c r="L1386" s="257"/>
      <c r="M1386" s="257"/>
      <c r="N1386" s="257"/>
      <c r="O1386" s="257"/>
      <c r="P1386" s="257"/>
      <c r="Q1386" s="416"/>
      <c r="R1386" s="257"/>
      <c r="S1386" s="257"/>
      <c r="T1386" s="257"/>
      <c r="U1386" s="257"/>
      <c r="V1386" s="257"/>
      <c r="W1386" s="257"/>
      <c r="X1386" s="257"/>
      <c r="Y1386" s="257"/>
      <c r="Z1386" s="257"/>
      <c r="AA1386" s="257"/>
      <c r="AB1386" s="257"/>
      <c r="AC1386" s="257"/>
      <c r="AD1386" s="257"/>
      <c r="AE1386" s="364">
        <f>AE1385</f>
        <v>0</v>
      </c>
      <c r="AF1386" s="364">
        <f t="shared" ref="AF1386:AR1386" si="3568">AF1385</f>
        <v>0</v>
      </c>
      <c r="AG1386" s="364">
        <f t="shared" si="3568"/>
        <v>0</v>
      </c>
      <c r="AH1386" s="364">
        <f t="shared" si="3568"/>
        <v>0</v>
      </c>
      <c r="AI1386" s="364">
        <f t="shared" si="3568"/>
        <v>0</v>
      </c>
      <c r="AJ1386" s="364">
        <f t="shared" si="3568"/>
        <v>0</v>
      </c>
      <c r="AK1386" s="364">
        <f t="shared" si="3568"/>
        <v>0</v>
      </c>
      <c r="AL1386" s="364">
        <f t="shared" si="3568"/>
        <v>0</v>
      </c>
      <c r="AM1386" s="364">
        <f t="shared" si="3568"/>
        <v>0</v>
      </c>
      <c r="AN1386" s="364">
        <f t="shared" si="3568"/>
        <v>0</v>
      </c>
      <c r="AO1386" s="364">
        <f t="shared" si="3568"/>
        <v>0</v>
      </c>
      <c r="AP1386" s="364">
        <f t="shared" si="3568"/>
        <v>0</v>
      </c>
      <c r="AQ1386" s="364">
        <f t="shared" si="3568"/>
        <v>0</v>
      </c>
      <c r="AR1386" s="364">
        <f t="shared" si="3568"/>
        <v>0</v>
      </c>
      <c r="AS1386" s="259"/>
    </row>
    <row r="1387" spans="1:45" ht="15" customHeight="1" outlineLevel="1">
      <c r="A1387" s="466"/>
      <c r="B1387" s="260"/>
      <c r="C1387" s="261"/>
      <c r="D1387" s="266"/>
      <c r="E1387" s="266"/>
      <c r="F1387" s="266"/>
      <c r="G1387" s="266"/>
      <c r="H1387" s="266"/>
      <c r="I1387" s="266"/>
      <c r="J1387" s="266"/>
      <c r="K1387" s="266"/>
      <c r="L1387" s="266"/>
      <c r="M1387" s="266"/>
      <c r="N1387" s="266"/>
      <c r="O1387" s="266"/>
      <c r="P1387" s="266"/>
      <c r="Q1387" s="262"/>
      <c r="R1387" s="266"/>
      <c r="S1387" s="266"/>
      <c r="T1387" s="266"/>
      <c r="U1387" s="266"/>
      <c r="V1387" s="266"/>
      <c r="W1387" s="266"/>
      <c r="X1387" s="266"/>
      <c r="Y1387" s="266"/>
      <c r="Z1387" s="266"/>
      <c r="AA1387" s="266"/>
      <c r="AB1387" s="266"/>
      <c r="AC1387" s="266"/>
      <c r="AD1387" s="266"/>
      <c r="AE1387" s="365"/>
      <c r="AF1387" s="366"/>
      <c r="AG1387" s="366"/>
      <c r="AH1387" s="366"/>
      <c r="AI1387" s="366"/>
      <c r="AJ1387" s="366"/>
      <c r="AK1387" s="366"/>
      <c r="AL1387" s="366"/>
      <c r="AM1387" s="366"/>
      <c r="AN1387" s="366"/>
      <c r="AO1387" s="366"/>
      <c r="AP1387" s="366"/>
      <c r="AQ1387" s="366"/>
      <c r="AR1387" s="366"/>
      <c r="AS1387" s="264"/>
    </row>
    <row r="1388" spans="1:45" ht="15" customHeight="1" outlineLevel="1">
      <c r="A1388" s="466">
        <v>3</v>
      </c>
      <c r="B1388" s="381" t="s">
        <v>97</v>
      </c>
      <c r="C1388" s="253" t="s">
        <v>25</v>
      </c>
      <c r="D1388" s="257"/>
      <c r="E1388" s="257"/>
      <c r="F1388" s="257"/>
      <c r="G1388" s="257"/>
      <c r="H1388" s="257"/>
      <c r="I1388" s="257"/>
      <c r="J1388" s="257"/>
      <c r="K1388" s="257"/>
      <c r="L1388" s="257"/>
      <c r="M1388" s="257"/>
      <c r="N1388" s="257"/>
      <c r="O1388" s="257"/>
      <c r="P1388" s="257"/>
      <c r="Q1388" s="253"/>
      <c r="R1388" s="257"/>
      <c r="S1388" s="257"/>
      <c r="T1388" s="257"/>
      <c r="U1388" s="257"/>
      <c r="V1388" s="257"/>
      <c r="W1388" s="257"/>
      <c r="X1388" s="257"/>
      <c r="Y1388" s="257"/>
      <c r="Z1388" s="257"/>
      <c r="AA1388" s="257"/>
      <c r="AB1388" s="257"/>
      <c r="AC1388" s="257"/>
      <c r="AD1388" s="257"/>
      <c r="AE1388" s="368"/>
      <c r="AF1388" s="368"/>
      <c r="AG1388" s="368"/>
      <c r="AH1388" s="368"/>
      <c r="AI1388" s="368"/>
      <c r="AJ1388" s="368"/>
      <c r="AK1388" s="368"/>
      <c r="AL1388" s="363"/>
      <c r="AM1388" s="363"/>
      <c r="AN1388" s="363"/>
      <c r="AO1388" s="363"/>
      <c r="AP1388" s="363"/>
      <c r="AQ1388" s="363"/>
      <c r="AR1388" s="363"/>
      <c r="AS1388" s="258">
        <f>SUM(AE1388:AR1388)</f>
        <v>0</v>
      </c>
    </row>
    <row r="1389" spans="1:45" ht="15" customHeight="1" outlineLevel="1">
      <c r="A1389" s="466"/>
      <c r="B1389" s="256" t="s">
        <v>741</v>
      </c>
      <c r="C1389" s="253" t="s">
        <v>163</v>
      </c>
      <c r="D1389" s="257"/>
      <c r="E1389" s="257"/>
      <c r="F1389" s="257"/>
      <c r="G1389" s="257"/>
      <c r="H1389" s="257"/>
      <c r="I1389" s="257"/>
      <c r="J1389" s="257"/>
      <c r="K1389" s="257"/>
      <c r="L1389" s="257"/>
      <c r="M1389" s="257"/>
      <c r="N1389" s="257"/>
      <c r="O1389" s="257"/>
      <c r="P1389" s="257"/>
      <c r="Q1389" s="416"/>
      <c r="R1389" s="257"/>
      <c r="S1389" s="257"/>
      <c r="T1389" s="257"/>
      <c r="U1389" s="257"/>
      <c r="V1389" s="257"/>
      <c r="W1389" s="257"/>
      <c r="X1389" s="257"/>
      <c r="Y1389" s="257"/>
      <c r="Z1389" s="257"/>
      <c r="AA1389" s="257"/>
      <c r="AB1389" s="257"/>
      <c r="AC1389" s="257"/>
      <c r="AD1389" s="257"/>
      <c r="AE1389" s="364">
        <f>AE1388</f>
        <v>0</v>
      </c>
      <c r="AF1389" s="364">
        <f t="shared" ref="AF1389:AR1389" si="3569">AF1388</f>
        <v>0</v>
      </c>
      <c r="AG1389" s="364">
        <f t="shared" si="3569"/>
        <v>0</v>
      </c>
      <c r="AH1389" s="364">
        <f t="shared" si="3569"/>
        <v>0</v>
      </c>
      <c r="AI1389" s="364">
        <f t="shared" si="3569"/>
        <v>0</v>
      </c>
      <c r="AJ1389" s="364">
        <f t="shared" si="3569"/>
        <v>0</v>
      </c>
      <c r="AK1389" s="364">
        <f t="shared" si="3569"/>
        <v>0</v>
      </c>
      <c r="AL1389" s="364">
        <f t="shared" si="3569"/>
        <v>0</v>
      </c>
      <c r="AM1389" s="364">
        <f t="shared" si="3569"/>
        <v>0</v>
      </c>
      <c r="AN1389" s="364">
        <f t="shared" si="3569"/>
        <v>0</v>
      </c>
      <c r="AO1389" s="364">
        <f t="shared" si="3569"/>
        <v>0</v>
      </c>
      <c r="AP1389" s="364">
        <f t="shared" si="3569"/>
        <v>0</v>
      </c>
      <c r="AQ1389" s="364">
        <f t="shared" si="3569"/>
        <v>0</v>
      </c>
      <c r="AR1389" s="364">
        <f t="shared" si="3569"/>
        <v>0</v>
      </c>
      <c r="AS1389" s="259"/>
    </row>
    <row r="1390" spans="1:45" ht="15" customHeight="1" outlineLevel="1">
      <c r="A1390" s="466"/>
      <c r="B1390" s="256"/>
      <c r="C1390" s="267"/>
      <c r="D1390" s="253"/>
      <c r="E1390" s="253"/>
      <c r="F1390" s="253"/>
      <c r="G1390" s="253"/>
      <c r="H1390" s="253"/>
      <c r="I1390" s="253"/>
      <c r="J1390" s="253"/>
      <c r="K1390" s="253"/>
      <c r="L1390" s="253"/>
      <c r="M1390" s="253"/>
      <c r="N1390" s="253"/>
      <c r="O1390" s="253"/>
      <c r="P1390" s="253"/>
      <c r="Q1390" s="253"/>
      <c r="R1390" s="253"/>
      <c r="S1390" s="253"/>
      <c r="T1390" s="253"/>
      <c r="U1390" s="253"/>
      <c r="V1390" s="253"/>
      <c r="W1390" s="253"/>
      <c r="X1390" s="253"/>
      <c r="Y1390" s="253"/>
      <c r="Z1390" s="253"/>
      <c r="AA1390" s="253"/>
      <c r="AB1390" s="253"/>
      <c r="AC1390" s="253"/>
      <c r="AD1390" s="253"/>
      <c r="AE1390" s="365"/>
      <c r="AF1390" s="365"/>
      <c r="AG1390" s="365"/>
      <c r="AH1390" s="365"/>
      <c r="AI1390" s="365"/>
      <c r="AJ1390" s="365"/>
      <c r="AK1390" s="365"/>
      <c r="AL1390" s="365"/>
      <c r="AM1390" s="365"/>
      <c r="AN1390" s="365"/>
      <c r="AO1390" s="365"/>
      <c r="AP1390" s="365"/>
      <c r="AQ1390" s="365"/>
      <c r="AR1390" s="365"/>
      <c r="AS1390" s="268"/>
    </row>
    <row r="1391" spans="1:45" ht="15" customHeight="1" outlineLevel="1">
      <c r="A1391" s="466">
        <v>4</v>
      </c>
      <c r="B1391" s="275" t="s">
        <v>653</v>
      </c>
      <c r="C1391" s="253" t="s">
        <v>25</v>
      </c>
      <c r="D1391" s="257"/>
      <c r="E1391" s="257"/>
      <c r="F1391" s="257"/>
      <c r="G1391" s="257"/>
      <c r="H1391" s="257"/>
      <c r="I1391" s="257"/>
      <c r="J1391" s="257"/>
      <c r="K1391" s="257"/>
      <c r="L1391" s="257"/>
      <c r="M1391" s="257"/>
      <c r="N1391" s="257"/>
      <c r="O1391" s="257"/>
      <c r="P1391" s="257"/>
      <c r="Q1391" s="253"/>
      <c r="R1391" s="257"/>
      <c r="S1391" s="257"/>
      <c r="T1391" s="257"/>
      <c r="U1391" s="257"/>
      <c r="V1391" s="257"/>
      <c r="W1391" s="257"/>
      <c r="X1391" s="257"/>
      <c r="Y1391" s="257"/>
      <c r="Z1391" s="257"/>
      <c r="AA1391" s="257"/>
      <c r="AB1391" s="257"/>
      <c r="AC1391" s="257"/>
      <c r="AD1391" s="257"/>
      <c r="AE1391" s="368"/>
      <c r="AF1391" s="368"/>
      <c r="AG1391" s="368"/>
      <c r="AH1391" s="368"/>
      <c r="AI1391" s="368"/>
      <c r="AJ1391" s="368"/>
      <c r="AK1391" s="368"/>
      <c r="AL1391" s="363"/>
      <c r="AM1391" s="363"/>
      <c r="AN1391" s="363"/>
      <c r="AO1391" s="363"/>
      <c r="AP1391" s="363"/>
      <c r="AQ1391" s="363"/>
      <c r="AR1391" s="363"/>
      <c r="AS1391" s="258">
        <f>SUM(AE1391:AR1391)</f>
        <v>0</v>
      </c>
    </row>
    <row r="1392" spans="1:45" ht="15" customHeight="1" outlineLevel="1">
      <c r="A1392" s="466"/>
      <c r="B1392" s="256" t="s">
        <v>741</v>
      </c>
      <c r="C1392" s="253" t="s">
        <v>163</v>
      </c>
      <c r="D1392" s="257"/>
      <c r="E1392" s="257"/>
      <c r="F1392" s="257"/>
      <c r="G1392" s="257"/>
      <c r="H1392" s="257"/>
      <c r="I1392" s="257"/>
      <c r="J1392" s="257"/>
      <c r="K1392" s="257"/>
      <c r="L1392" s="257"/>
      <c r="M1392" s="257"/>
      <c r="N1392" s="257"/>
      <c r="O1392" s="257"/>
      <c r="P1392" s="257"/>
      <c r="Q1392" s="416"/>
      <c r="R1392" s="257"/>
      <c r="S1392" s="257"/>
      <c r="T1392" s="257"/>
      <c r="U1392" s="257"/>
      <c r="V1392" s="257"/>
      <c r="W1392" s="257"/>
      <c r="X1392" s="257"/>
      <c r="Y1392" s="257"/>
      <c r="Z1392" s="257"/>
      <c r="AA1392" s="257"/>
      <c r="AB1392" s="257"/>
      <c r="AC1392" s="257"/>
      <c r="AD1392" s="257"/>
      <c r="AE1392" s="364">
        <f>AE1391</f>
        <v>0</v>
      </c>
      <c r="AF1392" s="364">
        <f t="shared" ref="AF1392:AR1392" si="3570">AF1391</f>
        <v>0</v>
      </c>
      <c r="AG1392" s="364">
        <f t="shared" si="3570"/>
        <v>0</v>
      </c>
      <c r="AH1392" s="364">
        <f t="shared" si="3570"/>
        <v>0</v>
      </c>
      <c r="AI1392" s="364">
        <f t="shared" si="3570"/>
        <v>0</v>
      </c>
      <c r="AJ1392" s="364">
        <f t="shared" si="3570"/>
        <v>0</v>
      </c>
      <c r="AK1392" s="364">
        <f t="shared" si="3570"/>
        <v>0</v>
      </c>
      <c r="AL1392" s="364">
        <f t="shared" si="3570"/>
        <v>0</v>
      </c>
      <c r="AM1392" s="364">
        <f t="shared" si="3570"/>
        <v>0</v>
      </c>
      <c r="AN1392" s="364">
        <f t="shared" si="3570"/>
        <v>0</v>
      </c>
      <c r="AO1392" s="364">
        <f t="shared" si="3570"/>
        <v>0</v>
      </c>
      <c r="AP1392" s="364">
        <f t="shared" si="3570"/>
        <v>0</v>
      </c>
      <c r="AQ1392" s="364">
        <f t="shared" si="3570"/>
        <v>0</v>
      </c>
      <c r="AR1392" s="364">
        <f t="shared" si="3570"/>
        <v>0</v>
      </c>
      <c r="AS1392" s="259"/>
    </row>
    <row r="1393" spans="1:45" ht="15" customHeight="1" outlineLevel="1">
      <c r="A1393" s="466"/>
      <c r="B1393" s="256"/>
      <c r="C1393" s="267"/>
      <c r="D1393" s="266"/>
      <c r="E1393" s="266"/>
      <c r="F1393" s="266"/>
      <c r="G1393" s="266"/>
      <c r="H1393" s="266"/>
      <c r="I1393" s="266"/>
      <c r="J1393" s="266"/>
      <c r="K1393" s="266"/>
      <c r="L1393" s="266"/>
      <c r="M1393" s="266"/>
      <c r="N1393" s="266"/>
      <c r="O1393" s="266"/>
      <c r="P1393" s="266"/>
      <c r="Q1393" s="253"/>
      <c r="R1393" s="266"/>
      <c r="S1393" s="266"/>
      <c r="T1393" s="266"/>
      <c r="U1393" s="266"/>
      <c r="V1393" s="266"/>
      <c r="W1393" s="266"/>
      <c r="X1393" s="266"/>
      <c r="Y1393" s="266"/>
      <c r="Z1393" s="266"/>
      <c r="AA1393" s="266"/>
      <c r="AB1393" s="266"/>
      <c r="AC1393" s="266"/>
      <c r="AD1393" s="266"/>
      <c r="AE1393" s="365"/>
      <c r="AF1393" s="365"/>
      <c r="AG1393" s="365"/>
      <c r="AH1393" s="365"/>
      <c r="AI1393" s="365"/>
      <c r="AJ1393" s="365"/>
      <c r="AK1393" s="365"/>
      <c r="AL1393" s="365"/>
      <c r="AM1393" s="365"/>
      <c r="AN1393" s="365"/>
      <c r="AO1393" s="365"/>
      <c r="AP1393" s="365"/>
      <c r="AQ1393" s="365"/>
      <c r="AR1393" s="365"/>
      <c r="AS1393" s="268"/>
    </row>
    <row r="1394" spans="1:45" ht="15" customHeight="1" outlineLevel="1">
      <c r="A1394" s="466">
        <v>5</v>
      </c>
      <c r="B1394" s="381" t="s">
        <v>98</v>
      </c>
      <c r="C1394" s="253" t="s">
        <v>25</v>
      </c>
      <c r="D1394" s="257"/>
      <c r="E1394" s="257"/>
      <c r="F1394" s="257"/>
      <c r="G1394" s="257"/>
      <c r="H1394" s="257"/>
      <c r="I1394" s="257"/>
      <c r="J1394" s="257"/>
      <c r="K1394" s="257"/>
      <c r="L1394" s="257"/>
      <c r="M1394" s="257"/>
      <c r="N1394" s="257"/>
      <c r="O1394" s="257"/>
      <c r="P1394" s="257"/>
      <c r="Q1394" s="253"/>
      <c r="R1394" s="257"/>
      <c r="S1394" s="257"/>
      <c r="T1394" s="257"/>
      <c r="U1394" s="257"/>
      <c r="V1394" s="257"/>
      <c r="W1394" s="257"/>
      <c r="X1394" s="257"/>
      <c r="Y1394" s="257"/>
      <c r="Z1394" s="257"/>
      <c r="AA1394" s="257"/>
      <c r="AB1394" s="257"/>
      <c r="AC1394" s="257"/>
      <c r="AD1394" s="257"/>
      <c r="AE1394" s="368"/>
      <c r="AF1394" s="368"/>
      <c r="AG1394" s="368"/>
      <c r="AH1394" s="368"/>
      <c r="AI1394" s="368"/>
      <c r="AJ1394" s="368"/>
      <c r="AK1394" s="368"/>
      <c r="AL1394" s="363"/>
      <c r="AM1394" s="363"/>
      <c r="AN1394" s="363"/>
      <c r="AO1394" s="363"/>
      <c r="AP1394" s="363"/>
      <c r="AQ1394" s="363"/>
      <c r="AR1394" s="363"/>
      <c r="AS1394" s="258">
        <f>SUM(AE1394:AR1394)</f>
        <v>0</v>
      </c>
    </row>
    <row r="1395" spans="1:45" ht="15" customHeight="1" outlineLevel="1">
      <c r="A1395" s="466"/>
      <c r="B1395" s="256" t="s">
        <v>741</v>
      </c>
      <c r="C1395" s="253" t="s">
        <v>163</v>
      </c>
      <c r="D1395" s="257"/>
      <c r="E1395" s="257"/>
      <c r="F1395" s="257"/>
      <c r="G1395" s="257"/>
      <c r="H1395" s="257"/>
      <c r="I1395" s="257"/>
      <c r="J1395" s="257"/>
      <c r="K1395" s="257"/>
      <c r="L1395" s="257"/>
      <c r="M1395" s="257"/>
      <c r="N1395" s="257"/>
      <c r="O1395" s="257"/>
      <c r="P1395" s="257"/>
      <c r="Q1395" s="416"/>
      <c r="R1395" s="257"/>
      <c r="S1395" s="257"/>
      <c r="T1395" s="257"/>
      <c r="U1395" s="257"/>
      <c r="V1395" s="257"/>
      <c r="W1395" s="257"/>
      <c r="X1395" s="257"/>
      <c r="Y1395" s="257"/>
      <c r="Z1395" s="257"/>
      <c r="AA1395" s="257"/>
      <c r="AB1395" s="257"/>
      <c r="AC1395" s="257"/>
      <c r="AD1395" s="257"/>
      <c r="AE1395" s="364">
        <f>AE1394</f>
        <v>0</v>
      </c>
      <c r="AF1395" s="364">
        <f t="shared" ref="AF1395:AR1395" si="3571">AF1394</f>
        <v>0</v>
      </c>
      <c r="AG1395" s="364">
        <f t="shared" si="3571"/>
        <v>0</v>
      </c>
      <c r="AH1395" s="364">
        <f t="shared" si="3571"/>
        <v>0</v>
      </c>
      <c r="AI1395" s="364">
        <f t="shared" si="3571"/>
        <v>0</v>
      </c>
      <c r="AJ1395" s="364">
        <f t="shared" si="3571"/>
        <v>0</v>
      </c>
      <c r="AK1395" s="364">
        <f t="shared" si="3571"/>
        <v>0</v>
      </c>
      <c r="AL1395" s="364">
        <f t="shared" si="3571"/>
        <v>0</v>
      </c>
      <c r="AM1395" s="364">
        <f t="shared" si="3571"/>
        <v>0</v>
      </c>
      <c r="AN1395" s="364">
        <f t="shared" si="3571"/>
        <v>0</v>
      </c>
      <c r="AO1395" s="364">
        <f t="shared" si="3571"/>
        <v>0</v>
      </c>
      <c r="AP1395" s="364">
        <f t="shared" si="3571"/>
        <v>0</v>
      </c>
      <c r="AQ1395" s="364">
        <f t="shared" si="3571"/>
        <v>0</v>
      </c>
      <c r="AR1395" s="364">
        <f t="shared" si="3571"/>
        <v>0</v>
      </c>
      <c r="AS1395" s="259"/>
    </row>
    <row r="1396" spans="1:45" ht="15" customHeight="1" outlineLevel="1">
      <c r="A1396" s="466"/>
      <c r="B1396" s="256"/>
      <c r="C1396" s="253"/>
      <c r="D1396" s="253"/>
      <c r="E1396" s="253"/>
      <c r="F1396" s="253"/>
      <c r="G1396" s="253"/>
      <c r="H1396" s="253"/>
      <c r="I1396" s="253"/>
      <c r="J1396" s="253"/>
      <c r="K1396" s="253"/>
      <c r="L1396" s="253"/>
      <c r="M1396" s="253"/>
      <c r="N1396" s="253"/>
      <c r="O1396" s="253"/>
      <c r="P1396" s="253"/>
      <c r="Q1396" s="253"/>
      <c r="R1396" s="253"/>
      <c r="S1396" s="253"/>
      <c r="T1396" s="253"/>
      <c r="U1396" s="253"/>
      <c r="V1396" s="253"/>
      <c r="W1396" s="253"/>
      <c r="X1396" s="253"/>
      <c r="Y1396" s="253"/>
      <c r="Z1396" s="253"/>
      <c r="AA1396" s="253"/>
      <c r="AB1396" s="253"/>
      <c r="AC1396" s="253"/>
      <c r="AD1396" s="253"/>
      <c r="AE1396" s="375"/>
      <c r="AF1396" s="376"/>
      <c r="AG1396" s="376"/>
      <c r="AH1396" s="376"/>
      <c r="AI1396" s="376"/>
      <c r="AJ1396" s="376"/>
      <c r="AK1396" s="376"/>
      <c r="AL1396" s="376"/>
      <c r="AM1396" s="376"/>
      <c r="AN1396" s="376"/>
      <c r="AO1396" s="376"/>
      <c r="AP1396" s="376"/>
      <c r="AQ1396" s="376"/>
      <c r="AR1396" s="376"/>
      <c r="AS1396" s="259"/>
    </row>
    <row r="1397" spans="1:45" ht="15.75" outlineLevel="1">
      <c r="A1397" s="466"/>
      <c r="B1397" s="280" t="s">
        <v>495</v>
      </c>
      <c r="C1397" s="251"/>
      <c r="D1397" s="251"/>
      <c r="E1397" s="251"/>
      <c r="F1397" s="251"/>
      <c r="G1397" s="251"/>
      <c r="H1397" s="251"/>
      <c r="I1397" s="251"/>
      <c r="J1397" s="251"/>
      <c r="K1397" s="251"/>
      <c r="L1397" s="251"/>
      <c r="M1397" s="251"/>
      <c r="N1397" s="251"/>
      <c r="O1397" s="251"/>
      <c r="P1397" s="251"/>
      <c r="Q1397" s="252"/>
      <c r="R1397" s="251"/>
      <c r="S1397" s="251"/>
      <c r="T1397" s="251"/>
      <c r="U1397" s="251"/>
      <c r="V1397" s="251"/>
      <c r="W1397" s="251"/>
      <c r="X1397" s="251"/>
      <c r="Y1397" s="251"/>
      <c r="Z1397" s="251"/>
      <c r="AA1397" s="251"/>
      <c r="AB1397" s="251"/>
      <c r="AC1397" s="251"/>
      <c r="AD1397" s="251"/>
      <c r="AE1397" s="367"/>
      <c r="AF1397" s="367"/>
      <c r="AG1397" s="367"/>
      <c r="AH1397" s="367"/>
      <c r="AI1397" s="367"/>
      <c r="AJ1397" s="367"/>
      <c r="AK1397" s="367"/>
      <c r="AL1397" s="367"/>
      <c r="AM1397" s="367"/>
      <c r="AN1397" s="367"/>
      <c r="AO1397" s="367"/>
      <c r="AP1397" s="367"/>
      <c r="AQ1397" s="367"/>
      <c r="AR1397" s="367"/>
      <c r="AS1397" s="254"/>
    </row>
    <row r="1398" spans="1:45" ht="15" customHeight="1" outlineLevel="1">
      <c r="A1398" s="466">
        <v>6</v>
      </c>
      <c r="B1398" s="381" t="s">
        <v>99</v>
      </c>
      <c r="C1398" s="253" t="s">
        <v>25</v>
      </c>
      <c r="D1398" s="257"/>
      <c r="E1398" s="257"/>
      <c r="F1398" s="257"/>
      <c r="G1398" s="257"/>
      <c r="H1398" s="257"/>
      <c r="I1398" s="257"/>
      <c r="J1398" s="257"/>
      <c r="K1398" s="257"/>
      <c r="L1398" s="257"/>
      <c r="M1398" s="257"/>
      <c r="N1398" s="257"/>
      <c r="O1398" s="257"/>
      <c r="P1398" s="257"/>
      <c r="Q1398" s="257">
        <v>12</v>
      </c>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8"/>
      <c r="AM1398" s="368"/>
      <c r="AN1398" s="368"/>
      <c r="AO1398" s="368"/>
      <c r="AP1398" s="368"/>
      <c r="AQ1398" s="368"/>
      <c r="AR1398" s="368"/>
      <c r="AS1398" s="258">
        <f>SUM(AE1398:AR1398)</f>
        <v>0</v>
      </c>
    </row>
    <row r="1399" spans="1:45" ht="15" customHeight="1" outlineLevel="1">
      <c r="A1399" s="466"/>
      <c r="B1399" s="256" t="s">
        <v>741</v>
      </c>
      <c r="C1399" s="253" t="s">
        <v>163</v>
      </c>
      <c r="D1399" s="257"/>
      <c r="E1399" s="257"/>
      <c r="F1399" s="257"/>
      <c r="G1399" s="257"/>
      <c r="H1399" s="257"/>
      <c r="I1399" s="257"/>
      <c r="J1399" s="257"/>
      <c r="K1399" s="257"/>
      <c r="L1399" s="257"/>
      <c r="M1399" s="257"/>
      <c r="N1399" s="257"/>
      <c r="O1399" s="257"/>
      <c r="P1399" s="257"/>
      <c r="Q1399" s="257">
        <f>Q1398</f>
        <v>12</v>
      </c>
      <c r="R1399" s="257"/>
      <c r="S1399" s="257"/>
      <c r="T1399" s="257"/>
      <c r="U1399" s="257"/>
      <c r="V1399" s="257"/>
      <c r="W1399" s="257"/>
      <c r="X1399" s="257"/>
      <c r="Y1399" s="257"/>
      <c r="Z1399" s="257"/>
      <c r="AA1399" s="257"/>
      <c r="AB1399" s="257"/>
      <c r="AC1399" s="257"/>
      <c r="AD1399" s="257"/>
      <c r="AE1399" s="364">
        <f>AE1398</f>
        <v>0</v>
      </c>
      <c r="AF1399" s="364">
        <f t="shared" ref="AF1399:AR1399" si="3572">AF1398</f>
        <v>0</v>
      </c>
      <c r="AG1399" s="364">
        <f t="shared" si="3572"/>
        <v>0</v>
      </c>
      <c r="AH1399" s="364">
        <f t="shared" si="3572"/>
        <v>0</v>
      </c>
      <c r="AI1399" s="364">
        <f t="shared" si="3572"/>
        <v>0</v>
      </c>
      <c r="AJ1399" s="364">
        <f t="shared" si="3572"/>
        <v>0</v>
      </c>
      <c r="AK1399" s="364">
        <f t="shared" si="3572"/>
        <v>0</v>
      </c>
      <c r="AL1399" s="364">
        <f t="shared" si="3572"/>
        <v>0</v>
      </c>
      <c r="AM1399" s="364">
        <f t="shared" si="3572"/>
        <v>0</v>
      </c>
      <c r="AN1399" s="364">
        <f t="shared" si="3572"/>
        <v>0</v>
      </c>
      <c r="AO1399" s="364">
        <f t="shared" si="3572"/>
        <v>0</v>
      </c>
      <c r="AP1399" s="364">
        <f t="shared" si="3572"/>
        <v>0</v>
      </c>
      <c r="AQ1399" s="364">
        <f t="shared" si="3572"/>
        <v>0</v>
      </c>
      <c r="AR1399" s="364">
        <f t="shared" si="3572"/>
        <v>0</v>
      </c>
      <c r="AS1399" s="272"/>
    </row>
    <row r="1400" spans="1:45" ht="15" customHeight="1" outlineLevel="1">
      <c r="A1400" s="466"/>
      <c r="B1400" s="271"/>
      <c r="C1400" s="27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69"/>
      <c r="AF1400" s="369"/>
      <c r="AG1400" s="369"/>
      <c r="AH1400" s="369"/>
      <c r="AI1400" s="369"/>
      <c r="AJ1400" s="369"/>
      <c r="AK1400" s="369"/>
      <c r="AL1400" s="369"/>
      <c r="AM1400" s="369"/>
      <c r="AN1400" s="369"/>
      <c r="AO1400" s="369"/>
      <c r="AP1400" s="369"/>
      <c r="AQ1400" s="369"/>
      <c r="AR1400" s="369"/>
      <c r="AS1400" s="274"/>
    </row>
    <row r="1401" spans="1:45" ht="15" customHeight="1" outlineLevel="1">
      <c r="A1401" s="466">
        <v>7</v>
      </c>
      <c r="B1401" s="381" t="s">
        <v>100</v>
      </c>
      <c r="C1401" s="253" t="s">
        <v>25</v>
      </c>
      <c r="D1401" s="257"/>
      <c r="E1401" s="257"/>
      <c r="F1401" s="257"/>
      <c r="G1401" s="257"/>
      <c r="H1401" s="257"/>
      <c r="I1401" s="257"/>
      <c r="J1401" s="257"/>
      <c r="K1401" s="257"/>
      <c r="L1401" s="257"/>
      <c r="M1401" s="257"/>
      <c r="N1401" s="257"/>
      <c r="O1401" s="257"/>
      <c r="P1401" s="257"/>
      <c r="Q1401" s="257">
        <v>12</v>
      </c>
      <c r="R1401" s="257"/>
      <c r="S1401" s="257"/>
      <c r="T1401" s="257"/>
      <c r="U1401" s="257"/>
      <c r="V1401" s="257"/>
      <c r="W1401" s="257"/>
      <c r="X1401" s="257"/>
      <c r="Y1401" s="257"/>
      <c r="Z1401" s="257"/>
      <c r="AA1401" s="257"/>
      <c r="AB1401" s="257"/>
      <c r="AC1401" s="257"/>
      <c r="AD1401" s="257"/>
      <c r="AE1401" s="368"/>
      <c r="AF1401" s="368"/>
      <c r="AG1401" s="368"/>
      <c r="AH1401" s="368"/>
      <c r="AI1401" s="368"/>
      <c r="AJ1401" s="368"/>
      <c r="AK1401" s="368"/>
      <c r="AL1401" s="368"/>
      <c r="AM1401" s="368"/>
      <c r="AN1401" s="368"/>
      <c r="AO1401" s="368"/>
      <c r="AP1401" s="368"/>
      <c r="AQ1401" s="368"/>
      <c r="AR1401" s="368"/>
      <c r="AS1401" s="258">
        <f>SUM(AE1401:AR1401)</f>
        <v>0</v>
      </c>
    </row>
    <row r="1402" spans="1:45" ht="15" customHeight="1" outlineLevel="1">
      <c r="A1402" s="466"/>
      <c r="B1402" s="256" t="s">
        <v>741</v>
      </c>
      <c r="C1402" s="253" t="s">
        <v>163</v>
      </c>
      <c r="D1402" s="257"/>
      <c r="E1402" s="257"/>
      <c r="F1402" s="257"/>
      <c r="G1402" s="257"/>
      <c r="H1402" s="257"/>
      <c r="I1402" s="257"/>
      <c r="J1402" s="257"/>
      <c r="K1402" s="257"/>
      <c r="L1402" s="257"/>
      <c r="M1402" s="257"/>
      <c r="N1402" s="257"/>
      <c r="O1402" s="257"/>
      <c r="P1402" s="257"/>
      <c r="Q1402" s="257">
        <f>Q1401</f>
        <v>12</v>
      </c>
      <c r="R1402" s="257"/>
      <c r="S1402" s="257"/>
      <c r="T1402" s="257"/>
      <c r="U1402" s="257"/>
      <c r="V1402" s="257"/>
      <c r="W1402" s="257"/>
      <c r="X1402" s="257"/>
      <c r="Y1402" s="257"/>
      <c r="Z1402" s="257"/>
      <c r="AA1402" s="257"/>
      <c r="AB1402" s="257"/>
      <c r="AC1402" s="257"/>
      <c r="AD1402" s="257"/>
      <c r="AE1402" s="364">
        <f>AE1401</f>
        <v>0</v>
      </c>
      <c r="AF1402" s="364">
        <f t="shared" ref="AF1402:AR1402" si="3573">AF1401</f>
        <v>0</v>
      </c>
      <c r="AG1402" s="364">
        <f t="shared" si="3573"/>
        <v>0</v>
      </c>
      <c r="AH1402" s="364">
        <f t="shared" si="3573"/>
        <v>0</v>
      </c>
      <c r="AI1402" s="364">
        <f t="shared" si="3573"/>
        <v>0</v>
      </c>
      <c r="AJ1402" s="364">
        <f t="shared" si="3573"/>
        <v>0</v>
      </c>
      <c r="AK1402" s="364">
        <f t="shared" si="3573"/>
        <v>0</v>
      </c>
      <c r="AL1402" s="364">
        <f t="shared" si="3573"/>
        <v>0</v>
      </c>
      <c r="AM1402" s="364">
        <f t="shared" si="3573"/>
        <v>0</v>
      </c>
      <c r="AN1402" s="364">
        <f t="shared" si="3573"/>
        <v>0</v>
      </c>
      <c r="AO1402" s="364">
        <f t="shared" si="3573"/>
        <v>0</v>
      </c>
      <c r="AP1402" s="364">
        <f t="shared" si="3573"/>
        <v>0</v>
      </c>
      <c r="AQ1402" s="364">
        <f t="shared" si="3573"/>
        <v>0</v>
      </c>
      <c r="AR1402" s="364">
        <f t="shared" si="3573"/>
        <v>0</v>
      </c>
      <c r="AS1402" s="272"/>
    </row>
    <row r="1403" spans="1:45" ht="15" customHeight="1" outlineLevel="1">
      <c r="A1403" s="466"/>
      <c r="B1403" s="275"/>
      <c r="C1403" s="273"/>
      <c r="D1403" s="253"/>
      <c r="E1403" s="253"/>
      <c r="F1403" s="253"/>
      <c r="G1403" s="253"/>
      <c r="H1403" s="253"/>
      <c r="I1403" s="253"/>
      <c r="J1403" s="253"/>
      <c r="K1403" s="253"/>
      <c r="L1403" s="253"/>
      <c r="M1403" s="253"/>
      <c r="N1403" s="253"/>
      <c r="O1403" s="253"/>
      <c r="P1403" s="253"/>
      <c r="Q1403" s="253"/>
      <c r="R1403" s="253"/>
      <c r="S1403" s="253"/>
      <c r="T1403" s="253"/>
      <c r="U1403" s="253"/>
      <c r="V1403" s="253"/>
      <c r="W1403" s="253"/>
      <c r="X1403" s="253"/>
      <c r="Y1403" s="253"/>
      <c r="Z1403" s="253"/>
      <c r="AA1403" s="253"/>
      <c r="AB1403" s="253"/>
      <c r="AC1403" s="253"/>
      <c r="AD1403" s="253"/>
      <c r="AE1403" s="369"/>
      <c r="AF1403" s="370"/>
      <c r="AG1403" s="369"/>
      <c r="AH1403" s="369"/>
      <c r="AI1403" s="369"/>
      <c r="AJ1403" s="369"/>
      <c r="AK1403" s="369"/>
      <c r="AL1403" s="369"/>
      <c r="AM1403" s="369"/>
      <c r="AN1403" s="369"/>
      <c r="AO1403" s="369"/>
      <c r="AP1403" s="369"/>
      <c r="AQ1403" s="369"/>
      <c r="AR1403" s="369"/>
      <c r="AS1403" s="274"/>
    </row>
    <row r="1404" spans="1:45" ht="15" customHeight="1" outlineLevel="1">
      <c r="A1404" s="466">
        <v>8</v>
      </c>
      <c r="B1404" s="381" t="s">
        <v>101</v>
      </c>
      <c r="C1404" s="253" t="s">
        <v>25</v>
      </c>
      <c r="D1404" s="257"/>
      <c r="E1404" s="257"/>
      <c r="F1404" s="257"/>
      <c r="G1404" s="257"/>
      <c r="H1404" s="257"/>
      <c r="I1404" s="257"/>
      <c r="J1404" s="257"/>
      <c r="K1404" s="257"/>
      <c r="L1404" s="257"/>
      <c r="M1404" s="257"/>
      <c r="N1404" s="257"/>
      <c r="O1404" s="257"/>
      <c r="P1404" s="257"/>
      <c r="Q1404" s="257">
        <v>12</v>
      </c>
      <c r="R1404" s="257"/>
      <c r="S1404" s="257"/>
      <c r="T1404" s="257"/>
      <c r="U1404" s="257"/>
      <c r="V1404" s="257"/>
      <c r="W1404" s="257"/>
      <c r="X1404" s="257"/>
      <c r="Y1404" s="257"/>
      <c r="Z1404" s="257"/>
      <c r="AA1404" s="257"/>
      <c r="AB1404" s="257"/>
      <c r="AC1404" s="257"/>
      <c r="AD1404" s="257"/>
      <c r="AE1404" s="368"/>
      <c r="AF1404" s="368"/>
      <c r="AG1404" s="368"/>
      <c r="AH1404" s="368"/>
      <c r="AI1404" s="368"/>
      <c r="AJ1404" s="368"/>
      <c r="AK1404" s="368"/>
      <c r="AL1404" s="368"/>
      <c r="AM1404" s="368"/>
      <c r="AN1404" s="368"/>
      <c r="AO1404" s="368"/>
      <c r="AP1404" s="368"/>
      <c r="AQ1404" s="368"/>
      <c r="AR1404" s="368"/>
      <c r="AS1404" s="258">
        <f>SUM(AE1404:AR1404)</f>
        <v>0</v>
      </c>
    </row>
    <row r="1405" spans="1:45" ht="15" customHeight="1" outlineLevel="1">
      <c r="A1405" s="466"/>
      <c r="B1405" s="256" t="s">
        <v>741</v>
      </c>
      <c r="C1405" s="253" t="s">
        <v>163</v>
      </c>
      <c r="D1405" s="257"/>
      <c r="E1405" s="257"/>
      <c r="F1405" s="257"/>
      <c r="G1405" s="257"/>
      <c r="H1405" s="257"/>
      <c r="I1405" s="257"/>
      <c r="J1405" s="257"/>
      <c r="K1405" s="257"/>
      <c r="L1405" s="257"/>
      <c r="M1405" s="257"/>
      <c r="N1405" s="257"/>
      <c r="O1405" s="257"/>
      <c r="P1405" s="257"/>
      <c r="Q1405" s="257">
        <f>Q1404</f>
        <v>12</v>
      </c>
      <c r="R1405" s="257"/>
      <c r="S1405" s="257"/>
      <c r="T1405" s="257"/>
      <c r="U1405" s="257"/>
      <c r="V1405" s="257"/>
      <c r="W1405" s="257"/>
      <c r="X1405" s="257"/>
      <c r="Y1405" s="257"/>
      <c r="Z1405" s="257"/>
      <c r="AA1405" s="257"/>
      <c r="AB1405" s="257"/>
      <c r="AC1405" s="257"/>
      <c r="AD1405" s="257"/>
      <c r="AE1405" s="364">
        <f>AE1404</f>
        <v>0</v>
      </c>
      <c r="AF1405" s="364">
        <f t="shared" ref="AF1405:AR1405" si="3574">AF1404</f>
        <v>0</v>
      </c>
      <c r="AG1405" s="364">
        <f t="shared" si="3574"/>
        <v>0</v>
      </c>
      <c r="AH1405" s="364">
        <f t="shared" si="3574"/>
        <v>0</v>
      </c>
      <c r="AI1405" s="364">
        <f t="shared" si="3574"/>
        <v>0</v>
      </c>
      <c r="AJ1405" s="364">
        <f t="shared" si="3574"/>
        <v>0</v>
      </c>
      <c r="AK1405" s="364">
        <f t="shared" si="3574"/>
        <v>0</v>
      </c>
      <c r="AL1405" s="364">
        <f t="shared" si="3574"/>
        <v>0</v>
      </c>
      <c r="AM1405" s="364">
        <f t="shared" si="3574"/>
        <v>0</v>
      </c>
      <c r="AN1405" s="364">
        <f t="shared" si="3574"/>
        <v>0</v>
      </c>
      <c r="AO1405" s="364">
        <f t="shared" si="3574"/>
        <v>0</v>
      </c>
      <c r="AP1405" s="364">
        <f t="shared" si="3574"/>
        <v>0</v>
      </c>
      <c r="AQ1405" s="364">
        <f t="shared" si="3574"/>
        <v>0</v>
      </c>
      <c r="AR1405" s="364">
        <f t="shared" si="3574"/>
        <v>0</v>
      </c>
      <c r="AS1405" s="272"/>
    </row>
    <row r="1406" spans="1:45" ht="15" customHeight="1" outlineLevel="1">
      <c r="A1406" s="466"/>
      <c r="B1406" s="275"/>
      <c r="C1406" s="273"/>
      <c r="D1406" s="277"/>
      <c r="E1406" s="277"/>
      <c r="F1406" s="277"/>
      <c r="G1406" s="277"/>
      <c r="H1406" s="277"/>
      <c r="I1406" s="277"/>
      <c r="J1406" s="277"/>
      <c r="K1406" s="277"/>
      <c r="L1406" s="277"/>
      <c r="M1406" s="277"/>
      <c r="N1406" s="277"/>
      <c r="O1406" s="277"/>
      <c r="P1406" s="277"/>
      <c r="Q1406" s="253"/>
      <c r="R1406" s="277"/>
      <c r="S1406" s="277"/>
      <c r="T1406" s="277"/>
      <c r="U1406" s="277"/>
      <c r="V1406" s="277"/>
      <c r="W1406" s="277"/>
      <c r="X1406" s="277"/>
      <c r="Y1406" s="277"/>
      <c r="Z1406" s="277"/>
      <c r="AA1406" s="277"/>
      <c r="AB1406" s="277"/>
      <c r="AC1406" s="277"/>
      <c r="AD1406" s="277"/>
      <c r="AE1406" s="369"/>
      <c r="AF1406" s="370"/>
      <c r="AG1406" s="369"/>
      <c r="AH1406" s="369"/>
      <c r="AI1406" s="369"/>
      <c r="AJ1406" s="369"/>
      <c r="AK1406" s="369"/>
      <c r="AL1406" s="369"/>
      <c r="AM1406" s="369"/>
      <c r="AN1406" s="369"/>
      <c r="AO1406" s="369"/>
      <c r="AP1406" s="369"/>
      <c r="AQ1406" s="369"/>
      <c r="AR1406" s="369"/>
      <c r="AS1406" s="274"/>
    </row>
    <row r="1407" spans="1:45" ht="15" customHeight="1" outlineLevel="1">
      <c r="A1407" s="466">
        <v>9</v>
      </c>
      <c r="B1407" s="381" t="s">
        <v>102</v>
      </c>
      <c r="C1407" s="253" t="s">
        <v>25</v>
      </c>
      <c r="D1407" s="257"/>
      <c r="E1407" s="257"/>
      <c r="F1407" s="257"/>
      <c r="G1407" s="257"/>
      <c r="H1407" s="257"/>
      <c r="I1407" s="257"/>
      <c r="J1407" s="257"/>
      <c r="K1407" s="257"/>
      <c r="L1407" s="257"/>
      <c r="M1407" s="257"/>
      <c r="N1407" s="257"/>
      <c r="O1407" s="257"/>
      <c r="P1407" s="257"/>
      <c r="Q1407" s="257">
        <v>12</v>
      </c>
      <c r="R1407" s="257"/>
      <c r="S1407" s="257"/>
      <c r="T1407" s="257"/>
      <c r="U1407" s="257"/>
      <c r="V1407" s="257"/>
      <c r="W1407" s="257"/>
      <c r="X1407" s="257"/>
      <c r="Y1407" s="257"/>
      <c r="Z1407" s="257"/>
      <c r="AA1407" s="257"/>
      <c r="AB1407" s="257"/>
      <c r="AC1407" s="257"/>
      <c r="AD1407" s="257"/>
      <c r="AE1407" s="368"/>
      <c r="AF1407" s="368"/>
      <c r="AG1407" s="368"/>
      <c r="AH1407" s="368"/>
      <c r="AI1407" s="368"/>
      <c r="AJ1407" s="368"/>
      <c r="AK1407" s="368"/>
      <c r="AL1407" s="368"/>
      <c r="AM1407" s="368"/>
      <c r="AN1407" s="368"/>
      <c r="AO1407" s="368"/>
      <c r="AP1407" s="368"/>
      <c r="AQ1407" s="368"/>
      <c r="AR1407" s="368"/>
      <c r="AS1407" s="258">
        <f>SUM(AE1407:AR1407)</f>
        <v>0</v>
      </c>
    </row>
    <row r="1408" spans="1:45" ht="15" customHeight="1" outlineLevel="1">
      <c r="A1408" s="466"/>
      <c r="B1408" s="256" t="s">
        <v>741</v>
      </c>
      <c r="C1408" s="253" t="s">
        <v>163</v>
      </c>
      <c r="D1408" s="257"/>
      <c r="E1408" s="257"/>
      <c r="F1408" s="257"/>
      <c r="G1408" s="257"/>
      <c r="H1408" s="257"/>
      <c r="I1408" s="257"/>
      <c r="J1408" s="257"/>
      <c r="K1408" s="257"/>
      <c r="L1408" s="257"/>
      <c r="M1408" s="257"/>
      <c r="N1408" s="257"/>
      <c r="O1408" s="257"/>
      <c r="P1408" s="257"/>
      <c r="Q1408" s="257">
        <f>Q1407</f>
        <v>12</v>
      </c>
      <c r="R1408" s="257"/>
      <c r="S1408" s="257"/>
      <c r="T1408" s="257"/>
      <c r="U1408" s="257"/>
      <c r="V1408" s="257"/>
      <c r="W1408" s="257"/>
      <c r="X1408" s="257"/>
      <c r="Y1408" s="257"/>
      <c r="Z1408" s="257"/>
      <c r="AA1408" s="257"/>
      <c r="AB1408" s="257"/>
      <c r="AC1408" s="257"/>
      <c r="AD1408" s="257"/>
      <c r="AE1408" s="364">
        <f>AE1407</f>
        <v>0</v>
      </c>
      <c r="AF1408" s="364">
        <f t="shared" ref="AF1408:AR1408" si="3575">AF1407</f>
        <v>0</v>
      </c>
      <c r="AG1408" s="364">
        <f t="shared" si="3575"/>
        <v>0</v>
      </c>
      <c r="AH1408" s="364">
        <f t="shared" si="3575"/>
        <v>0</v>
      </c>
      <c r="AI1408" s="364">
        <f t="shared" si="3575"/>
        <v>0</v>
      </c>
      <c r="AJ1408" s="364">
        <f t="shared" si="3575"/>
        <v>0</v>
      </c>
      <c r="AK1408" s="364">
        <f t="shared" si="3575"/>
        <v>0</v>
      </c>
      <c r="AL1408" s="364">
        <f t="shared" si="3575"/>
        <v>0</v>
      </c>
      <c r="AM1408" s="364">
        <f t="shared" si="3575"/>
        <v>0</v>
      </c>
      <c r="AN1408" s="364">
        <f t="shared" si="3575"/>
        <v>0</v>
      </c>
      <c r="AO1408" s="364">
        <f t="shared" si="3575"/>
        <v>0</v>
      </c>
      <c r="AP1408" s="364">
        <f t="shared" si="3575"/>
        <v>0</v>
      </c>
      <c r="AQ1408" s="364">
        <f t="shared" si="3575"/>
        <v>0</v>
      </c>
      <c r="AR1408" s="364">
        <f t="shared" si="3575"/>
        <v>0</v>
      </c>
      <c r="AS1408" s="272"/>
    </row>
    <row r="1409" spans="1:45" ht="15" customHeight="1" outlineLevel="1">
      <c r="A1409" s="466"/>
      <c r="B1409" s="275"/>
      <c r="C1409" s="273"/>
      <c r="D1409" s="277"/>
      <c r="E1409" s="277"/>
      <c r="F1409" s="277"/>
      <c r="G1409" s="277"/>
      <c r="H1409" s="277"/>
      <c r="I1409" s="277"/>
      <c r="J1409" s="277"/>
      <c r="K1409" s="277"/>
      <c r="L1409" s="277"/>
      <c r="M1409" s="277"/>
      <c r="N1409" s="277"/>
      <c r="O1409" s="277"/>
      <c r="P1409" s="277"/>
      <c r="Q1409" s="253"/>
      <c r="R1409" s="277"/>
      <c r="S1409" s="277"/>
      <c r="T1409" s="277"/>
      <c r="U1409" s="277"/>
      <c r="V1409" s="277"/>
      <c r="W1409" s="277"/>
      <c r="X1409" s="277"/>
      <c r="Y1409" s="277"/>
      <c r="Z1409" s="277"/>
      <c r="AA1409" s="277"/>
      <c r="AB1409" s="277"/>
      <c r="AC1409" s="277"/>
      <c r="AD1409" s="277"/>
      <c r="AE1409" s="369"/>
      <c r="AF1409" s="369"/>
      <c r="AG1409" s="369"/>
      <c r="AH1409" s="369"/>
      <c r="AI1409" s="369"/>
      <c r="AJ1409" s="369"/>
      <c r="AK1409" s="369"/>
      <c r="AL1409" s="369"/>
      <c r="AM1409" s="369"/>
      <c r="AN1409" s="369"/>
      <c r="AO1409" s="369"/>
      <c r="AP1409" s="369"/>
      <c r="AQ1409" s="369"/>
      <c r="AR1409" s="369"/>
      <c r="AS1409" s="274"/>
    </row>
    <row r="1410" spans="1:45" ht="15" customHeight="1" outlineLevel="1">
      <c r="A1410" s="466">
        <v>10</v>
      </c>
      <c r="B1410" s="381" t="s">
        <v>103</v>
      </c>
      <c r="C1410" s="253" t="s">
        <v>25</v>
      </c>
      <c r="D1410" s="257"/>
      <c r="E1410" s="257"/>
      <c r="F1410" s="257"/>
      <c r="G1410" s="257"/>
      <c r="H1410" s="257"/>
      <c r="I1410" s="257"/>
      <c r="J1410" s="257"/>
      <c r="K1410" s="257"/>
      <c r="L1410" s="257"/>
      <c r="M1410" s="257"/>
      <c r="N1410" s="257"/>
      <c r="O1410" s="257"/>
      <c r="P1410" s="257"/>
      <c r="Q1410" s="257">
        <v>3</v>
      </c>
      <c r="R1410" s="257"/>
      <c r="S1410" s="257"/>
      <c r="T1410" s="257"/>
      <c r="U1410" s="257"/>
      <c r="V1410" s="257"/>
      <c r="W1410" s="257"/>
      <c r="X1410" s="257"/>
      <c r="Y1410" s="257"/>
      <c r="Z1410" s="257"/>
      <c r="AA1410" s="257"/>
      <c r="AB1410" s="257"/>
      <c r="AC1410" s="257"/>
      <c r="AD1410" s="257"/>
      <c r="AE1410" s="368"/>
      <c r="AF1410" s="368"/>
      <c r="AG1410" s="368"/>
      <c r="AH1410" s="368"/>
      <c r="AI1410" s="368"/>
      <c r="AJ1410" s="368"/>
      <c r="AK1410" s="368"/>
      <c r="AL1410" s="368"/>
      <c r="AM1410" s="368"/>
      <c r="AN1410" s="368"/>
      <c r="AO1410" s="368"/>
      <c r="AP1410" s="368"/>
      <c r="AQ1410" s="368"/>
      <c r="AR1410" s="368"/>
      <c r="AS1410" s="258">
        <f>SUM(AE1410:AR1410)</f>
        <v>0</v>
      </c>
    </row>
    <row r="1411" spans="1:45" ht="15" customHeight="1" outlineLevel="1">
      <c r="A1411" s="466"/>
      <c r="B1411" s="256" t="s">
        <v>741</v>
      </c>
      <c r="C1411" s="253" t="s">
        <v>163</v>
      </c>
      <c r="D1411" s="257"/>
      <c r="E1411" s="257"/>
      <c r="F1411" s="257"/>
      <c r="G1411" s="257"/>
      <c r="H1411" s="257"/>
      <c r="I1411" s="257"/>
      <c r="J1411" s="257"/>
      <c r="K1411" s="257"/>
      <c r="L1411" s="257"/>
      <c r="M1411" s="257"/>
      <c r="N1411" s="257"/>
      <c r="O1411" s="257"/>
      <c r="P1411" s="257"/>
      <c r="Q1411" s="257">
        <f>Q1410</f>
        <v>3</v>
      </c>
      <c r="R1411" s="257"/>
      <c r="S1411" s="257"/>
      <c r="T1411" s="257"/>
      <c r="U1411" s="257"/>
      <c r="V1411" s="257"/>
      <c r="W1411" s="257"/>
      <c r="X1411" s="257"/>
      <c r="Y1411" s="257"/>
      <c r="Z1411" s="257"/>
      <c r="AA1411" s="257"/>
      <c r="AB1411" s="257"/>
      <c r="AC1411" s="257"/>
      <c r="AD1411" s="257"/>
      <c r="AE1411" s="364">
        <f>AE1410</f>
        <v>0</v>
      </c>
      <c r="AF1411" s="364">
        <f t="shared" ref="AF1411:AR1411" si="3576">AF1410</f>
        <v>0</v>
      </c>
      <c r="AG1411" s="364">
        <f t="shared" si="3576"/>
        <v>0</v>
      </c>
      <c r="AH1411" s="364">
        <f t="shared" si="3576"/>
        <v>0</v>
      </c>
      <c r="AI1411" s="364">
        <f t="shared" si="3576"/>
        <v>0</v>
      </c>
      <c r="AJ1411" s="364">
        <f t="shared" si="3576"/>
        <v>0</v>
      </c>
      <c r="AK1411" s="364">
        <f t="shared" si="3576"/>
        <v>0</v>
      </c>
      <c r="AL1411" s="364">
        <f t="shared" si="3576"/>
        <v>0</v>
      </c>
      <c r="AM1411" s="364">
        <f t="shared" si="3576"/>
        <v>0</v>
      </c>
      <c r="AN1411" s="364">
        <f t="shared" si="3576"/>
        <v>0</v>
      </c>
      <c r="AO1411" s="364">
        <f t="shared" si="3576"/>
        <v>0</v>
      </c>
      <c r="AP1411" s="364">
        <f t="shared" si="3576"/>
        <v>0</v>
      </c>
      <c r="AQ1411" s="364">
        <f t="shared" si="3576"/>
        <v>0</v>
      </c>
      <c r="AR1411" s="364">
        <f t="shared" si="3576"/>
        <v>0</v>
      </c>
      <c r="AS1411" s="272"/>
    </row>
    <row r="1412" spans="1:45" ht="15" customHeight="1" outlineLevel="1">
      <c r="A1412" s="466"/>
      <c r="B1412" s="275"/>
      <c r="C1412" s="273"/>
      <c r="D1412" s="277"/>
      <c r="E1412" s="277"/>
      <c r="F1412" s="277"/>
      <c r="G1412" s="277"/>
      <c r="H1412" s="277"/>
      <c r="I1412" s="277"/>
      <c r="J1412" s="277"/>
      <c r="K1412" s="277"/>
      <c r="L1412" s="277"/>
      <c r="M1412" s="277"/>
      <c r="N1412" s="277"/>
      <c r="O1412" s="277"/>
      <c r="P1412" s="277"/>
      <c r="Q1412" s="253"/>
      <c r="R1412" s="277"/>
      <c r="S1412" s="277"/>
      <c r="T1412" s="277"/>
      <c r="U1412" s="277"/>
      <c r="V1412" s="277"/>
      <c r="W1412" s="277"/>
      <c r="X1412" s="277"/>
      <c r="Y1412" s="277"/>
      <c r="Z1412" s="277"/>
      <c r="AA1412" s="277"/>
      <c r="AB1412" s="277"/>
      <c r="AC1412" s="277"/>
      <c r="AD1412" s="277"/>
      <c r="AE1412" s="369"/>
      <c r="AF1412" s="370"/>
      <c r="AG1412" s="369"/>
      <c r="AH1412" s="369"/>
      <c r="AI1412" s="369"/>
      <c r="AJ1412" s="369"/>
      <c r="AK1412" s="369"/>
      <c r="AL1412" s="369"/>
      <c r="AM1412" s="369"/>
      <c r="AN1412" s="369"/>
      <c r="AO1412" s="369"/>
      <c r="AP1412" s="369"/>
      <c r="AQ1412" s="369"/>
      <c r="AR1412" s="369"/>
      <c r="AS1412" s="274"/>
    </row>
    <row r="1413" spans="1:45" ht="15" customHeight="1" outlineLevel="1">
      <c r="A1413" s="466"/>
      <c r="B1413" s="250" t="s">
        <v>10</v>
      </c>
      <c r="C1413" s="251"/>
      <c r="D1413" s="251"/>
      <c r="E1413" s="251"/>
      <c r="F1413" s="251"/>
      <c r="G1413" s="251"/>
      <c r="H1413" s="251"/>
      <c r="I1413" s="251"/>
      <c r="J1413" s="251"/>
      <c r="K1413" s="251"/>
      <c r="L1413" s="251"/>
      <c r="M1413" s="251"/>
      <c r="N1413" s="251"/>
      <c r="O1413" s="251"/>
      <c r="P1413" s="251"/>
      <c r="Q1413" s="252"/>
      <c r="R1413" s="251"/>
      <c r="S1413" s="251"/>
      <c r="T1413" s="251"/>
      <c r="U1413" s="251"/>
      <c r="V1413" s="251"/>
      <c r="W1413" s="251"/>
      <c r="X1413" s="251"/>
      <c r="Y1413" s="251"/>
      <c r="Z1413" s="251"/>
      <c r="AA1413" s="251"/>
      <c r="AB1413" s="251"/>
      <c r="AC1413" s="251"/>
      <c r="AD1413" s="251"/>
      <c r="AE1413" s="367"/>
      <c r="AF1413" s="367"/>
      <c r="AG1413" s="367"/>
      <c r="AH1413" s="367"/>
      <c r="AI1413" s="367"/>
      <c r="AJ1413" s="367"/>
      <c r="AK1413" s="367"/>
      <c r="AL1413" s="367"/>
      <c r="AM1413" s="367"/>
      <c r="AN1413" s="367"/>
      <c r="AO1413" s="367"/>
      <c r="AP1413" s="367"/>
      <c r="AQ1413" s="367"/>
      <c r="AR1413" s="367"/>
      <c r="AS1413" s="254"/>
    </row>
    <row r="1414" spans="1:45" ht="15" customHeight="1" outlineLevel="1">
      <c r="A1414" s="466">
        <v>11</v>
      </c>
      <c r="B1414" s="381" t="s">
        <v>104</v>
      </c>
      <c r="C1414" s="253" t="s">
        <v>25</v>
      </c>
      <c r="D1414" s="257"/>
      <c r="E1414" s="257"/>
      <c r="F1414" s="257"/>
      <c r="G1414" s="257"/>
      <c r="H1414" s="257"/>
      <c r="I1414" s="257"/>
      <c r="J1414" s="257"/>
      <c r="K1414" s="257"/>
      <c r="L1414" s="257"/>
      <c r="M1414" s="257"/>
      <c r="N1414" s="257"/>
      <c r="O1414" s="257"/>
      <c r="P1414" s="257"/>
      <c r="Q1414" s="257">
        <v>12</v>
      </c>
      <c r="R1414" s="257"/>
      <c r="S1414" s="257"/>
      <c r="T1414" s="257"/>
      <c r="U1414" s="257"/>
      <c r="V1414" s="257"/>
      <c r="W1414" s="257"/>
      <c r="X1414" s="257"/>
      <c r="Y1414" s="257"/>
      <c r="Z1414" s="257"/>
      <c r="AA1414" s="257"/>
      <c r="AB1414" s="257"/>
      <c r="AC1414" s="257"/>
      <c r="AD1414" s="257"/>
      <c r="AE1414" s="379"/>
      <c r="AF1414" s="368"/>
      <c r="AG1414" s="368"/>
      <c r="AH1414" s="368"/>
      <c r="AI1414" s="368"/>
      <c r="AJ1414" s="368"/>
      <c r="AK1414" s="368"/>
      <c r="AL1414" s="368"/>
      <c r="AM1414" s="368"/>
      <c r="AN1414" s="368"/>
      <c r="AO1414" s="368"/>
      <c r="AP1414" s="368"/>
      <c r="AQ1414" s="368"/>
      <c r="AR1414" s="368"/>
      <c r="AS1414" s="258">
        <f>SUM(AE1414:AR1414)</f>
        <v>0</v>
      </c>
    </row>
    <row r="1415" spans="1:45" ht="15" customHeight="1" outlineLevel="1">
      <c r="A1415" s="466"/>
      <c r="B1415" s="256" t="s">
        <v>741</v>
      </c>
      <c r="C1415" s="253" t="s">
        <v>163</v>
      </c>
      <c r="D1415" s="257"/>
      <c r="E1415" s="257"/>
      <c r="F1415" s="257"/>
      <c r="G1415" s="257"/>
      <c r="H1415" s="257"/>
      <c r="I1415" s="257"/>
      <c r="J1415" s="257"/>
      <c r="K1415" s="257"/>
      <c r="L1415" s="257"/>
      <c r="M1415" s="257"/>
      <c r="N1415" s="257"/>
      <c r="O1415" s="257"/>
      <c r="P1415" s="257"/>
      <c r="Q1415" s="257">
        <f>Q1414</f>
        <v>12</v>
      </c>
      <c r="R1415" s="257"/>
      <c r="S1415" s="257"/>
      <c r="T1415" s="257"/>
      <c r="U1415" s="257"/>
      <c r="V1415" s="257"/>
      <c r="W1415" s="257"/>
      <c r="X1415" s="257"/>
      <c r="Y1415" s="257"/>
      <c r="Z1415" s="257"/>
      <c r="AA1415" s="257"/>
      <c r="AB1415" s="257"/>
      <c r="AC1415" s="257"/>
      <c r="AD1415" s="257"/>
      <c r="AE1415" s="364">
        <f>AE1414</f>
        <v>0</v>
      </c>
      <c r="AF1415" s="364">
        <f t="shared" ref="AF1415:AR1415" si="3577">AF1414</f>
        <v>0</v>
      </c>
      <c r="AG1415" s="364">
        <f t="shared" si="3577"/>
        <v>0</v>
      </c>
      <c r="AH1415" s="364">
        <f t="shared" si="3577"/>
        <v>0</v>
      </c>
      <c r="AI1415" s="364">
        <f t="shared" si="3577"/>
        <v>0</v>
      </c>
      <c r="AJ1415" s="364">
        <f t="shared" si="3577"/>
        <v>0</v>
      </c>
      <c r="AK1415" s="364">
        <f t="shared" si="3577"/>
        <v>0</v>
      </c>
      <c r="AL1415" s="364">
        <f t="shared" si="3577"/>
        <v>0</v>
      </c>
      <c r="AM1415" s="364">
        <f t="shared" si="3577"/>
        <v>0</v>
      </c>
      <c r="AN1415" s="364">
        <f t="shared" si="3577"/>
        <v>0</v>
      </c>
      <c r="AO1415" s="364">
        <f t="shared" si="3577"/>
        <v>0</v>
      </c>
      <c r="AP1415" s="364">
        <f t="shared" si="3577"/>
        <v>0</v>
      </c>
      <c r="AQ1415" s="364">
        <f t="shared" si="3577"/>
        <v>0</v>
      </c>
      <c r="AR1415" s="364">
        <f t="shared" si="3577"/>
        <v>0</v>
      </c>
      <c r="AS1415" s="259"/>
    </row>
    <row r="1416" spans="1:45" ht="15" customHeight="1" outlineLevel="1">
      <c r="A1416" s="466"/>
      <c r="B1416" s="276"/>
      <c r="C1416" s="267"/>
      <c r="D1416" s="253"/>
      <c r="E1416" s="253"/>
      <c r="F1416" s="253"/>
      <c r="G1416" s="253"/>
      <c r="H1416" s="253"/>
      <c r="I1416" s="253"/>
      <c r="J1416" s="253"/>
      <c r="K1416" s="253"/>
      <c r="L1416" s="253"/>
      <c r="M1416" s="253"/>
      <c r="N1416" s="253"/>
      <c r="O1416" s="253"/>
      <c r="P1416" s="253"/>
      <c r="Q1416" s="253"/>
      <c r="R1416" s="253"/>
      <c r="S1416" s="253"/>
      <c r="T1416" s="253"/>
      <c r="U1416" s="253"/>
      <c r="V1416" s="253"/>
      <c r="W1416" s="253"/>
      <c r="X1416" s="253"/>
      <c r="Y1416" s="253"/>
      <c r="Z1416" s="253"/>
      <c r="AA1416" s="253"/>
      <c r="AB1416" s="253"/>
      <c r="AC1416" s="253"/>
      <c r="AD1416" s="253"/>
      <c r="AE1416" s="365"/>
      <c r="AF1416" s="374"/>
      <c r="AG1416" s="374"/>
      <c r="AH1416" s="374"/>
      <c r="AI1416" s="374"/>
      <c r="AJ1416" s="374"/>
      <c r="AK1416" s="374"/>
      <c r="AL1416" s="374"/>
      <c r="AM1416" s="374"/>
      <c r="AN1416" s="374"/>
      <c r="AO1416" s="374"/>
      <c r="AP1416" s="374"/>
      <c r="AQ1416" s="374"/>
      <c r="AR1416" s="374"/>
      <c r="AS1416" s="268"/>
    </row>
    <row r="1417" spans="1:45" ht="28.5" customHeight="1" outlineLevel="1">
      <c r="A1417" s="466">
        <v>12</v>
      </c>
      <c r="B1417" s="381" t="s">
        <v>105</v>
      </c>
      <c r="C1417" s="253" t="s">
        <v>25</v>
      </c>
      <c r="D1417" s="257"/>
      <c r="E1417" s="257"/>
      <c r="F1417" s="257"/>
      <c r="G1417" s="257"/>
      <c r="H1417" s="257"/>
      <c r="I1417" s="257"/>
      <c r="J1417" s="257"/>
      <c r="K1417" s="257"/>
      <c r="L1417" s="257"/>
      <c r="M1417" s="257"/>
      <c r="N1417" s="257"/>
      <c r="O1417" s="257"/>
      <c r="P1417" s="257"/>
      <c r="Q1417" s="257">
        <v>12</v>
      </c>
      <c r="R1417" s="257"/>
      <c r="S1417" s="257"/>
      <c r="T1417" s="257"/>
      <c r="U1417" s="257"/>
      <c r="V1417" s="257"/>
      <c r="W1417" s="257"/>
      <c r="X1417" s="257"/>
      <c r="Y1417" s="257"/>
      <c r="Z1417" s="257"/>
      <c r="AA1417" s="257"/>
      <c r="AB1417" s="257"/>
      <c r="AC1417" s="257"/>
      <c r="AD1417" s="257"/>
      <c r="AE1417" s="363"/>
      <c r="AF1417" s="368"/>
      <c r="AG1417" s="368"/>
      <c r="AH1417" s="368"/>
      <c r="AI1417" s="368"/>
      <c r="AJ1417" s="368"/>
      <c r="AK1417" s="368"/>
      <c r="AL1417" s="368"/>
      <c r="AM1417" s="368"/>
      <c r="AN1417" s="368"/>
      <c r="AO1417" s="368"/>
      <c r="AP1417" s="368"/>
      <c r="AQ1417" s="368"/>
      <c r="AR1417" s="368"/>
      <c r="AS1417" s="258">
        <f>SUM(AE1417:AR1417)</f>
        <v>0</v>
      </c>
    </row>
    <row r="1418" spans="1:45" ht="15" customHeight="1" outlineLevel="1">
      <c r="A1418" s="466"/>
      <c r="B1418" s="256" t="s">
        <v>741</v>
      </c>
      <c r="C1418" s="253" t="s">
        <v>163</v>
      </c>
      <c r="D1418" s="257"/>
      <c r="E1418" s="257"/>
      <c r="F1418" s="257"/>
      <c r="G1418" s="257"/>
      <c r="H1418" s="257"/>
      <c r="I1418" s="257"/>
      <c r="J1418" s="257"/>
      <c r="K1418" s="257"/>
      <c r="L1418" s="257"/>
      <c r="M1418" s="257"/>
      <c r="N1418" s="257"/>
      <c r="O1418" s="257"/>
      <c r="P1418" s="257"/>
      <c r="Q1418" s="257">
        <f>Q1417</f>
        <v>12</v>
      </c>
      <c r="R1418" s="257"/>
      <c r="S1418" s="257"/>
      <c r="T1418" s="257"/>
      <c r="U1418" s="257"/>
      <c r="V1418" s="257"/>
      <c r="W1418" s="257"/>
      <c r="X1418" s="257"/>
      <c r="Y1418" s="257"/>
      <c r="Z1418" s="257"/>
      <c r="AA1418" s="257"/>
      <c r="AB1418" s="257"/>
      <c r="AC1418" s="257"/>
      <c r="AD1418" s="257"/>
      <c r="AE1418" s="364">
        <f>AE1417</f>
        <v>0</v>
      </c>
      <c r="AF1418" s="364">
        <f t="shared" ref="AF1418:AR1418" si="3578">AF1417</f>
        <v>0</v>
      </c>
      <c r="AG1418" s="364">
        <f t="shared" si="3578"/>
        <v>0</v>
      </c>
      <c r="AH1418" s="364">
        <f t="shared" si="3578"/>
        <v>0</v>
      </c>
      <c r="AI1418" s="364">
        <f t="shared" si="3578"/>
        <v>0</v>
      </c>
      <c r="AJ1418" s="364">
        <f t="shared" si="3578"/>
        <v>0</v>
      </c>
      <c r="AK1418" s="364">
        <f t="shared" si="3578"/>
        <v>0</v>
      </c>
      <c r="AL1418" s="364">
        <f t="shared" si="3578"/>
        <v>0</v>
      </c>
      <c r="AM1418" s="364">
        <f t="shared" si="3578"/>
        <v>0</v>
      </c>
      <c r="AN1418" s="364">
        <f t="shared" si="3578"/>
        <v>0</v>
      </c>
      <c r="AO1418" s="364">
        <f t="shared" si="3578"/>
        <v>0</v>
      </c>
      <c r="AP1418" s="364">
        <f t="shared" si="3578"/>
        <v>0</v>
      </c>
      <c r="AQ1418" s="364">
        <f t="shared" si="3578"/>
        <v>0</v>
      </c>
      <c r="AR1418" s="364">
        <f t="shared" si="3578"/>
        <v>0</v>
      </c>
      <c r="AS1418" s="259"/>
    </row>
    <row r="1419" spans="1:45" ht="15" customHeight="1" outlineLevel="1">
      <c r="A1419" s="466"/>
      <c r="B1419" s="276"/>
      <c r="C1419" s="267"/>
      <c r="D1419" s="253"/>
      <c r="E1419" s="253"/>
      <c r="F1419" s="253"/>
      <c r="G1419" s="253"/>
      <c r="H1419" s="253"/>
      <c r="I1419" s="253"/>
      <c r="J1419" s="253"/>
      <c r="K1419" s="253"/>
      <c r="L1419" s="253"/>
      <c r="M1419" s="253"/>
      <c r="N1419" s="253"/>
      <c r="O1419" s="253"/>
      <c r="P1419" s="253"/>
      <c r="Q1419" s="253"/>
      <c r="R1419" s="253"/>
      <c r="S1419" s="253"/>
      <c r="T1419" s="253"/>
      <c r="U1419" s="253"/>
      <c r="V1419" s="253"/>
      <c r="W1419" s="253"/>
      <c r="X1419" s="253"/>
      <c r="Y1419" s="253"/>
      <c r="Z1419" s="253"/>
      <c r="AA1419" s="253"/>
      <c r="AB1419" s="253"/>
      <c r="AC1419" s="253"/>
      <c r="AD1419" s="253"/>
      <c r="AE1419" s="375"/>
      <c r="AF1419" s="375"/>
      <c r="AG1419" s="365"/>
      <c r="AH1419" s="365"/>
      <c r="AI1419" s="365"/>
      <c r="AJ1419" s="365"/>
      <c r="AK1419" s="365"/>
      <c r="AL1419" s="365"/>
      <c r="AM1419" s="365"/>
      <c r="AN1419" s="365"/>
      <c r="AO1419" s="365"/>
      <c r="AP1419" s="365"/>
      <c r="AQ1419" s="365"/>
      <c r="AR1419" s="365"/>
      <c r="AS1419" s="268"/>
    </row>
    <row r="1420" spans="1:45" ht="15" customHeight="1" outlineLevel="1">
      <c r="A1420" s="466">
        <v>13</v>
      </c>
      <c r="B1420" s="381" t="s">
        <v>106</v>
      </c>
      <c r="C1420" s="253" t="s">
        <v>25</v>
      </c>
      <c r="D1420" s="257"/>
      <c r="E1420" s="257"/>
      <c r="F1420" s="257"/>
      <c r="G1420" s="257"/>
      <c r="H1420" s="257"/>
      <c r="I1420" s="257"/>
      <c r="J1420" s="257"/>
      <c r="K1420" s="257"/>
      <c r="L1420" s="257"/>
      <c r="M1420" s="257"/>
      <c r="N1420" s="257"/>
      <c r="O1420" s="257"/>
      <c r="P1420" s="257"/>
      <c r="Q1420" s="257">
        <v>12</v>
      </c>
      <c r="R1420" s="257"/>
      <c r="S1420" s="257"/>
      <c r="T1420" s="257"/>
      <c r="U1420" s="257"/>
      <c r="V1420" s="257"/>
      <c r="W1420" s="257"/>
      <c r="X1420" s="257"/>
      <c r="Y1420" s="257"/>
      <c r="Z1420" s="257"/>
      <c r="AA1420" s="257"/>
      <c r="AB1420" s="257"/>
      <c r="AC1420" s="257"/>
      <c r="AD1420" s="257"/>
      <c r="AE1420" s="363"/>
      <c r="AF1420" s="368"/>
      <c r="AG1420" s="368"/>
      <c r="AH1420" s="368"/>
      <c r="AI1420" s="368"/>
      <c r="AJ1420" s="368"/>
      <c r="AK1420" s="368"/>
      <c r="AL1420" s="368"/>
      <c r="AM1420" s="368"/>
      <c r="AN1420" s="368"/>
      <c r="AO1420" s="368"/>
      <c r="AP1420" s="368"/>
      <c r="AQ1420" s="368"/>
      <c r="AR1420" s="368"/>
      <c r="AS1420" s="258">
        <f>SUM(AE1420:AR1420)</f>
        <v>0</v>
      </c>
    </row>
    <row r="1421" spans="1:45" ht="15" customHeight="1" outlineLevel="1">
      <c r="A1421" s="466"/>
      <c r="B1421" s="256" t="s">
        <v>741</v>
      </c>
      <c r="C1421" s="253" t="s">
        <v>163</v>
      </c>
      <c r="D1421" s="257"/>
      <c r="E1421" s="257"/>
      <c r="F1421" s="257"/>
      <c r="G1421" s="257"/>
      <c r="H1421" s="257"/>
      <c r="I1421" s="257"/>
      <c r="J1421" s="257"/>
      <c r="K1421" s="257"/>
      <c r="L1421" s="257"/>
      <c r="M1421" s="257"/>
      <c r="N1421" s="257"/>
      <c r="O1421" s="257"/>
      <c r="P1421" s="257"/>
      <c r="Q1421" s="257">
        <f>Q1420</f>
        <v>12</v>
      </c>
      <c r="R1421" s="257"/>
      <c r="S1421" s="257"/>
      <c r="T1421" s="257"/>
      <c r="U1421" s="257"/>
      <c r="V1421" s="257"/>
      <c r="W1421" s="257"/>
      <c r="X1421" s="257"/>
      <c r="Y1421" s="257"/>
      <c r="Z1421" s="257"/>
      <c r="AA1421" s="257"/>
      <c r="AB1421" s="257"/>
      <c r="AC1421" s="257"/>
      <c r="AD1421" s="257"/>
      <c r="AE1421" s="364">
        <f>AE1420</f>
        <v>0</v>
      </c>
      <c r="AF1421" s="364">
        <f t="shared" ref="AF1421:AR1421" si="3579">AF1420</f>
        <v>0</v>
      </c>
      <c r="AG1421" s="364">
        <f t="shared" si="3579"/>
        <v>0</v>
      </c>
      <c r="AH1421" s="364">
        <f t="shared" si="3579"/>
        <v>0</v>
      </c>
      <c r="AI1421" s="364">
        <f t="shared" si="3579"/>
        <v>0</v>
      </c>
      <c r="AJ1421" s="364">
        <f t="shared" si="3579"/>
        <v>0</v>
      </c>
      <c r="AK1421" s="364">
        <f t="shared" si="3579"/>
        <v>0</v>
      </c>
      <c r="AL1421" s="364">
        <f t="shared" si="3579"/>
        <v>0</v>
      </c>
      <c r="AM1421" s="364">
        <f t="shared" si="3579"/>
        <v>0</v>
      </c>
      <c r="AN1421" s="364">
        <f t="shared" si="3579"/>
        <v>0</v>
      </c>
      <c r="AO1421" s="364">
        <f t="shared" si="3579"/>
        <v>0</v>
      </c>
      <c r="AP1421" s="364">
        <f t="shared" si="3579"/>
        <v>0</v>
      </c>
      <c r="AQ1421" s="364">
        <f t="shared" si="3579"/>
        <v>0</v>
      </c>
      <c r="AR1421" s="364">
        <f t="shared" si="3579"/>
        <v>0</v>
      </c>
      <c r="AS1421" s="268"/>
    </row>
    <row r="1422" spans="1:45" ht="15" customHeight="1" outlineLevel="1">
      <c r="A1422" s="466"/>
      <c r="B1422" s="276"/>
      <c r="C1422" s="267"/>
      <c r="D1422" s="253"/>
      <c r="E1422" s="253"/>
      <c r="F1422" s="253"/>
      <c r="G1422" s="253"/>
      <c r="H1422" s="253"/>
      <c r="I1422" s="253"/>
      <c r="J1422" s="253"/>
      <c r="K1422" s="253"/>
      <c r="L1422" s="253"/>
      <c r="M1422" s="253"/>
      <c r="N1422" s="253"/>
      <c r="O1422" s="253"/>
      <c r="P1422" s="253"/>
      <c r="Q1422" s="253"/>
      <c r="R1422" s="253"/>
      <c r="S1422" s="253"/>
      <c r="T1422" s="253"/>
      <c r="U1422" s="253"/>
      <c r="V1422" s="253"/>
      <c r="W1422" s="253"/>
      <c r="X1422" s="253"/>
      <c r="Y1422" s="253"/>
      <c r="Z1422" s="253"/>
      <c r="AA1422" s="253"/>
      <c r="AB1422" s="253"/>
      <c r="AC1422" s="253"/>
      <c r="AD1422" s="253"/>
      <c r="AE1422" s="365"/>
      <c r="AF1422" s="365"/>
      <c r="AG1422" s="365"/>
      <c r="AH1422" s="365"/>
      <c r="AI1422" s="365"/>
      <c r="AJ1422" s="365"/>
      <c r="AK1422" s="365"/>
      <c r="AL1422" s="365"/>
      <c r="AM1422" s="365"/>
      <c r="AN1422" s="365"/>
      <c r="AO1422" s="365"/>
      <c r="AP1422" s="365"/>
      <c r="AQ1422" s="365"/>
      <c r="AR1422" s="365"/>
      <c r="AS1422" s="268"/>
    </row>
    <row r="1423" spans="1:45" ht="15" customHeight="1" outlineLevel="1">
      <c r="A1423" s="466"/>
      <c r="B1423" s="250" t="s">
        <v>107</v>
      </c>
      <c r="C1423" s="251"/>
      <c r="D1423" s="252"/>
      <c r="E1423" s="252"/>
      <c r="F1423" s="252"/>
      <c r="G1423" s="252"/>
      <c r="H1423" s="252"/>
      <c r="I1423" s="252"/>
      <c r="J1423" s="252"/>
      <c r="K1423" s="252"/>
      <c r="L1423" s="252"/>
      <c r="M1423" s="252"/>
      <c r="N1423" s="252"/>
      <c r="O1423" s="252"/>
      <c r="P1423" s="252"/>
      <c r="Q1423" s="252"/>
      <c r="R1423" s="252"/>
      <c r="S1423" s="251"/>
      <c r="T1423" s="251"/>
      <c r="U1423" s="251"/>
      <c r="V1423" s="251"/>
      <c r="W1423" s="251"/>
      <c r="X1423" s="251"/>
      <c r="Y1423" s="251"/>
      <c r="Z1423" s="251"/>
      <c r="AA1423" s="251"/>
      <c r="AB1423" s="251"/>
      <c r="AC1423" s="251"/>
      <c r="AD1423" s="251"/>
      <c r="AE1423" s="367"/>
      <c r="AF1423" s="367"/>
      <c r="AG1423" s="367"/>
      <c r="AH1423" s="367"/>
      <c r="AI1423" s="367"/>
      <c r="AJ1423" s="367"/>
      <c r="AK1423" s="367"/>
      <c r="AL1423" s="367"/>
      <c r="AM1423" s="367"/>
      <c r="AN1423" s="367"/>
      <c r="AO1423" s="367"/>
      <c r="AP1423" s="367"/>
      <c r="AQ1423" s="367"/>
      <c r="AR1423" s="367"/>
      <c r="AS1423" s="254"/>
    </row>
    <row r="1424" spans="1:45" ht="15" customHeight="1" outlineLevel="1">
      <c r="A1424" s="466">
        <v>14</v>
      </c>
      <c r="B1424" s="276" t="s">
        <v>108</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3"/>
      <c r="AG1424" s="363"/>
      <c r="AH1424" s="363"/>
      <c r="AI1424" s="363"/>
      <c r="AJ1424" s="363"/>
      <c r="AK1424" s="363"/>
      <c r="AL1424" s="363"/>
      <c r="AM1424" s="363"/>
      <c r="AN1424" s="363"/>
      <c r="AO1424" s="363"/>
      <c r="AP1424" s="363"/>
      <c r="AQ1424" s="363"/>
      <c r="AR1424" s="363"/>
      <c r="AS1424" s="258">
        <f>SUM(AE1424:AR1424)</f>
        <v>0</v>
      </c>
    </row>
    <row r="1425" spans="1:46" ht="15" customHeight="1" outlineLevel="1">
      <c r="A1425" s="466"/>
      <c r="B1425" s="256" t="s">
        <v>741</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3580">AF1424</f>
        <v>0</v>
      </c>
      <c r="AG1425" s="364">
        <f t="shared" si="3580"/>
        <v>0</v>
      </c>
      <c r="AH1425" s="364">
        <f t="shared" si="3580"/>
        <v>0</v>
      </c>
      <c r="AI1425" s="364">
        <f t="shared" si="3580"/>
        <v>0</v>
      </c>
      <c r="AJ1425" s="364">
        <f t="shared" si="3580"/>
        <v>0</v>
      </c>
      <c r="AK1425" s="364">
        <f t="shared" si="3580"/>
        <v>0</v>
      </c>
      <c r="AL1425" s="364">
        <f t="shared" si="3580"/>
        <v>0</v>
      </c>
      <c r="AM1425" s="364">
        <f t="shared" si="3580"/>
        <v>0</v>
      </c>
      <c r="AN1425" s="364">
        <f t="shared" si="3580"/>
        <v>0</v>
      </c>
      <c r="AO1425" s="364">
        <f t="shared" si="3580"/>
        <v>0</v>
      </c>
      <c r="AP1425" s="364">
        <f t="shared" si="3580"/>
        <v>0</v>
      </c>
      <c r="AQ1425" s="364">
        <f t="shared" si="3580"/>
        <v>0</v>
      </c>
      <c r="AR1425" s="364">
        <f t="shared" si="3580"/>
        <v>0</v>
      </c>
      <c r="AS1425" s="259"/>
    </row>
    <row r="1426" spans="1:46" ht="15" customHeight="1" outlineLevel="1">
      <c r="A1426" s="466"/>
      <c r="B1426" s="276"/>
      <c r="C1426" s="267"/>
      <c r="D1426" s="253"/>
      <c r="E1426" s="253"/>
      <c r="F1426" s="253"/>
      <c r="G1426" s="253"/>
      <c r="H1426" s="253"/>
      <c r="I1426" s="253"/>
      <c r="J1426" s="253"/>
      <c r="K1426" s="253"/>
      <c r="L1426" s="253"/>
      <c r="M1426" s="253"/>
      <c r="N1426" s="253"/>
      <c r="O1426" s="253"/>
      <c r="P1426" s="253"/>
      <c r="Q1426" s="416"/>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3"/>
      <c r="AT1426" s="546"/>
    </row>
    <row r="1427" spans="1:46" s="245" customFormat="1" ht="15.75" outlineLevel="1">
      <c r="A1427" s="466"/>
      <c r="B1427" s="250" t="s">
        <v>487</v>
      </c>
      <c r="C1427" s="253"/>
      <c r="D1427" s="253"/>
      <c r="E1427" s="253"/>
      <c r="F1427" s="253"/>
      <c r="G1427" s="253"/>
      <c r="H1427" s="253"/>
      <c r="I1427" s="253"/>
      <c r="J1427" s="253"/>
      <c r="K1427" s="253"/>
      <c r="L1427" s="253"/>
      <c r="M1427" s="253"/>
      <c r="N1427" s="253"/>
      <c r="O1427" s="253"/>
      <c r="P1427" s="253"/>
      <c r="Q1427" s="253"/>
      <c r="R1427" s="253"/>
      <c r="S1427" s="253"/>
      <c r="T1427" s="253"/>
      <c r="U1427" s="253"/>
      <c r="V1427" s="253"/>
      <c r="W1427" s="253"/>
      <c r="X1427" s="253"/>
      <c r="Y1427" s="253"/>
      <c r="Z1427" s="253"/>
      <c r="AA1427" s="253"/>
      <c r="AB1427" s="253"/>
      <c r="AC1427" s="253"/>
      <c r="AD1427" s="253"/>
      <c r="AE1427" s="365"/>
      <c r="AF1427" s="365"/>
      <c r="AG1427" s="365"/>
      <c r="AH1427" s="365"/>
      <c r="AI1427" s="365"/>
      <c r="AJ1427" s="365"/>
      <c r="AK1427" s="369"/>
      <c r="AL1427" s="369"/>
      <c r="AM1427" s="369"/>
      <c r="AN1427" s="369"/>
      <c r="AO1427" s="369"/>
      <c r="AP1427" s="369"/>
      <c r="AQ1427" s="369"/>
      <c r="AR1427" s="369"/>
      <c r="AS1427" s="455"/>
      <c r="AT1427" s="547"/>
    </row>
    <row r="1428" spans="1:46" outlineLevel="1">
      <c r="A1428" s="466">
        <v>15</v>
      </c>
      <c r="B1428" s="256" t="s">
        <v>492</v>
      </c>
      <c r="C1428" s="253" t="s">
        <v>25</v>
      </c>
      <c r="D1428" s="257"/>
      <c r="E1428" s="257"/>
      <c r="F1428" s="257"/>
      <c r="G1428" s="257"/>
      <c r="H1428" s="257"/>
      <c r="I1428" s="257"/>
      <c r="J1428" s="257"/>
      <c r="K1428" s="257"/>
      <c r="L1428" s="257"/>
      <c r="M1428" s="257"/>
      <c r="N1428" s="257"/>
      <c r="O1428" s="257"/>
      <c r="P1428" s="257"/>
      <c r="Q1428" s="257">
        <v>0</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548">
        <f>SUM(AE1428:AR1428)</f>
        <v>0</v>
      </c>
      <c r="AT1428" s="546"/>
    </row>
    <row r="1429" spans="1:46" outlineLevel="1">
      <c r="A1429" s="466"/>
      <c r="B1429" s="256" t="s">
        <v>741</v>
      </c>
      <c r="C1429" s="253" t="s">
        <v>163</v>
      </c>
      <c r="D1429" s="257"/>
      <c r="E1429" s="257"/>
      <c r="F1429" s="257"/>
      <c r="G1429" s="257"/>
      <c r="H1429" s="257"/>
      <c r="I1429" s="257"/>
      <c r="J1429" s="257"/>
      <c r="K1429" s="257"/>
      <c r="L1429" s="257"/>
      <c r="M1429" s="257"/>
      <c r="N1429" s="257"/>
      <c r="O1429" s="257"/>
      <c r="P1429" s="257"/>
      <c r="Q1429" s="257">
        <f>Q1428</f>
        <v>0</v>
      </c>
      <c r="R1429" s="257"/>
      <c r="S1429" s="257"/>
      <c r="T1429" s="257"/>
      <c r="U1429" s="257"/>
      <c r="V1429" s="257"/>
      <c r="W1429" s="257"/>
      <c r="X1429" s="257"/>
      <c r="Y1429" s="257"/>
      <c r="Z1429" s="257"/>
      <c r="AA1429" s="257"/>
      <c r="AB1429" s="257"/>
      <c r="AC1429" s="257"/>
      <c r="AD1429" s="257"/>
      <c r="AE1429" s="364">
        <f>AE1428</f>
        <v>0</v>
      </c>
      <c r="AF1429" s="364">
        <f>AF1428</f>
        <v>0</v>
      </c>
      <c r="AG1429" s="364">
        <f t="shared" ref="AG1429:AI1429" si="3581">AG1428</f>
        <v>0</v>
      </c>
      <c r="AH1429" s="364">
        <f t="shared" si="3581"/>
        <v>0</v>
      </c>
      <c r="AI1429" s="364">
        <f t="shared" si="3581"/>
        <v>0</v>
      </c>
      <c r="AJ1429" s="364">
        <f>AJ1428</f>
        <v>0</v>
      </c>
      <c r="AK1429" s="364">
        <f t="shared" ref="AK1429:AR1429" si="3582">AK1428</f>
        <v>0</v>
      </c>
      <c r="AL1429" s="364">
        <f t="shared" si="3582"/>
        <v>0</v>
      </c>
      <c r="AM1429" s="364">
        <f t="shared" si="3582"/>
        <v>0</v>
      </c>
      <c r="AN1429" s="364">
        <f t="shared" si="3582"/>
        <v>0</v>
      </c>
      <c r="AO1429" s="364">
        <f t="shared" si="3582"/>
        <v>0</v>
      </c>
      <c r="AP1429" s="364">
        <f t="shared" si="3582"/>
        <v>0</v>
      </c>
      <c r="AQ1429" s="364">
        <f t="shared" si="3582"/>
        <v>0</v>
      </c>
      <c r="AR1429" s="364">
        <f t="shared" si="3582"/>
        <v>0</v>
      </c>
      <c r="AS1429" s="259"/>
    </row>
    <row r="1430" spans="1:46" outlineLevel="1">
      <c r="A1430" s="466"/>
      <c r="B1430" s="276"/>
      <c r="C1430" s="267"/>
      <c r="D1430" s="253"/>
      <c r="E1430" s="253"/>
      <c r="F1430" s="253"/>
      <c r="G1430" s="253"/>
      <c r="H1430" s="253"/>
      <c r="I1430" s="253"/>
      <c r="J1430" s="253"/>
      <c r="K1430" s="253"/>
      <c r="L1430" s="253"/>
      <c r="M1430" s="253"/>
      <c r="N1430" s="253"/>
      <c r="O1430" s="253"/>
      <c r="P1430" s="253"/>
      <c r="Q1430" s="253"/>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8"/>
    </row>
    <row r="1431" spans="1:46" s="245" customFormat="1" outlineLevel="1">
      <c r="A1431" s="466">
        <v>16</v>
      </c>
      <c r="B1431" s="285" t="s">
        <v>488</v>
      </c>
      <c r="C1431" s="253" t="s">
        <v>25</v>
      </c>
      <c r="D1431" s="257"/>
      <c r="E1431" s="257"/>
      <c r="F1431" s="257"/>
      <c r="G1431" s="257"/>
      <c r="H1431" s="257"/>
      <c r="I1431" s="257"/>
      <c r="J1431" s="257"/>
      <c r="K1431" s="257"/>
      <c r="L1431" s="257"/>
      <c r="M1431" s="257"/>
      <c r="N1431" s="257"/>
      <c r="O1431" s="257"/>
      <c r="P1431" s="257"/>
      <c r="Q1431" s="257">
        <v>0</v>
      </c>
      <c r="R1431" s="257"/>
      <c r="S1431" s="257"/>
      <c r="T1431" s="257"/>
      <c r="U1431" s="257"/>
      <c r="V1431" s="257"/>
      <c r="W1431" s="257"/>
      <c r="X1431" s="257"/>
      <c r="Y1431" s="257"/>
      <c r="Z1431" s="257"/>
      <c r="AA1431" s="257"/>
      <c r="AB1431" s="257"/>
      <c r="AC1431" s="257"/>
      <c r="AD1431" s="257"/>
      <c r="AE1431" s="363"/>
      <c r="AF1431" s="363"/>
      <c r="AG1431" s="363"/>
      <c r="AH1431" s="363"/>
      <c r="AI1431" s="363"/>
      <c r="AJ1431" s="363"/>
      <c r="AK1431" s="363"/>
      <c r="AL1431" s="363"/>
      <c r="AM1431" s="363"/>
      <c r="AN1431" s="363"/>
      <c r="AO1431" s="363"/>
      <c r="AP1431" s="363"/>
      <c r="AQ1431" s="363"/>
      <c r="AR1431" s="363"/>
      <c r="AS1431" s="258">
        <f>SUM(AE1431:AR1431)</f>
        <v>0</v>
      </c>
    </row>
    <row r="1432" spans="1:46" s="245" customFormat="1" outlineLevel="1">
      <c r="A1432" s="466"/>
      <c r="B1432" s="256" t="s">
        <v>741</v>
      </c>
      <c r="C1432" s="253" t="s">
        <v>163</v>
      </c>
      <c r="D1432" s="257"/>
      <c r="E1432" s="257"/>
      <c r="F1432" s="257"/>
      <c r="G1432" s="257"/>
      <c r="H1432" s="257"/>
      <c r="I1432" s="257"/>
      <c r="J1432" s="257"/>
      <c r="K1432" s="257"/>
      <c r="L1432" s="257"/>
      <c r="M1432" s="257"/>
      <c r="N1432" s="257"/>
      <c r="O1432" s="257"/>
      <c r="P1432" s="257"/>
      <c r="Q1432" s="257">
        <f>Q1431</f>
        <v>0</v>
      </c>
      <c r="R1432" s="257"/>
      <c r="S1432" s="257"/>
      <c r="T1432" s="257"/>
      <c r="U1432" s="257"/>
      <c r="V1432" s="257"/>
      <c r="W1432" s="257"/>
      <c r="X1432" s="257"/>
      <c r="Y1432" s="257"/>
      <c r="Z1432" s="257"/>
      <c r="AA1432" s="257"/>
      <c r="AB1432" s="257"/>
      <c r="AC1432" s="257"/>
      <c r="AD1432" s="257"/>
      <c r="AE1432" s="364">
        <f>AE1431</f>
        <v>0</v>
      </c>
      <c r="AF1432" s="364">
        <f t="shared" ref="AF1432:AQ1432" si="3583">AF1431</f>
        <v>0</v>
      </c>
      <c r="AG1432" s="364">
        <f t="shared" si="3583"/>
        <v>0</v>
      </c>
      <c r="AH1432" s="364">
        <f t="shared" si="3583"/>
        <v>0</v>
      </c>
      <c r="AI1432" s="364">
        <f t="shared" si="3583"/>
        <v>0</v>
      </c>
      <c r="AJ1432" s="364">
        <f t="shared" si="3583"/>
        <v>0</v>
      </c>
      <c r="AK1432" s="364">
        <f t="shared" si="3583"/>
        <v>0</v>
      </c>
      <c r="AL1432" s="364">
        <f t="shared" si="3583"/>
        <v>0</v>
      </c>
      <c r="AM1432" s="364">
        <f t="shared" si="3583"/>
        <v>0</v>
      </c>
      <c r="AN1432" s="364">
        <f t="shared" si="3583"/>
        <v>0</v>
      </c>
      <c r="AO1432" s="364">
        <f t="shared" si="3583"/>
        <v>0</v>
      </c>
      <c r="AP1432" s="364">
        <f t="shared" si="3583"/>
        <v>0</v>
      </c>
      <c r="AQ1432" s="364">
        <f t="shared" si="3583"/>
        <v>0</v>
      </c>
      <c r="AR1432" s="364">
        <f>AR1431</f>
        <v>0</v>
      </c>
      <c r="AS1432" s="259"/>
    </row>
    <row r="1433" spans="1:46" s="245" customFormat="1" outlineLevel="1">
      <c r="A1433" s="466"/>
      <c r="B1433" s="285"/>
      <c r="C1433" s="253"/>
      <c r="D1433" s="253"/>
      <c r="E1433" s="253"/>
      <c r="F1433" s="253"/>
      <c r="G1433" s="253"/>
      <c r="H1433" s="253"/>
      <c r="I1433" s="253"/>
      <c r="J1433" s="253"/>
      <c r="K1433" s="253"/>
      <c r="L1433" s="253"/>
      <c r="M1433" s="253"/>
      <c r="N1433" s="253"/>
      <c r="O1433" s="253"/>
      <c r="P1433" s="253"/>
      <c r="Q1433" s="253"/>
      <c r="R1433" s="253"/>
      <c r="S1433" s="253"/>
      <c r="T1433" s="253"/>
      <c r="U1433" s="253"/>
      <c r="V1433" s="253"/>
      <c r="W1433" s="253"/>
      <c r="X1433" s="253"/>
      <c r="Y1433" s="253"/>
      <c r="Z1433" s="253"/>
      <c r="AA1433" s="253"/>
      <c r="AB1433" s="253"/>
      <c r="AC1433" s="253"/>
      <c r="AD1433" s="253"/>
      <c r="AE1433" s="365"/>
      <c r="AF1433" s="365"/>
      <c r="AG1433" s="365"/>
      <c r="AH1433" s="365"/>
      <c r="AI1433" s="365"/>
      <c r="AJ1433" s="365"/>
      <c r="AK1433" s="369"/>
      <c r="AL1433" s="369"/>
      <c r="AM1433" s="369"/>
      <c r="AN1433" s="369"/>
      <c r="AO1433" s="369"/>
      <c r="AP1433" s="369"/>
      <c r="AQ1433" s="369"/>
      <c r="AR1433" s="369"/>
      <c r="AS1433" s="274"/>
    </row>
    <row r="1434" spans="1:46" ht="15.75" outlineLevel="1">
      <c r="A1434" s="466"/>
      <c r="B1434" s="457" t="s">
        <v>493</v>
      </c>
      <c r="C1434" s="281"/>
      <c r="D1434" s="252"/>
      <c r="E1434" s="251"/>
      <c r="F1434" s="251"/>
      <c r="G1434" s="251"/>
      <c r="H1434" s="251"/>
      <c r="I1434" s="251"/>
      <c r="J1434" s="251"/>
      <c r="K1434" s="251"/>
      <c r="L1434" s="251"/>
      <c r="M1434" s="251"/>
      <c r="N1434" s="251"/>
      <c r="O1434" s="251"/>
      <c r="P1434" s="251"/>
      <c r="Q1434" s="252"/>
      <c r="R1434" s="251"/>
      <c r="S1434" s="251"/>
      <c r="T1434" s="251"/>
      <c r="U1434" s="251"/>
      <c r="V1434" s="251"/>
      <c r="W1434" s="251"/>
      <c r="X1434" s="251"/>
      <c r="Y1434" s="251"/>
      <c r="Z1434" s="251"/>
      <c r="AA1434" s="251"/>
      <c r="AB1434" s="251"/>
      <c r="AC1434" s="251"/>
      <c r="AD1434" s="251"/>
      <c r="AE1434" s="367"/>
      <c r="AF1434" s="367"/>
      <c r="AG1434" s="367"/>
      <c r="AH1434" s="367"/>
      <c r="AI1434" s="367"/>
      <c r="AJ1434" s="367"/>
      <c r="AK1434" s="367"/>
      <c r="AL1434" s="367"/>
      <c r="AM1434" s="367"/>
      <c r="AN1434" s="367"/>
      <c r="AO1434" s="367"/>
      <c r="AP1434" s="367"/>
      <c r="AQ1434" s="367"/>
      <c r="AR1434" s="367"/>
      <c r="AS1434" s="254"/>
    </row>
    <row r="1435" spans="1:46" outlineLevel="1">
      <c r="A1435" s="466">
        <v>17</v>
      </c>
      <c r="B1435" s="381" t="s">
        <v>112</v>
      </c>
      <c r="C1435" s="253" t="s">
        <v>25</v>
      </c>
      <c r="D1435" s="257"/>
      <c r="E1435" s="257"/>
      <c r="F1435" s="257"/>
      <c r="G1435" s="257"/>
      <c r="H1435" s="257"/>
      <c r="I1435" s="257"/>
      <c r="J1435" s="257"/>
      <c r="K1435" s="257"/>
      <c r="L1435" s="257"/>
      <c r="M1435" s="257"/>
      <c r="N1435" s="257"/>
      <c r="O1435" s="257"/>
      <c r="P1435" s="257"/>
      <c r="Q1435" s="257">
        <v>12</v>
      </c>
      <c r="R1435" s="257"/>
      <c r="S1435" s="257"/>
      <c r="T1435" s="257"/>
      <c r="U1435" s="257"/>
      <c r="V1435" s="257"/>
      <c r="W1435" s="257"/>
      <c r="X1435" s="257"/>
      <c r="Y1435" s="257"/>
      <c r="Z1435" s="257"/>
      <c r="AA1435" s="257"/>
      <c r="AB1435" s="257"/>
      <c r="AC1435" s="257"/>
      <c r="AD1435" s="257"/>
      <c r="AE1435" s="379"/>
      <c r="AF1435" s="363"/>
      <c r="AG1435" s="363"/>
      <c r="AH1435" s="363"/>
      <c r="AI1435" s="363"/>
      <c r="AJ1435" s="363"/>
      <c r="AK1435" s="363"/>
      <c r="AL1435" s="368"/>
      <c r="AM1435" s="368"/>
      <c r="AN1435" s="368"/>
      <c r="AO1435" s="368"/>
      <c r="AP1435" s="368"/>
      <c r="AQ1435" s="368"/>
      <c r="AR1435" s="368"/>
      <c r="AS1435" s="258">
        <f>SUM(AE1435:AR1435)</f>
        <v>0</v>
      </c>
    </row>
    <row r="1436" spans="1:46" outlineLevel="1">
      <c r="A1436" s="466"/>
      <c r="B1436" s="256" t="s">
        <v>741</v>
      </c>
      <c r="C1436" s="253" t="s">
        <v>163</v>
      </c>
      <c r="D1436" s="257"/>
      <c r="E1436" s="257"/>
      <c r="F1436" s="257"/>
      <c r="G1436" s="257"/>
      <c r="H1436" s="257"/>
      <c r="I1436" s="257"/>
      <c r="J1436" s="257"/>
      <c r="K1436" s="257"/>
      <c r="L1436" s="257"/>
      <c r="M1436" s="257"/>
      <c r="N1436" s="257"/>
      <c r="O1436" s="257"/>
      <c r="P1436" s="257"/>
      <c r="Q1436" s="257">
        <f>Q1435</f>
        <v>12</v>
      </c>
      <c r="R1436" s="257"/>
      <c r="S1436" s="257"/>
      <c r="T1436" s="257"/>
      <c r="U1436" s="257"/>
      <c r="V1436" s="257"/>
      <c r="W1436" s="257"/>
      <c r="X1436" s="257"/>
      <c r="Y1436" s="257"/>
      <c r="Z1436" s="257"/>
      <c r="AA1436" s="257"/>
      <c r="AB1436" s="257"/>
      <c r="AC1436" s="257"/>
      <c r="AD1436" s="257"/>
      <c r="AE1436" s="364">
        <f>AE1435</f>
        <v>0</v>
      </c>
      <c r="AF1436" s="364">
        <f t="shared" ref="AF1436:AR1436" si="3584">AF1435</f>
        <v>0</v>
      </c>
      <c r="AG1436" s="364">
        <f t="shared" si="3584"/>
        <v>0</v>
      </c>
      <c r="AH1436" s="364">
        <f t="shared" si="3584"/>
        <v>0</v>
      </c>
      <c r="AI1436" s="364">
        <f t="shared" si="3584"/>
        <v>0</v>
      </c>
      <c r="AJ1436" s="364">
        <f t="shared" si="3584"/>
        <v>0</v>
      </c>
      <c r="AK1436" s="364">
        <f t="shared" si="3584"/>
        <v>0</v>
      </c>
      <c r="AL1436" s="364">
        <f t="shared" si="3584"/>
        <v>0</v>
      </c>
      <c r="AM1436" s="364">
        <f t="shared" si="3584"/>
        <v>0</v>
      </c>
      <c r="AN1436" s="364">
        <f t="shared" si="3584"/>
        <v>0</v>
      </c>
      <c r="AO1436" s="364">
        <f t="shared" si="3584"/>
        <v>0</v>
      </c>
      <c r="AP1436" s="364">
        <f t="shared" si="3584"/>
        <v>0</v>
      </c>
      <c r="AQ1436" s="364">
        <f t="shared" si="3584"/>
        <v>0</v>
      </c>
      <c r="AR1436" s="364">
        <f t="shared" si="3584"/>
        <v>0</v>
      </c>
      <c r="AS1436" s="268"/>
    </row>
    <row r="1437" spans="1:46" outlineLevel="1">
      <c r="A1437" s="466"/>
      <c r="B1437" s="256"/>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75"/>
      <c r="AF1437" s="378"/>
      <c r="AG1437" s="378"/>
      <c r="AH1437" s="378"/>
      <c r="AI1437" s="378"/>
      <c r="AJ1437" s="378"/>
      <c r="AK1437" s="378"/>
      <c r="AL1437" s="378"/>
      <c r="AM1437" s="378"/>
      <c r="AN1437" s="378"/>
      <c r="AO1437" s="378"/>
      <c r="AP1437" s="378"/>
      <c r="AQ1437" s="378"/>
      <c r="AR1437" s="378"/>
      <c r="AS1437" s="268"/>
    </row>
    <row r="1438" spans="1:46" outlineLevel="1">
      <c r="A1438" s="466">
        <v>18</v>
      </c>
      <c r="B1438" s="381" t="s">
        <v>109</v>
      </c>
      <c r="C1438" s="253" t="s">
        <v>25</v>
      </c>
      <c r="D1438" s="257"/>
      <c r="E1438" s="257"/>
      <c r="F1438" s="257"/>
      <c r="G1438" s="257"/>
      <c r="H1438" s="257"/>
      <c r="I1438" s="257"/>
      <c r="J1438" s="257"/>
      <c r="K1438" s="257"/>
      <c r="L1438" s="257"/>
      <c r="M1438" s="257"/>
      <c r="N1438" s="257"/>
      <c r="O1438" s="257"/>
      <c r="P1438" s="257"/>
      <c r="Q1438" s="257">
        <v>12</v>
      </c>
      <c r="R1438" s="257"/>
      <c r="S1438" s="257"/>
      <c r="T1438" s="257"/>
      <c r="U1438" s="257"/>
      <c r="V1438" s="257"/>
      <c r="W1438" s="257"/>
      <c r="X1438" s="257"/>
      <c r="Y1438" s="257"/>
      <c r="Z1438" s="257"/>
      <c r="AA1438" s="257"/>
      <c r="AB1438" s="257"/>
      <c r="AC1438" s="257"/>
      <c r="AD1438" s="257"/>
      <c r="AE1438" s="379"/>
      <c r="AF1438" s="363"/>
      <c r="AG1438" s="363"/>
      <c r="AH1438" s="363"/>
      <c r="AI1438" s="363"/>
      <c r="AJ1438" s="363"/>
      <c r="AK1438" s="363"/>
      <c r="AL1438" s="368"/>
      <c r="AM1438" s="368"/>
      <c r="AN1438" s="368"/>
      <c r="AO1438" s="368"/>
      <c r="AP1438" s="368"/>
      <c r="AQ1438" s="368"/>
      <c r="AR1438" s="368"/>
      <c r="AS1438" s="258">
        <f>SUM(AE1438:AR1438)</f>
        <v>0</v>
      </c>
    </row>
    <row r="1439" spans="1:46" outlineLevel="1">
      <c r="A1439" s="466"/>
      <c r="B1439" s="256" t="s">
        <v>741</v>
      </c>
      <c r="C1439" s="253" t="s">
        <v>163</v>
      </c>
      <c r="D1439" s="257"/>
      <c r="E1439" s="257"/>
      <c r="F1439" s="257"/>
      <c r="G1439" s="257"/>
      <c r="H1439" s="257"/>
      <c r="I1439" s="257"/>
      <c r="J1439" s="257"/>
      <c r="K1439" s="257"/>
      <c r="L1439" s="257"/>
      <c r="M1439" s="257"/>
      <c r="N1439" s="257"/>
      <c r="O1439" s="257"/>
      <c r="P1439" s="257"/>
      <c r="Q1439" s="257">
        <f>Q1438</f>
        <v>12</v>
      </c>
      <c r="R1439" s="257"/>
      <c r="S1439" s="257"/>
      <c r="T1439" s="257"/>
      <c r="U1439" s="257"/>
      <c r="V1439" s="257"/>
      <c r="W1439" s="257"/>
      <c r="X1439" s="257"/>
      <c r="Y1439" s="257"/>
      <c r="Z1439" s="257"/>
      <c r="AA1439" s="257"/>
      <c r="AB1439" s="257"/>
      <c r="AC1439" s="257"/>
      <c r="AD1439" s="257"/>
      <c r="AE1439" s="364">
        <f>AE1438</f>
        <v>0</v>
      </c>
      <c r="AF1439" s="364">
        <f t="shared" ref="AF1439:AR1439" si="3585">AF1438</f>
        <v>0</v>
      </c>
      <c r="AG1439" s="364">
        <f t="shared" si="3585"/>
        <v>0</v>
      </c>
      <c r="AH1439" s="364">
        <f t="shared" si="3585"/>
        <v>0</v>
      </c>
      <c r="AI1439" s="364">
        <f t="shared" si="3585"/>
        <v>0</v>
      </c>
      <c r="AJ1439" s="364">
        <f t="shared" si="3585"/>
        <v>0</v>
      </c>
      <c r="AK1439" s="364">
        <f t="shared" si="3585"/>
        <v>0</v>
      </c>
      <c r="AL1439" s="364">
        <f t="shared" si="3585"/>
        <v>0</v>
      </c>
      <c r="AM1439" s="364">
        <f t="shared" si="3585"/>
        <v>0</v>
      </c>
      <c r="AN1439" s="364">
        <f t="shared" si="3585"/>
        <v>0</v>
      </c>
      <c r="AO1439" s="364">
        <f t="shared" si="3585"/>
        <v>0</v>
      </c>
      <c r="AP1439" s="364">
        <f t="shared" si="3585"/>
        <v>0</v>
      </c>
      <c r="AQ1439" s="364">
        <f t="shared" si="3585"/>
        <v>0</v>
      </c>
      <c r="AR1439" s="364">
        <f t="shared" si="3585"/>
        <v>0</v>
      </c>
      <c r="AS1439" s="268"/>
    </row>
    <row r="1440" spans="1:46" outlineLevel="1">
      <c r="A1440" s="466"/>
      <c r="B1440" s="283"/>
      <c r="C1440" s="253"/>
      <c r="D1440" s="253"/>
      <c r="E1440" s="253"/>
      <c r="F1440" s="253"/>
      <c r="G1440" s="253"/>
      <c r="H1440" s="253"/>
      <c r="I1440" s="253"/>
      <c r="J1440" s="253"/>
      <c r="K1440" s="253"/>
      <c r="L1440" s="253"/>
      <c r="M1440" s="253"/>
      <c r="N1440" s="253"/>
      <c r="O1440" s="253"/>
      <c r="P1440" s="253"/>
      <c r="Q1440" s="253"/>
      <c r="R1440" s="253"/>
      <c r="S1440" s="253"/>
      <c r="T1440" s="253"/>
      <c r="U1440" s="253"/>
      <c r="V1440" s="253"/>
      <c r="W1440" s="253"/>
      <c r="X1440" s="253"/>
      <c r="Y1440" s="253"/>
      <c r="Z1440" s="253"/>
      <c r="AA1440" s="253"/>
      <c r="AB1440" s="253"/>
      <c r="AC1440" s="253"/>
      <c r="AD1440" s="253"/>
      <c r="AE1440" s="376"/>
      <c r="AF1440" s="377"/>
      <c r="AG1440" s="377"/>
      <c r="AH1440" s="377"/>
      <c r="AI1440" s="377"/>
      <c r="AJ1440" s="377"/>
      <c r="AK1440" s="377"/>
      <c r="AL1440" s="377"/>
      <c r="AM1440" s="377"/>
      <c r="AN1440" s="377"/>
      <c r="AO1440" s="377"/>
      <c r="AP1440" s="377"/>
      <c r="AQ1440" s="377"/>
      <c r="AR1440" s="377"/>
      <c r="AS1440" s="259"/>
    </row>
    <row r="1441" spans="1:45" outlineLevel="1">
      <c r="A1441" s="466">
        <v>19</v>
      </c>
      <c r="B1441" s="381" t="s">
        <v>111</v>
      </c>
      <c r="C1441" s="253" t="s">
        <v>25</v>
      </c>
      <c r="D1441" s="257"/>
      <c r="E1441" s="257"/>
      <c r="F1441" s="257"/>
      <c r="G1441" s="257"/>
      <c r="H1441" s="257"/>
      <c r="I1441" s="257"/>
      <c r="J1441" s="257"/>
      <c r="K1441" s="257"/>
      <c r="L1441" s="257"/>
      <c r="M1441" s="257"/>
      <c r="N1441" s="257"/>
      <c r="O1441" s="257"/>
      <c r="P1441" s="257"/>
      <c r="Q1441" s="257">
        <v>12</v>
      </c>
      <c r="R1441" s="257"/>
      <c r="S1441" s="257"/>
      <c r="T1441" s="257"/>
      <c r="U1441" s="257"/>
      <c r="V1441" s="257"/>
      <c r="W1441" s="257"/>
      <c r="X1441" s="257"/>
      <c r="Y1441" s="257"/>
      <c r="Z1441" s="257"/>
      <c r="AA1441" s="257"/>
      <c r="AB1441" s="257"/>
      <c r="AC1441" s="257"/>
      <c r="AD1441" s="257"/>
      <c r="AE1441" s="379"/>
      <c r="AF1441" s="363"/>
      <c r="AG1441" s="363"/>
      <c r="AH1441" s="363"/>
      <c r="AI1441" s="363"/>
      <c r="AJ1441" s="363"/>
      <c r="AK1441" s="363"/>
      <c r="AL1441" s="368"/>
      <c r="AM1441" s="368"/>
      <c r="AN1441" s="368"/>
      <c r="AO1441" s="368"/>
      <c r="AP1441" s="368"/>
      <c r="AQ1441" s="368"/>
      <c r="AR1441" s="368"/>
      <c r="AS1441" s="258">
        <f>SUM(AE1441:AR1441)</f>
        <v>0</v>
      </c>
    </row>
    <row r="1442" spans="1:45" outlineLevel="1">
      <c r="A1442" s="466"/>
      <c r="B1442" s="256" t="s">
        <v>741</v>
      </c>
      <c r="C1442" s="253" t="s">
        <v>163</v>
      </c>
      <c r="D1442" s="257"/>
      <c r="E1442" s="257"/>
      <c r="F1442" s="257"/>
      <c r="G1442" s="257"/>
      <c r="H1442" s="257"/>
      <c r="I1442" s="257"/>
      <c r="J1442" s="257"/>
      <c r="K1442" s="257"/>
      <c r="L1442" s="257"/>
      <c r="M1442" s="257"/>
      <c r="N1442" s="257"/>
      <c r="O1442" s="257"/>
      <c r="P1442" s="257"/>
      <c r="Q1442" s="257">
        <f>Q1441</f>
        <v>12</v>
      </c>
      <c r="R1442" s="257"/>
      <c r="S1442" s="257"/>
      <c r="T1442" s="257"/>
      <c r="U1442" s="257"/>
      <c r="V1442" s="257"/>
      <c r="W1442" s="257"/>
      <c r="X1442" s="257"/>
      <c r="Y1442" s="257"/>
      <c r="Z1442" s="257"/>
      <c r="AA1442" s="257"/>
      <c r="AB1442" s="257"/>
      <c r="AC1442" s="257"/>
      <c r="AD1442" s="257"/>
      <c r="AE1442" s="364">
        <f>AE1441</f>
        <v>0</v>
      </c>
      <c r="AF1442" s="364">
        <f t="shared" ref="AF1442:AR1442" si="3586">AF1441</f>
        <v>0</v>
      </c>
      <c r="AG1442" s="364">
        <f t="shared" si="3586"/>
        <v>0</v>
      </c>
      <c r="AH1442" s="364">
        <f t="shared" si="3586"/>
        <v>0</v>
      </c>
      <c r="AI1442" s="364">
        <f t="shared" si="3586"/>
        <v>0</v>
      </c>
      <c r="AJ1442" s="364">
        <f t="shared" si="3586"/>
        <v>0</v>
      </c>
      <c r="AK1442" s="364">
        <f t="shared" si="3586"/>
        <v>0</v>
      </c>
      <c r="AL1442" s="364">
        <f t="shared" si="3586"/>
        <v>0</v>
      </c>
      <c r="AM1442" s="364">
        <f t="shared" si="3586"/>
        <v>0</v>
      </c>
      <c r="AN1442" s="364">
        <f t="shared" si="3586"/>
        <v>0</v>
      </c>
      <c r="AO1442" s="364">
        <f t="shared" si="3586"/>
        <v>0</v>
      </c>
      <c r="AP1442" s="364">
        <f t="shared" si="3586"/>
        <v>0</v>
      </c>
      <c r="AQ1442" s="364">
        <f t="shared" si="3586"/>
        <v>0</v>
      </c>
      <c r="AR1442" s="364">
        <f t="shared" si="3586"/>
        <v>0</v>
      </c>
      <c r="AS1442" s="259"/>
    </row>
    <row r="1443" spans="1:45" outlineLevel="1">
      <c r="A1443" s="466"/>
      <c r="B1443" s="283"/>
      <c r="C1443" s="253"/>
      <c r="D1443" s="253"/>
      <c r="E1443" s="253"/>
      <c r="F1443" s="253"/>
      <c r="G1443" s="253"/>
      <c r="H1443" s="253"/>
      <c r="I1443" s="253"/>
      <c r="J1443" s="253"/>
      <c r="K1443" s="253"/>
      <c r="L1443" s="253"/>
      <c r="M1443" s="253"/>
      <c r="N1443" s="253"/>
      <c r="O1443" s="253"/>
      <c r="P1443" s="253"/>
      <c r="Q1443" s="253"/>
      <c r="R1443" s="253"/>
      <c r="S1443" s="253"/>
      <c r="T1443" s="253"/>
      <c r="U1443" s="253"/>
      <c r="V1443" s="253"/>
      <c r="W1443" s="253"/>
      <c r="X1443" s="253"/>
      <c r="Y1443" s="253"/>
      <c r="Z1443" s="253"/>
      <c r="AA1443" s="253"/>
      <c r="AB1443" s="253"/>
      <c r="AC1443" s="253"/>
      <c r="AD1443" s="253"/>
      <c r="AE1443" s="365"/>
      <c r="AF1443" s="365"/>
      <c r="AG1443" s="365"/>
      <c r="AH1443" s="365"/>
      <c r="AI1443" s="365"/>
      <c r="AJ1443" s="365"/>
      <c r="AK1443" s="365"/>
      <c r="AL1443" s="365"/>
      <c r="AM1443" s="365"/>
      <c r="AN1443" s="365"/>
      <c r="AO1443" s="365"/>
      <c r="AP1443" s="365"/>
      <c r="AQ1443" s="365"/>
      <c r="AR1443" s="365"/>
      <c r="AS1443" s="268"/>
    </row>
    <row r="1444" spans="1:45" outlineLevel="1">
      <c r="A1444" s="466">
        <v>20</v>
      </c>
      <c r="B1444" s="381" t="s">
        <v>110</v>
      </c>
      <c r="C1444" s="253" t="s">
        <v>25</v>
      </c>
      <c r="D1444" s="257"/>
      <c r="E1444" s="257"/>
      <c r="F1444" s="257"/>
      <c r="G1444" s="257"/>
      <c r="H1444" s="257"/>
      <c r="I1444" s="257"/>
      <c r="J1444" s="257"/>
      <c r="K1444" s="257"/>
      <c r="L1444" s="257"/>
      <c r="M1444" s="257"/>
      <c r="N1444" s="257"/>
      <c r="O1444" s="257"/>
      <c r="P1444" s="257"/>
      <c r="Q1444" s="257">
        <v>12</v>
      </c>
      <c r="R1444" s="257"/>
      <c r="S1444" s="257"/>
      <c r="T1444" s="257"/>
      <c r="U1444" s="257"/>
      <c r="V1444" s="257"/>
      <c r="W1444" s="257"/>
      <c r="X1444" s="257"/>
      <c r="Y1444" s="257"/>
      <c r="Z1444" s="257"/>
      <c r="AA1444" s="257"/>
      <c r="AB1444" s="257"/>
      <c r="AC1444" s="257"/>
      <c r="AD1444" s="257"/>
      <c r="AE1444" s="379"/>
      <c r="AF1444" s="363"/>
      <c r="AG1444" s="363"/>
      <c r="AH1444" s="363"/>
      <c r="AI1444" s="363"/>
      <c r="AJ1444" s="363"/>
      <c r="AK1444" s="363"/>
      <c r="AL1444" s="368"/>
      <c r="AM1444" s="368"/>
      <c r="AN1444" s="368"/>
      <c r="AO1444" s="368"/>
      <c r="AP1444" s="368"/>
      <c r="AQ1444" s="368"/>
      <c r="AR1444" s="368"/>
      <c r="AS1444" s="258">
        <f>SUM(AE1444:AR1444)</f>
        <v>0</v>
      </c>
    </row>
    <row r="1445" spans="1:45" outlineLevel="1">
      <c r="A1445" s="466"/>
      <c r="B1445" s="256" t="s">
        <v>741</v>
      </c>
      <c r="C1445" s="253" t="s">
        <v>163</v>
      </c>
      <c r="D1445" s="257"/>
      <c r="E1445" s="257"/>
      <c r="F1445" s="257"/>
      <c r="G1445" s="257"/>
      <c r="H1445" s="257"/>
      <c r="I1445" s="257"/>
      <c r="J1445" s="257"/>
      <c r="K1445" s="257"/>
      <c r="L1445" s="257"/>
      <c r="M1445" s="257"/>
      <c r="N1445" s="257"/>
      <c r="O1445" s="257"/>
      <c r="P1445" s="257"/>
      <c r="Q1445" s="257">
        <f>Q1444</f>
        <v>12</v>
      </c>
      <c r="R1445" s="257"/>
      <c r="S1445" s="257"/>
      <c r="T1445" s="257"/>
      <c r="U1445" s="257"/>
      <c r="V1445" s="257"/>
      <c r="W1445" s="257"/>
      <c r="X1445" s="257"/>
      <c r="Y1445" s="257"/>
      <c r="Z1445" s="257"/>
      <c r="AA1445" s="257"/>
      <c r="AB1445" s="257"/>
      <c r="AC1445" s="257"/>
      <c r="AD1445" s="257"/>
      <c r="AE1445" s="364">
        <f t="shared" ref="AE1445:AR1445" si="3587">AE1444</f>
        <v>0</v>
      </c>
      <c r="AF1445" s="364">
        <f t="shared" si="3587"/>
        <v>0</v>
      </c>
      <c r="AG1445" s="364">
        <f t="shared" si="3587"/>
        <v>0</v>
      </c>
      <c r="AH1445" s="364">
        <f t="shared" si="3587"/>
        <v>0</v>
      </c>
      <c r="AI1445" s="364">
        <f t="shared" si="3587"/>
        <v>0</v>
      </c>
      <c r="AJ1445" s="364">
        <f t="shared" si="3587"/>
        <v>0</v>
      </c>
      <c r="AK1445" s="364">
        <f t="shared" si="3587"/>
        <v>0</v>
      </c>
      <c r="AL1445" s="364">
        <f t="shared" si="3587"/>
        <v>0</v>
      </c>
      <c r="AM1445" s="364">
        <f t="shared" si="3587"/>
        <v>0</v>
      </c>
      <c r="AN1445" s="364">
        <f t="shared" si="3587"/>
        <v>0</v>
      </c>
      <c r="AO1445" s="364">
        <f t="shared" si="3587"/>
        <v>0</v>
      </c>
      <c r="AP1445" s="364">
        <f t="shared" si="3587"/>
        <v>0</v>
      </c>
      <c r="AQ1445" s="364">
        <f t="shared" si="3587"/>
        <v>0</v>
      </c>
      <c r="AR1445" s="364">
        <f t="shared" si="3587"/>
        <v>0</v>
      </c>
      <c r="AS1445" s="268"/>
    </row>
    <row r="1446" spans="1:45" ht="15.75" outlineLevel="1">
      <c r="A1446" s="466"/>
      <c r="B1446" s="284"/>
      <c r="C1446" s="262"/>
      <c r="D1446" s="253"/>
      <c r="E1446" s="253"/>
      <c r="F1446" s="253"/>
      <c r="G1446" s="253"/>
      <c r="H1446" s="253"/>
      <c r="I1446" s="253"/>
      <c r="J1446" s="253"/>
      <c r="K1446" s="253"/>
      <c r="L1446" s="253"/>
      <c r="M1446" s="253"/>
      <c r="N1446" s="253"/>
      <c r="O1446" s="253"/>
      <c r="P1446" s="253"/>
      <c r="Q1446" s="262"/>
      <c r="R1446" s="253"/>
      <c r="S1446" s="253"/>
      <c r="T1446" s="253"/>
      <c r="U1446" s="253"/>
      <c r="V1446" s="253"/>
      <c r="W1446" s="253"/>
      <c r="X1446" s="253"/>
      <c r="Y1446" s="253"/>
      <c r="Z1446" s="253"/>
      <c r="AA1446" s="253"/>
      <c r="AB1446" s="253"/>
      <c r="AC1446" s="253"/>
      <c r="AD1446" s="253"/>
      <c r="AE1446" s="365"/>
      <c r="AF1446" s="365"/>
      <c r="AG1446" s="365"/>
      <c r="AH1446" s="365"/>
      <c r="AI1446" s="365"/>
      <c r="AJ1446" s="365"/>
      <c r="AK1446" s="365"/>
      <c r="AL1446" s="365"/>
      <c r="AM1446" s="365"/>
      <c r="AN1446" s="365"/>
      <c r="AO1446" s="365"/>
      <c r="AP1446" s="365"/>
      <c r="AQ1446" s="365"/>
      <c r="AR1446" s="365"/>
      <c r="AS1446" s="268"/>
    </row>
    <row r="1447" spans="1:45" ht="15.75" outlineLevel="1">
      <c r="A1447" s="466"/>
      <c r="B1447" s="456" t="s">
        <v>500</v>
      </c>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75"/>
      <c r="AF1447" s="378"/>
      <c r="AG1447" s="378"/>
      <c r="AH1447" s="378"/>
      <c r="AI1447" s="378"/>
      <c r="AJ1447" s="378"/>
      <c r="AK1447" s="378"/>
      <c r="AL1447" s="378"/>
      <c r="AM1447" s="378"/>
      <c r="AN1447" s="378"/>
      <c r="AO1447" s="378"/>
      <c r="AP1447" s="378"/>
      <c r="AQ1447" s="378"/>
      <c r="AR1447" s="378"/>
      <c r="AS1447" s="268"/>
    </row>
    <row r="1448" spans="1:45" ht="15.75" outlineLevel="1">
      <c r="A1448" s="466"/>
      <c r="B1448" s="445" t="s">
        <v>496</v>
      </c>
      <c r="C1448" s="253"/>
      <c r="D1448" s="253"/>
      <c r="E1448" s="253"/>
      <c r="F1448" s="253"/>
      <c r="G1448" s="253"/>
      <c r="H1448" s="253"/>
      <c r="I1448" s="253"/>
      <c r="J1448" s="253"/>
      <c r="K1448" s="253"/>
      <c r="L1448" s="253"/>
      <c r="M1448" s="253"/>
      <c r="N1448" s="253"/>
      <c r="O1448" s="253"/>
      <c r="P1448" s="253"/>
      <c r="Q1448" s="253"/>
      <c r="R1448" s="253"/>
      <c r="S1448" s="253"/>
      <c r="T1448" s="253"/>
      <c r="U1448" s="253"/>
      <c r="V1448" s="253"/>
      <c r="W1448" s="253"/>
      <c r="X1448" s="253"/>
      <c r="Y1448" s="253"/>
      <c r="Z1448" s="253"/>
      <c r="AA1448" s="253"/>
      <c r="AB1448" s="253"/>
      <c r="AC1448" s="253"/>
      <c r="AD1448" s="253"/>
      <c r="AE1448" s="375"/>
      <c r="AF1448" s="378"/>
      <c r="AG1448" s="378"/>
      <c r="AH1448" s="378"/>
      <c r="AI1448" s="378"/>
      <c r="AJ1448" s="378"/>
      <c r="AK1448" s="378"/>
      <c r="AL1448" s="378"/>
      <c r="AM1448" s="378"/>
      <c r="AN1448" s="378"/>
      <c r="AO1448" s="378"/>
      <c r="AP1448" s="378"/>
      <c r="AQ1448" s="378"/>
      <c r="AR1448" s="378"/>
      <c r="AS1448" s="268"/>
    </row>
    <row r="1449" spans="1:45" ht="15" customHeight="1" outlineLevel="1">
      <c r="A1449" s="466">
        <v>21</v>
      </c>
      <c r="B1449" s="381" t="s">
        <v>113</v>
      </c>
      <c r="C1449" s="253" t="s">
        <v>25</v>
      </c>
      <c r="D1449" s="257"/>
      <c r="E1449" s="257"/>
      <c r="F1449" s="257"/>
      <c r="G1449" s="257"/>
      <c r="H1449" s="257"/>
      <c r="I1449" s="257"/>
      <c r="J1449" s="257"/>
      <c r="K1449" s="257"/>
      <c r="L1449" s="257"/>
      <c r="M1449" s="257"/>
      <c r="N1449" s="257"/>
      <c r="O1449" s="257"/>
      <c r="P1449" s="257"/>
      <c r="Q1449" s="253"/>
      <c r="R1449" s="257"/>
      <c r="S1449" s="257"/>
      <c r="T1449" s="257"/>
      <c r="U1449" s="257"/>
      <c r="V1449" s="257"/>
      <c r="W1449" s="257"/>
      <c r="X1449" s="257"/>
      <c r="Y1449" s="257"/>
      <c r="Z1449" s="257"/>
      <c r="AA1449" s="257"/>
      <c r="AB1449" s="257"/>
      <c r="AC1449" s="257"/>
      <c r="AD1449" s="257"/>
      <c r="AE1449" s="363"/>
      <c r="AF1449" s="363"/>
      <c r="AG1449" s="363"/>
      <c r="AH1449" s="363"/>
      <c r="AI1449" s="363"/>
      <c r="AJ1449" s="363"/>
      <c r="AK1449" s="363"/>
      <c r="AL1449" s="363"/>
      <c r="AM1449" s="363"/>
      <c r="AN1449" s="363"/>
      <c r="AO1449" s="363"/>
      <c r="AP1449" s="363"/>
      <c r="AQ1449" s="363"/>
      <c r="AR1449" s="363"/>
      <c r="AS1449" s="258">
        <f>SUM(AE1449:AR1449)</f>
        <v>0</v>
      </c>
    </row>
    <row r="1450" spans="1:45" ht="15" customHeight="1" outlineLevel="1">
      <c r="A1450" s="466"/>
      <c r="B1450" s="256" t="s">
        <v>741</v>
      </c>
      <c r="C1450" s="253" t="s">
        <v>163</v>
      </c>
      <c r="D1450" s="257"/>
      <c r="E1450" s="257"/>
      <c r="F1450" s="257"/>
      <c r="G1450" s="257"/>
      <c r="H1450" s="257"/>
      <c r="I1450" s="257"/>
      <c r="J1450" s="257"/>
      <c r="K1450" s="257"/>
      <c r="L1450" s="257"/>
      <c r="M1450" s="257"/>
      <c r="N1450" s="257"/>
      <c r="O1450" s="257"/>
      <c r="P1450" s="257"/>
      <c r="Q1450" s="253"/>
      <c r="R1450" s="257"/>
      <c r="S1450" s="257"/>
      <c r="T1450" s="257"/>
      <c r="U1450" s="257"/>
      <c r="V1450" s="257"/>
      <c r="W1450" s="257"/>
      <c r="X1450" s="257"/>
      <c r="Y1450" s="257"/>
      <c r="Z1450" s="257"/>
      <c r="AA1450" s="257"/>
      <c r="AB1450" s="257"/>
      <c r="AC1450" s="257"/>
      <c r="AD1450" s="257"/>
      <c r="AE1450" s="364">
        <f>AE1449</f>
        <v>0</v>
      </c>
      <c r="AF1450" s="364">
        <f t="shared" ref="AF1450:AR1450" si="3588">AF1449</f>
        <v>0</v>
      </c>
      <c r="AG1450" s="364">
        <f t="shared" si="3588"/>
        <v>0</v>
      </c>
      <c r="AH1450" s="364">
        <f t="shared" si="3588"/>
        <v>0</v>
      </c>
      <c r="AI1450" s="364">
        <f t="shared" si="3588"/>
        <v>0</v>
      </c>
      <c r="AJ1450" s="364">
        <f t="shared" si="3588"/>
        <v>0</v>
      </c>
      <c r="AK1450" s="364">
        <f t="shared" si="3588"/>
        <v>0</v>
      </c>
      <c r="AL1450" s="364">
        <f t="shared" si="3588"/>
        <v>0</v>
      </c>
      <c r="AM1450" s="364">
        <f t="shared" si="3588"/>
        <v>0</v>
      </c>
      <c r="AN1450" s="364">
        <f t="shared" si="3588"/>
        <v>0</v>
      </c>
      <c r="AO1450" s="364">
        <f t="shared" si="3588"/>
        <v>0</v>
      </c>
      <c r="AP1450" s="364">
        <f t="shared" si="3588"/>
        <v>0</v>
      </c>
      <c r="AQ1450" s="364">
        <f t="shared" si="3588"/>
        <v>0</v>
      </c>
      <c r="AR1450" s="364">
        <f t="shared" si="3588"/>
        <v>0</v>
      </c>
      <c r="AS1450" s="268"/>
    </row>
    <row r="1451" spans="1:45" ht="15" customHeight="1" outlineLevel="1">
      <c r="A1451" s="466"/>
      <c r="B1451" s="256"/>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 customHeight="1" outlineLevel="1">
      <c r="A1452" s="466">
        <v>22</v>
      </c>
      <c r="B1452" s="381" t="s">
        <v>114</v>
      </c>
      <c r="C1452" s="253" t="s">
        <v>25</v>
      </c>
      <c r="D1452" s="257"/>
      <c r="E1452" s="257"/>
      <c r="F1452" s="257"/>
      <c r="G1452" s="257"/>
      <c r="H1452" s="257"/>
      <c r="I1452" s="257"/>
      <c r="J1452" s="257"/>
      <c r="K1452" s="257"/>
      <c r="L1452" s="257"/>
      <c r="M1452" s="257"/>
      <c r="N1452" s="257"/>
      <c r="O1452" s="257"/>
      <c r="P1452" s="257"/>
      <c r="Q1452" s="253"/>
      <c r="R1452" s="257"/>
      <c r="S1452" s="257"/>
      <c r="T1452" s="257"/>
      <c r="U1452" s="257"/>
      <c r="V1452" s="257"/>
      <c r="W1452" s="257"/>
      <c r="X1452" s="257"/>
      <c r="Y1452" s="257"/>
      <c r="Z1452" s="257"/>
      <c r="AA1452" s="257"/>
      <c r="AB1452" s="257"/>
      <c r="AC1452" s="257"/>
      <c r="AD1452" s="257"/>
      <c r="AE1452" s="363"/>
      <c r="AF1452" s="363"/>
      <c r="AG1452" s="363"/>
      <c r="AH1452" s="363"/>
      <c r="AI1452" s="363"/>
      <c r="AJ1452" s="363"/>
      <c r="AK1452" s="363"/>
      <c r="AL1452" s="363"/>
      <c r="AM1452" s="363"/>
      <c r="AN1452" s="363"/>
      <c r="AO1452" s="363"/>
      <c r="AP1452" s="363"/>
      <c r="AQ1452" s="363"/>
      <c r="AR1452" s="363"/>
      <c r="AS1452" s="258">
        <f>SUM(AE1452:AR1452)</f>
        <v>0</v>
      </c>
    </row>
    <row r="1453" spans="1:45" ht="15" customHeight="1" outlineLevel="1">
      <c r="A1453" s="466"/>
      <c r="B1453" s="256" t="s">
        <v>741</v>
      </c>
      <c r="C1453" s="253" t="s">
        <v>163</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4">
        <f>AE1452</f>
        <v>0</v>
      </c>
      <c r="AF1453" s="364">
        <f t="shared" ref="AF1453:AR1453" si="3589">AF1452</f>
        <v>0</v>
      </c>
      <c r="AG1453" s="364">
        <f t="shared" si="3589"/>
        <v>0</v>
      </c>
      <c r="AH1453" s="364">
        <f t="shared" si="3589"/>
        <v>0</v>
      </c>
      <c r="AI1453" s="364">
        <f t="shared" si="3589"/>
        <v>0</v>
      </c>
      <c r="AJ1453" s="364">
        <f t="shared" si="3589"/>
        <v>0</v>
      </c>
      <c r="AK1453" s="364">
        <f t="shared" si="3589"/>
        <v>0</v>
      </c>
      <c r="AL1453" s="364">
        <f t="shared" si="3589"/>
        <v>0</v>
      </c>
      <c r="AM1453" s="364">
        <f t="shared" si="3589"/>
        <v>0</v>
      </c>
      <c r="AN1453" s="364">
        <f t="shared" si="3589"/>
        <v>0</v>
      </c>
      <c r="AO1453" s="364">
        <f t="shared" si="3589"/>
        <v>0</v>
      </c>
      <c r="AP1453" s="364">
        <f t="shared" si="3589"/>
        <v>0</v>
      </c>
      <c r="AQ1453" s="364">
        <f t="shared" si="3589"/>
        <v>0</v>
      </c>
      <c r="AR1453" s="364">
        <f t="shared" si="3589"/>
        <v>0</v>
      </c>
      <c r="AS1453" s="268"/>
    </row>
    <row r="1454" spans="1:45" ht="15" customHeight="1" outlineLevel="1">
      <c r="A1454" s="466"/>
      <c r="B1454" s="256"/>
      <c r="C1454" s="253"/>
      <c r="D1454" s="253"/>
      <c r="E1454" s="253"/>
      <c r="F1454" s="253"/>
      <c r="G1454" s="253"/>
      <c r="H1454" s="253"/>
      <c r="I1454" s="253"/>
      <c r="J1454" s="253"/>
      <c r="K1454" s="253"/>
      <c r="L1454" s="253"/>
      <c r="M1454" s="253"/>
      <c r="N1454" s="253"/>
      <c r="O1454" s="253"/>
      <c r="P1454" s="253"/>
      <c r="Q1454" s="253"/>
      <c r="R1454" s="253"/>
      <c r="S1454" s="253"/>
      <c r="T1454" s="253"/>
      <c r="U1454" s="253"/>
      <c r="V1454" s="253"/>
      <c r="W1454" s="253"/>
      <c r="X1454" s="253"/>
      <c r="Y1454" s="253"/>
      <c r="Z1454" s="253"/>
      <c r="AA1454" s="253"/>
      <c r="AB1454" s="253"/>
      <c r="AC1454" s="253"/>
      <c r="AD1454" s="253"/>
      <c r="AE1454" s="375"/>
      <c r="AF1454" s="378"/>
      <c r="AG1454" s="378"/>
      <c r="AH1454" s="378"/>
      <c r="AI1454" s="378"/>
      <c r="AJ1454" s="378"/>
      <c r="AK1454" s="378"/>
      <c r="AL1454" s="378"/>
      <c r="AM1454" s="378"/>
      <c r="AN1454" s="378"/>
      <c r="AO1454" s="378"/>
      <c r="AP1454" s="378"/>
      <c r="AQ1454" s="378"/>
      <c r="AR1454" s="378"/>
      <c r="AS1454" s="268"/>
    </row>
    <row r="1455" spans="1:45" ht="15" customHeight="1" outlineLevel="1">
      <c r="A1455" s="466">
        <v>23</v>
      </c>
      <c r="B1455" s="381" t="s">
        <v>115</v>
      </c>
      <c r="C1455" s="253" t="s">
        <v>25</v>
      </c>
      <c r="D1455" s="257"/>
      <c r="E1455" s="257"/>
      <c r="F1455" s="257"/>
      <c r="G1455" s="257"/>
      <c r="H1455" s="257"/>
      <c r="I1455" s="257"/>
      <c r="J1455" s="257"/>
      <c r="K1455" s="257"/>
      <c r="L1455" s="257"/>
      <c r="M1455" s="257"/>
      <c r="N1455" s="257"/>
      <c r="O1455" s="257"/>
      <c r="P1455" s="257"/>
      <c r="Q1455" s="253"/>
      <c r="R1455" s="257"/>
      <c r="S1455" s="257"/>
      <c r="T1455" s="257"/>
      <c r="U1455" s="257"/>
      <c r="V1455" s="257"/>
      <c r="W1455" s="257"/>
      <c r="X1455" s="257"/>
      <c r="Y1455" s="257"/>
      <c r="Z1455" s="257"/>
      <c r="AA1455" s="257"/>
      <c r="AB1455" s="257"/>
      <c r="AC1455" s="257"/>
      <c r="AD1455" s="257"/>
      <c r="AE1455" s="363"/>
      <c r="AF1455" s="363"/>
      <c r="AG1455" s="363"/>
      <c r="AH1455" s="363"/>
      <c r="AI1455" s="363"/>
      <c r="AJ1455" s="363"/>
      <c r="AK1455" s="363"/>
      <c r="AL1455" s="363"/>
      <c r="AM1455" s="363"/>
      <c r="AN1455" s="363"/>
      <c r="AO1455" s="363"/>
      <c r="AP1455" s="363"/>
      <c r="AQ1455" s="363"/>
      <c r="AR1455" s="363"/>
      <c r="AS1455" s="258">
        <f>SUM(AE1455:AR1455)</f>
        <v>0</v>
      </c>
    </row>
    <row r="1456" spans="1:45" ht="15" customHeight="1" outlineLevel="1">
      <c r="A1456" s="466"/>
      <c r="B1456" s="256" t="s">
        <v>741</v>
      </c>
      <c r="C1456" s="253" t="s">
        <v>163</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4">
        <f>AE1455</f>
        <v>0</v>
      </c>
      <c r="AF1456" s="364">
        <f t="shared" ref="AF1456:AR1456" si="3590">AF1455</f>
        <v>0</v>
      </c>
      <c r="AG1456" s="364">
        <f t="shared" si="3590"/>
        <v>0</v>
      </c>
      <c r="AH1456" s="364">
        <f t="shared" si="3590"/>
        <v>0</v>
      </c>
      <c r="AI1456" s="364">
        <f t="shared" si="3590"/>
        <v>0</v>
      </c>
      <c r="AJ1456" s="364">
        <f t="shared" si="3590"/>
        <v>0</v>
      </c>
      <c r="AK1456" s="364">
        <f t="shared" si="3590"/>
        <v>0</v>
      </c>
      <c r="AL1456" s="364">
        <f t="shared" si="3590"/>
        <v>0</v>
      </c>
      <c r="AM1456" s="364">
        <f t="shared" si="3590"/>
        <v>0</v>
      </c>
      <c r="AN1456" s="364">
        <f t="shared" si="3590"/>
        <v>0</v>
      </c>
      <c r="AO1456" s="364">
        <f t="shared" si="3590"/>
        <v>0</v>
      </c>
      <c r="AP1456" s="364">
        <f t="shared" si="3590"/>
        <v>0</v>
      </c>
      <c r="AQ1456" s="364">
        <f t="shared" si="3590"/>
        <v>0</v>
      </c>
      <c r="AR1456" s="364">
        <f t="shared" si="3590"/>
        <v>0</v>
      </c>
      <c r="AS1456" s="268"/>
    </row>
    <row r="1457" spans="1:45" ht="15" customHeight="1" outlineLevel="1">
      <c r="A1457" s="466"/>
      <c r="B1457" s="383"/>
      <c r="C1457" s="253"/>
      <c r="D1457" s="253"/>
      <c r="E1457" s="253"/>
      <c r="F1457" s="253"/>
      <c r="G1457" s="253"/>
      <c r="H1457" s="253"/>
      <c r="I1457" s="253"/>
      <c r="J1457" s="253"/>
      <c r="K1457" s="253"/>
      <c r="L1457" s="253"/>
      <c r="M1457" s="253"/>
      <c r="N1457" s="253"/>
      <c r="O1457" s="253"/>
      <c r="P1457" s="253"/>
      <c r="Q1457" s="253"/>
      <c r="R1457" s="253"/>
      <c r="S1457" s="253"/>
      <c r="T1457" s="253"/>
      <c r="U1457" s="253"/>
      <c r="V1457" s="253"/>
      <c r="W1457" s="253"/>
      <c r="X1457" s="253"/>
      <c r="Y1457" s="253"/>
      <c r="Z1457" s="253"/>
      <c r="AA1457" s="253"/>
      <c r="AB1457" s="253"/>
      <c r="AC1457" s="253"/>
      <c r="AD1457" s="253"/>
      <c r="AE1457" s="375"/>
      <c r="AF1457" s="378"/>
      <c r="AG1457" s="378"/>
      <c r="AH1457" s="378"/>
      <c r="AI1457" s="378"/>
      <c r="AJ1457" s="378"/>
      <c r="AK1457" s="378"/>
      <c r="AL1457" s="378"/>
      <c r="AM1457" s="378"/>
      <c r="AN1457" s="378"/>
      <c r="AO1457" s="378"/>
      <c r="AP1457" s="378"/>
      <c r="AQ1457" s="378"/>
      <c r="AR1457" s="378"/>
      <c r="AS1457" s="268"/>
    </row>
    <row r="1458" spans="1:45" ht="15" customHeight="1" outlineLevel="1">
      <c r="A1458" s="466">
        <v>24</v>
      </c>
      <c r="B1458" s="381" t="s">
        <v>116</v>
      </c>
      <c r="C1458" s="253" t="s">
        <v>25</v>
      </c>
      <c r="D1458" s="257"/>
      <c r="E1458" s="257"/>
      <c r="F1458" s="257"/>
      <c r="G1458" s="257"/>
      <c r="H1458" s="257"/>
      <c r="I1458" s="257"/>
      <c r="J1458" s="257"/>
      <c r="K1458" s="257"/>
      <c r="L1458" s="257"/>
      <c r="M1458" s="257"/>
      <c r="N1458" s="257"/>
      <c r="O1458" s="257"/>
      <c r="P1458" s="257"/>
      <c r="Q1458" s="253"/>
      <c r="R1458" s="257"/>
      <c r="S1458" s="257"/>
      <c r="T1458" s="257"/>
      <c r="U1458" s="257"/>
      <c r="V1458" s="257"/>
      <c r="W1458" s="257"/>
      <c r="X1458" s="257"/>
      <c r="Y1458" s="257"/>
      <c r="Z1458" s="257"/>
      <c r="AA1458" s="257"/>
      <c r="AB1458" s="257"/>
      <c r="AC1458" s="257"/>
      <c r="AD1458" s="257"/>
      <c r="AE1458" s="363"/>
      <c r="AF1458" s="363"/>
      <c r="AG1458" s="363"/>
      <c r="AH1458" s="363"/>
      <c r="AI1458" s="363"/>
      <c r="AJ1458" s="363"/>
      <c r="AK1458" s="363"/>
      <c r="AL1458" s="363"/>
      <c r="AM1458" s="363"/>
      <c r="AN1458" s="363"/>
      <c r="AO1458" s="363"/>
      <c r="AP1458" s="363"/>
      <c r="AQ1458" s="363"/>
      <c r="AR1458" s="363"/>
      <c r="AS1458" s="258">
        <f>SUM(AE1458:AR1458)</f>
        <v>0</v>
      </c>
    </row>
    <row r="1459" spans="1:45" ht="15" customHeight="1" outlineLevel="1">
      <c r="A1459" s="466"/>
      <c r="B1459" s="256" t="s">
        <v>741</v>
      </c>
      <c r="C1459" s="253" t="s">
        <v>163</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4">
        <f>AE1458</f>
        <v>0</v>
      </c>
      <c r="AF1459" s="364">
        <f t="shared" ref="AF1459:AR1459" si="3591">AF1458</f>
        <v>0</v>
      </c>
      <c r="AG1459" s="364">
        <f t="shared" si="3591"/>
        <v>0</v>
      </c>
      <c r="AH1459" s="364">
        <f t="shared" si="3591"/>
        <v>0</v>
      </c>
      <c r="AI1459" s="364">
        <f t="shared" si="3591"/>
        <v>0</v>
      </c>
      <c r="AJ1459" s="364">
        <f t="shared" si="3591"/>
        <v>0</v>
      </c>
      <c r="AK1459" s="364">
        <f t="shared" si="3591"/>
        <v>0</v>
      </c>
      <c r="AL1459" s="364">
        <f t="shared" si="3591"/>
        <v>0</v>
      </c>
      <c r="AM1459" s="364">
        <f t="shared" si="3591"/>
        <v>0</v>
      </c>
      <c r="AN1459" s="364">
        <f t="shared" si="3591"/>
        <v>0</v>
      </c>
      <c r="AO1459" s="364">
        <f t="shared" si="3591"/>
        <v>0</v>
      </c>
      <c r="AP1459" s="364">
        <f t="shared" si="3591"/>
        <v>0</v>
      </c>
      <c r="AQ1459" s="364">
        <f t="shared" si="3591"/>
        <v>0</v>
      </c>
      <c r="AR1459" s="364">
        <f t="shared" si="3591"/>
        <v>0</v>
      </c>
      <c r="AS1459" s="268"/>
    </row>
    <row r="1460" spans="1:45" ht="15" customHeight="1" outlineLevel="1">
      <c r="A1460" s="466"/>
      <c r="B1460" s="256"/>
      <c r="C1460" s="253"/>
      <c r="D1460" s="253"/>
      <c r="E1460" s="253"/>
      <c r="F1460" s="253"/>
      <c r="G1460" s="253"/>
      <c r="H1460" s="253"/>
      <c r="I1460" s="253"/>
      <c r="J1460" s="253"/>
      <c r="K1460" s="253"/>
      <c r="L1460" s="253"/>
      <c r="M1460" s="253"/>
      <c r="N1460" s="253"/>
      <c r="O1460" s="253"/>
      <c r="P1460" s="253"/>
      <c r="Q1460" s="253"/>
      <c r="R1460" s="253"/>
      <c r="S1460" s="253"/>
      <c r="T1460" s="253"/>
      <c r="U1460" s="253"/>
      <c r="V1460" s="253"/>
      <c r="W1460" s="253"/>
      <c r="X1460" s="253"/>
      <c r="Y1460" s="253"/>
      <c r="Z1460" s="253"/>
      <c r="AA1460" s="253"/>
      <c r="AB1460" s="253"/>
      <c r="AC1460" s="253"/>
      <c r="AD1460" s="253"/>
      <c r="AE1460" s="365"/>
      <c r="AF1460" s="378"/>
      <c r="AG1460" s="378"/>
      <c r="AH1460" s="378"/>
      <c r="AI1460" s="378"/>
      <c r="AJ1460" s="378"/>
      <c r="AK1460" s="378"/>
      <c r="AL1460" s="378"/>
      <c r="AM1460" s="378"/>
      <c r="AN1460" s="378"/>
      <c r="AO1460" s="378"/>
      <c r="AP1460" s="378"/>
      <c r="AQ1460" s="378"/>
      <c r="AR1460" s="378"/>
      <c r="AS1460" s="268"/>
    </row>
    <row r="1461" spans="1:45" ht="15" customHeight="1" outlineLevel="1">
      <c r="A1461" s="466"/>
      <c r="B1461" s="250" t="s">
        <v>497</v>
      </c>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65"/>
      <c r="AF1461" s="378"/>
      <c r="AG1461" s="378"/>
      <c r="AH1461" s="378"/>
      <c r="AI1461" s="378"/>
      <c r="AJ1461" s="378"/>
      <c r="AK1461" s="378"/>
      <c r="AL1461" s="378"/>
      <c r="AM1461" s="378"/>
      <c r="AN1461" s="378"/>
      <c r="AO1461" s="378"/>
      <c r="AP1461" s="378"/>
      <c r="AQ1461" s="378"/>
      <c r="AR1461" s="378"/>
      <c r="AS1461" s="268"/>
    </row>
    <row r="1462" spans="1:45" ht="15" customHeight="1" outlineLevel="1">
      <c r="A1462" s="466">
        <v>25</v>
      </c>
      <c r="B1462" s="381" t="s">
        <v>117</v>
      </c>
      <c r="C1462" s="253" t="s">
        <v>25</v>
      </c>
      <c r="D1462" s="257"/>
      <c r="E1462" s="257"/>
      <c r="F1462" s="257"/>
      <c r="G1462" s="257"/>
      <c r="H1462" s="257"/>
      <c r="I1462" s="257"/>
      <c r="J1462" s="257"/>
      <c r="K1462" s="257"/>
      <c r="L1462" s="257"/>
      <c r="M1462" s="257"/>
      <c r="N1462" s="257"/>
      <c r="O1462" s="257"/>
      <c r="P1462" s="257"/>
      <c r="Q1462" s="257">
        <v>12</v>
      </c>
      <c r="R1462" s="257"/>
      <c r="S1462" s="257"/>
      <c r="T1462" s="257"/>
      <c r="U1462" s="257"/>
      <c r="V1462" s="257"/>
      <c r="W1462" s="257"/>
      <c r="X1462" s="257"/>
      <c r="Y1462" s="257"/>
      <c r="Z1462" s="257"/>
      <c r="AA1462" s="257"/>
      <c r="AB1462" s="257"/>
      <c r="AC1462" s="257"/>
      <c r="AD1462" s="257"/>
      <c r="AE1462" s="379"/>
      <c r="AF1462" s="368"/>
      <c r="AG1462" s="368"/>
      <c r="AH1462" s="368"/>
      <c r="AI1462" s="368"/>
      <c r="AJ1462" s="368"/>
      <c r="AK1462" s="368"/>
      <c r="AL1462" s="368"/>
      <c r="AM1462" s="368"/>
      <c r="AN1462" s="368"/>
      <c r="AO1462" s="368"/>
      <c r="AP1462" s="368"/>
      <c r="AQ1462" s="368"/>
      <c r="AR1462" s="368"/>
      <c r="AS1462" s="258">
        <f>SUM(AE1462:AR1462)</f>
        <v>0</v>
      </c>
    </row>
    <row r="1463" spans="1:45" ht="15" customHeight="1" outlineLevel="1">
      <c r="A1463" s="466"/>
      <c r="B1463" s="256" t="s">
        <v>741</v>
      </c>
      <c r="C1463" s="253" t="s">
        <v>163</v>
      </c>
      <c r="D1463" s="257"/>
      <c r="E1463" s="257"/>
      <c r="F1463" s="257"/>
      <c r="G1463" s="257"/>
      <c r="H1463" s="257"/>
      <c r="I1463" s="257"/>
      <c r="J1463" s="257"/>
      <c r="K1463" s="257"/>
      <c r="L1463" s="257"/>
      <c r="M1463" s="257"/>
      <c r="N1463" s="257"/>
      <c r="O1463" s="257"/>
      <c r="P1463" s="257"/>
      <c r="Q1463" s="257">
        <f>Q1462</f>
        <v>12</v>
      </c>
      <c r="R1463" s="257"/>
      <c r="S1463" s="257"/>
      <c r="T1463" s="257"/>
      <c r="U1463" s="257"/>
      <c r="V1463" s="257"/>
      <c r="W1463" s="257"/>
      <c r="X1463" s="257"/>
      <c r="Y1463" s="257"/>
      <c r="Z1463" s="257"/>
      <c r="AA1463" s="257"/>
      <c r="AB1463" s="257"/>
      <c r="AC1463" s="257"/>
      <c r="AD1463" s="257"/>
      <c r="AE1463" s="364">
        <f>AE1462</f>
        <v>0</v>
      </c>
      <c r="AF1463" s="364">
        <f t="shared" ref="AF1463:AR1463" si="3592">AF1462</f>
        <v>0</v>
      </c>
      <c r="AG1463" s="364">
        <f t="shared" si="3592"/>
        <v>0</v>
      </c>
      <c r="AH1463" s="364">
        <f t="shared" si="3592"/>
        <v>0</v>
      </c>
      <c r="AI1463" s="364">
        <f t="shared" si="3592"/>
        <v>0</v>
      </c>
      <c r="AJ1463" s="364">
        <f t="shared" si="3592"/>
        <v>0</v>
      </c>
      <c r="AK1463" s="364">
        <f t="shared" si="3592"/>
        <v>0</v>
      </c>
      <c r="AL1463" s="364">
        <f t="shared" si="3592"/>
        <v>0</v>
      </c>
      <c r="AM1463" s="364">
        <f t="shared" si="3592"/>
        <v>0</v>
      </c>
      <c r="AN1463" s="364">
        <f t="shared" si="3592"/>
        <v>0</v>
      </c>
      <c r="AO1463" s="364">
        <f t="shared" si="3592"/>
        <v>0</v>
      </c>
      <c r="AP1463" s="364">
        <f t="shared" si="3592"/>
        <v>0</v>
      </c>
      <c r="AQ1463" s="364">
        <f t="shared" si="3592"/>
        <v>0</v>
      </c>
      <c r="AR1463" s="364">
        <f t="shared" si="3592"/>
        <v>0</v>
      </c>
      <c r="AS1463" s="268"/>
    </row>
    <row r="1464" spans="1:45" ht="15"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customHeight="1" outlineLevel="1">
      <c r="A1465" s="466">
        <v>26</v>
      </c>
      <c r="B1465" s="381" t="s">
        <v>118</v>
      </c>
      <c r="C1465" s="253" t="s">
        <v>25</v>
      </c>
      <c r="D1465" s="257"/>
      <c r="E1465" s="257"/>
      <c r="F1465" s="257"/>
      <c r="G1465" s="257"/>
      <c r="H1465" s="257"/>
      <c r="I1465" s="257"/>
      <c r="J1465" s="257"/>
      <c r="K1465" s="257"/>
      <c r="L1465" s="257"/>
      <c r="M1465" s="257"/>
      <c r="N1465" s="257"/>
      <c r="O1465" s="257"/>
      <c r="P1465" s="257"/>
      <c r="Q1465" s="257">
        <v>12</v>
      </c>
      <c r="R1465" s="257"/>
      <c r="S1465" s="257"/>
      <c r="T1465" s="257"/>
      <c r="U1465" s="257"/>
      <c r="V1465" s="257"/>
      <c r="W1465" s="257"/>
      <c r="X1465" s="257"/>
      <c r="Y1465" s="257"/>
      <c r="Z1465" s="257"/>
      <c r="AA1465" s="257"/>
      <c r="AB1465" s="257"/>
      <c r="AC1465" s="257"/>
      <c r="AD1465" s="257"/>
      <c r="AE1465" s="379"/>
      <c r="AF1465" s="368"/>
      <c r="AG1465" s="368"/>
      <c r="AH1465" s="368"/>
      <c r="AI1465" s="368"/>
      <c r="AJ1465" s="368"/>
      <c r="AK1465" s="368"/>
      <c r="AL1465" s="368"/>
      <c r="AM1465" s="368"/>
      <c r="AN1465" s="368"/>
      <c r="AO1465" s="368"/>
      <c r="AP1465" s="368"/>
      <c r="AQ1465" s="368"/>
      <c r="AR1465" s="368"/>
      <c r="AS1465" s="258">
        <f>SUM(AE1465:AR1465)</f>
        <v>0</v>
      </c>
    </row>
    <row r="1466" spans="1:45" ht="15" customHeight="1" outlineLevel="1">
      <c r="A1466" s="466"/>
      <c r="B1466" s="256" t="s">
        <v>741</v>
      </c>
      <c r="C1466" s="253" t="s">
        <v>163</v>
      </c>
      <c r="D1466" s="257"/>
      <c r="E1466" s="257"/>
      <c r="F1466" s="257"/>
      <c r="G1466" s="257"/>
      <c r="H1466" s="257"/>
      <c r="I1466" s="257"/>
      <c r="J1466" s="257"/>
      <c r="K1466" s="257"/>
      <c r="L1466" s="257"/>
      <c r="M1466" s="257"/>
      <c r="N1466" s="257"/>
      <c r="O1466" s="257"/>
      <c r="P1466" s="257"/>
      <c r="Q1466" s="257">
        <f>Q1465</f>
        <v>12</v>
      </c>
      <c r="R1466" s="257"/>
      <c r="S1466" s="257"/>
      <c r="T1466" s="257"/>
      <c r="U1466" s="257"/>
      <c r="V1466" s="257"/>
      <c r="W1466" s="257"/>
      <c r="X1466" s="257"/>
      <c r="Y1466" s="257"/>
      <c r="Z1466" s="257"/>
      <c r="AA1466" s="257"/>
      <c r="AB1466" s="257"/>
      <c r="AC1466" s="257"/>
      <c r="AD1466" s="257"/>
      <c r="AE1466" s="364">
        <f>AE1465</f>
        <v>0</v>
      </c>
      <c r="AF1466" s="364">
        <f t="shared" ref="AF1466:AR1466" si="3593">AF1465</f>
        <v>0</v>
      </c>
      <c r="AG1466" s="364">
        <f t="shared" si="3593"/>
        <v>0</v>
      </c>
      <c r="AH1466" s="364">
        <f t="shared" si="3593"/>
        <v>0</v>
      </c>
      <c r="AI1466" s="364">
        <f t="shared" si="3593"/>
        <v>0</v>
      </c>
      <c r="AJ1466" s="364">
        <f t="shared" si="3593"/>
        <v>0</v>
      </c>
      <c r="AK1466" s="364">
        <f t="shared" si="3593"/>
        <v>0</v>
      </c>
      <c r="AL1466" s="364">
        <f t="shared" si="3593"/>
        <v>0</v>
      </c>
      <c r="AM1466" s="364">
        <f t="shared" si="3593"/>
        <v>0</v>
      </c>
      <c r="AN1466" s="364">
        <f t="shared" si="3593"/>
        <v>0</v>
      </c>
      <c r="AO1466" s="364">
        <f t="shared" si="3593"/>
        <v>0</v>
      </c>
      <c r="AP1466" s="364">
        <f t="shared" si="3593"/>
        <v>0</v>
      </c>
      <c r="AQ1466" s="364">
        <f t="shared" si="3593"/>
        <v>0</v>
      </c>
      <c r="AR1466" s="364">
        <f t="shared" si="3593"/>
        <v>0</v>
      </c>
      <c r="AS1466" s="268"/>
    </row>
    <row r="1467" spans="1:45" ht="15" customHeight="1" outlineLevel="1">
      <c r="A1467" s="466"/>
      <c r="B1467" s="256"/>
      <c r="C1467" s="253"/>
      <c r="D1467" s="253"/>
      <c r="E1467" s="253"/>
      <c r="F1467" s="253"/>
      <c r="G1467" s="253"/>
      <c r="H1467" s="253"/>
      <c r="I1467" s="253"/>
      <c r="J1467" s="253"/>
      <c r="K1467" s="253"/>
      <c r="L1467" s="253"/>
      <c r="M1467" s="253"/>
      <c r="N1467" s="253"/>
      <c r="O1467" s="253"/>
      <c r="P1467" s="253"/>
      <c r="Q1467" s="253"/>
      <c r="R1467" s="253"/>
      <c r="S1467" s="253"/>
      <c r="T1467" s="253"/>
      <c r="U1467" s="253"/>
      <c r="V1467" s="253"/>
      <c r="W1467" s="253"/>
      <c r="X1467" s="253"/>
      <c r="Y1467" s="253"/>
      <c r="Z1467" s="253"/>
      <c r="AA1467" s="253"/>
      <c r="AB1467" s="253"/>
      <c r="AC1467" s="253"/>
      <c r="AD1467" s="253"/>
      <c r="AE1467" s="365"/>
      <c r="AF1467" s="378"/>
      <c r="AG1467" s="378"/>
      <c r="AH1467" s="378"/>
      <c r="AI1467" s="378"/>
      <c r="AJ1467" s="378"/>
      <c r="AK1467" s="378"/>
      <c r="AL1467" s="378"/>
      <c r="AM1467" s="378"/>
      <c r="AN1467" s="378"/>
      <c r="AO1467" s="378"/>
      <c r="AP1467" s="378"/>
      <c r="AQ1467" s="378"/>
      <c r="AR1467" s="378"/>
      <c r="AS1467" s="268"/>
    </row>
    <row r="1468" spans="1:45" ht="15" customHeight="1" outlineLevel="1">
      <c r="A1468" s="466">
        <v>27</v>
      </c>
      <c r="B1468" s="381" t="s">
        <v>119</v>
      </c>
      <c r="C1468" s="253" t="s">
        <v>25</v>
      </c>
      <c r="D1468" s="257"/>
      <c r="E1468" s="257"/>
      <c r="F1468" s="257"/>
      <c r="G1468" s="257"/>
      <c r="H1468" s="257"/>
      <c r="I1468" s="257"/>
      <c r="J1468" s="257"/>
      <c r="K1468" s="257"/>
      <c r="L1468" s="257"/>
      <c r="M1468" s="257"/>
      <c r="N1468" s="257"/>
      <c r="O1468" s="257"/>
      <c r="P1468" s="257"/>
      <c r="Q1468" s="257">
        <v>12</v>
      </c>
      <c r="R1468" s="257"/>
      <c r="S1468" s="257"/>
      <c r="T1468" s="257"/>
      <c r="U1468" s="257"/>
      <c r="V1468" s="257"/>
      <c r="W1468" s="257"/>
      <c r="X1468" s="257"/>
      <c r="Y1468" s="257"/>
      <c r="Z1468" s="257"/>
      <c r="AA1468" s="257"/>
      <c r="AB1468" s="257"/>
      <c r="AC1468" s="257"/>
      <c r="AD1468" s="257"/>
      <c r="AE1468" s="379"/>
      <c r="AF1468" s="368"/>
      <c r="AG1468" s="368"/>
      <c r="AH1468" s="368"/>
      <c r="AI1468" s="368"/>
      <c r="AJ1468" s="368"/>
      <c r="AK1468" s="368"/>
      <c r="AL1468" s="368"/>
      <c r="AM1468" s="368"/>
      <c r="AN1468" s="368"/>
      <c r="AO1468" s="368"/>
      <c r="AP1468" s="368"/>
      <c r="AQ1468" s="368"/>
      <c r="AR1468" s="368"/>
      <c r="AS1468" s="258">
        <f>SUM(AE1468:AR1468)</f>
        <v>0</v>
      </c>
    </row>
    <row r="1469" spans="1:45" ht="15" customHeight="1" outlineLevel="1">
      <c r="A1469" s="466"/>
      <c r="B1469" s="256" t="s">
        <v>741</v>
      </c>
      <c r="C1469" s="253" t="s">
        <v>163</v>
      </c>
      <c r="D1469" s="257"/>
      <c r="E1469" s="257"/>
      <c r="F1469" s="257"/>
      <c r="G1469" s="257"/>
      <c r="H1469" s="257"/>
      <c r="I1469" s="257"/>
      <c r="J1469" s="257"/>
      <c r="K1469" s="257"/>
      <c r="L1469" s="257"/>
      <c r="M1469" s="257"/>
      <c r="N1469" s="257"/>
      <c r="O1469" s="257"/>
      <c r="P1469" s="257"/>
      <c r="Q1469" s="257">
        <f>Q1468</f>
        <v>12</v>
      </c>
      <c r="R1469" s="257"/>
      <c r="S1469" s="257"/>
      <c r="T1469" s="257"/>
      <c r="U1469" s="257"/>
      <c r="V1469" s="257"/>
      <c r="W1469" s="257"/>
      <c r="X1469" s="257"/>
      <c r="Y1469" s="257"/>
      <c r="Z1469" s="257"/>
      <c r="AA1469" s="257"/>
      <c r="AB1469" s="257"/>
      <c r="AC1469" s="257"/>
      <c r="AD1469" s="257"/>
      <c r="AE1469" s="364">
        <f>AE1468</f>
        <v>0</v>
      </c>
      <c r="AF1469" s="364">
        <f t="shared" ref="AF1469:AR1469" si="3594">AF1468</f>
        <v>0</v>
      </c>
      <c r="AG1469" s="364">
        <f t="shared" si="3594"/>
        <v>0</v>
      </c>
      <c r="AH1469" s="364">
        <f t="shared" si="3594"/>
        <v>0</v>
      </c>
      <c r="AI1469" s="364">
        <f t="shared" si="3594"/>
        <v>0</v>
      </c>
      <c r="AJ1469" s="364">
        <f t="shared" si="3594"/>
        <v>0</v>
      </c>
      <c r="AK1469" s="364">
        <f t="shared" si="3594"/>
        <v>0</v>
      </c>
      <c r="AL1469" s="364">
        <f t="shared" si="3594"/>
        <v>0</v>
      </c>
      <c r="AM1469" s="364">
        <f t="shared" si="3594"/>
        <v>0</v>
      </c>
      <c r="AN1469" s="364">
        <f t="shared" si="3594"/>
        <v>0</v>
      </c>
      <c r="AO1469" s="364">
        <f t="shared" si="3594"/>
        <v>0</v>
      </c>
      <c r="AP1469" s="364">
        <f t="shared" si="3594"/>
        <v>0</v>
      </c>
      <c r="AQ1469" s="364">
        <f t="shared" si="3594"/>
        <v>0</v>
      </c>
      <c r="AR1469" s="364">
        <f t="shared" si="3594"/>
        <v>0</v>
      </c>
      <c r="AS1469" s="268"/>
    </row>
    <row r="1470" spans="1:45" ht="15" customHeight="1" outlineLevel="1">
      <c r="A1470" s="466"/>
      <c r="B1470" s="256"/>
      <c r="C1470" s="253"/>
      <c r="D1470" s="253"/>
      <c r="E1470" s="253"/>
      <c r="F1470" s="253"/>
      <c r="G1470" s="253"/>
      <c r="H1470" s="253"/>
      <c r="I1470" s="253"/>
      <c r="J1470" s="253"/>
      <c r="K1470" s="253"/>
      <c r="L1470" s="253"/>
      <c r="M1470" s="253"/>
      <c r="N1470" s="253"/>
      <c r="O1470" s="253"/>
      <c r="P1470" s="253"/>
      <c r="Q1470" s="253"/>
      <c r="R1470" s="253"/>
      <c r="S1470" s="253"/>
      <c r="T1470" s="253"/>
      <c r="U1470" s="253"/>
      <c r="V1470" s="253"/>
      <c r="W1470" s="253"/>
      <c r="X1470" s="253"/>
      <c r="Y1470" s="253"/>
      <c r="Z1470" s="253"/>
      <c r="AA1470" s="253"/>
      <c r="AB1470" s="253"/>
      <c r="AC1470" s="253"/>
      <c r="AD1470" s="253"/>
      <c r="AE1470" s="365"/>
      <c r="AF1470" s="378"/>
      <c r="AG1470" s="378"/>
      <c r="AH1470" s="378"/>
      <c r="AI1470" s="378"/>
      <c r="AJ1470" s="378"/>
      <c r="AK1470" s="378"/>
      <c r="AL1470" s="378"/>
      <c r="AM1470" s="378"/>
      <c r="AN1470" s="378"/>
      <c r="AO1470" s="378"/>
      <c r="AP1470" s="378"/>
      <c r="AQ1470" s="378"/>
      <c r="AR1470" s="378"/>
      <c r="AS1470" s="268"/>
    </row>
    <row r="1471" spans="1:45" ht="15" customHeight="1" outlineLevel="1">
      <c r="A1471" s="466">
        <v>28</v>
      </c>
      <c r="B1471" s="381" t="s">
        <v>120</v>
      </c>
      <c r="C1471" s="253" t="s">
        <v>25</v>
      </c>
      <c r="D1471" s="257"/>
      <c r="E1471" s="257"/>
      <c r="F1471" s="257"/>
      <c r="G1471" s="257"/>
      <c r="H1471" s="257"/>
      <c r="I1471" s="257"/>
      <c r="J1471" s="257"/>
      <c r="K1471" s="257"/>
      <c r="L1471" s="257"/>
      <c r="M1471" s="257"/>
      <c r="N1471" s="257"/>
      <c r="O1471" s="257"/>
      <c r="P1471" s="257"/>
      <c r="Q1471" s="257">
        <v>12</v>
      </c>
      <c r="R1471" s="257"/>
      <c r="S1471" s="257"/>
      <c r="T1471" s="257"/>
      <c r="U1471" s="257"/>
      <c r="V1471" s="257"/>
      <c r="W1471" s="257"/>
      <c r="X1471" s="257"/>
      <c r="Y1471" s="257"/>
      <c r="Z1471" s="257"/>
      <c r="AA1471" s="257"/>
      <c r="AB1471" s="257"/>
      <c r="AC1471" s="257"/>
      <c r="AD1471" s="257"/>
      <c r="AE1471" s="379"/>
      <c r="AF1471" s="368"/>
      <c r="AG1471" s="368"/>
      <c r="AH1471" s="368"/>
      <c r="AI1471" s="368"/>
      <c r="AJ1471" s="368"/>
      <c r="AK1471" s="368"/>
      <c r="AL1471" s="368"/>
      <c r="AM1471" s="368"/>
      <c r="AN1471" s="368"/>
      <c r="AO1471" s="368"/>
      <c r="AP1471" s="368"/>
      <c r="AQ1471" s="368"/>
      <c r="AR1471" s="368"/>
      <c r="AS1471" s="258">
        <f>SUM(AE1471:AR1471)</f>
        <v>0</v>
      </c>
    </row>
    <row r="1472" spans="1:45" ht="15" customHeight="1" outlineLevel="1">
      <c r="A1472" s="466"/>
      <c r="B1472" s="256" t="s">
        <v>741</v>
      </c>
      <c r="C1472" s="253" t="s">
        <v>163</v>
      </c>
      <c r="D1472" s="257"/>
      <c r="E1472" s="257"/>
      <c r="F1472" s="257"/>
      <c r="G1472" s="257"/>
      <c r="H1472" s="257"/>
      <c r="I1472" s="257"/>
      <c r="J1472" s="257"/>
      <c r="K1472" s="257"/>
      <c r="L1472" s="257"/>
      <c r="M1472" s="257"/>
      <c r="N1472" s="257"/>
      <c r="O1472" s="257"/>
      <c r="P1472" s="257"/>
      <c r="Q1472" s="257">
        <f>Q1471</f>
        <v>12</v>
      </c>
      <c r="R1472" s="257"/>
      <c r="S1472" s="257"/>
      <c r="T1472" s="257"/>
      <c r="U1472" s="257"/>
      <c r="V1472" s="257"/>
      <c r="W1472" s="257"/>
      <c r="X1472" s="257"/>
      <c r="Y1472" s="257"/>
      <c r="Z1472" s="257"/>
      <c r="AA1472" s="257"/>
      <c r="AB1472" s="257"/>
      <c r="AC1472" s="257"/>
      <c r="AD1472" s="257"/>
      <c r="AE1472" s="364">
        <f>AE1471</f>
        <v>0</v>
      </c>
      <c r="AF1472" s="364">
        <f>AF1471</f>
        <v>0</v>
      </c>
      <c r="AG1472" s="364">
        <f t="shared" ref="AG1472:AJ1472" si="3595">AG1471</f>
        <v>0</v>
      </c>
      <c r="AH1472" s="364">
        <f t="shared" si="3595"/>
        <v>0</v>
      </c>
      <c r="AI1472" s="364">
        <f t="shared" si="3595"/>
        <v>0</v>
      </c>
      <c r="AJ1472" s="364">
        <f t="shared" si="3595"/>
        <v>0</v>
      </c>
      <c r="AK1472" s="364">
        <f>AK1471</f>
        <v>0</v>
      </c>
      <c r="AL1472" s="364">
        <f t="shared" ref="AL1472:AR1472" si="3596">AL1471</f>
        <v>0</v>
      </c>
      <c r="AM1472" s="364">
        <f t="shared" si="3596"/>
        <v>0</v>
      </c>
      <c r="AN1472" s="364">
        <f t="shared" si="3596"/>
        <v>0</v>
      </c>
      <c r="AO1472" s="364">
        <f t="shared" si="3596"/>
        <v>0</v>
      </c>
      <c r="AP1472" s="364">
        <f t="shared" si="3596"/>
        <v>0</v>
      </c>
      <c r="AQ1472" s="364">
        <f t="shared" si="3596"/>
        <v>0</v>
      </c>
      <c r="AR1472" s="364">
        <f t="shared" si="3596"/>
        <v>0</v>
      </c>
      <c r="AS1472" s="268"/>
    </row>
    <row r="1473" spans="1:45" ht="15" customHeight="1" outlineLevel="1">
      <c r="A1473" s="466"/>
      <c r="B1473" s="256"/>
      <c r="C1473" s="253"/>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365"/>
      <c r="AF1473" s="378"/>
      <c r="AG1473" s="378"/>
      <c r="AH1473" s="378"/>
      <c r="AI1473" s="378"/>
      <c r="AJ1473" s="378"/>
      <c r="AK1473" s="378"/>
      <c r="AL1473" s="378"/>
      <c r="AM1473" s="378"/>
      <c r="AN1473" s="378"/>
      <c r="AO1473" s="378"/>
      <c r="AP1473" s="378"/>
      <c r="AQ1473" s="378"/>
      <c r="AR1473" s="378"/>
      <c r="AS1473" s="268"/>
    </row>
    <row r="1474" spans="1:45" ht="15" customHeight="1" outlineLevel="1">
      <c r="A1474" s="466">
        <v>29</v>
      </c>
      <c r="B1474" s="381" t="s">
        <v>121</v>
      </c>
      <c r="C1474" s="253" t="s">
        <v>25</v>
      </c>
      <c r="D1474" s="257"/>
      <c r="E1474" s="257"/>
      <c r="F1474" s="257"/>
      <c r="G1474" s="257"/>
      <c r="H1474" s="257"/>
      <c r="I1474" s="257"/>
      <c r="J1474" s="257"/>
      <c r="K1474" s="257"/>
      <c r="L1474" s="257"/>
      <c r="M1474" s="257"/>
      <c r="N1474" s="257"/>
      <c r="O1474" s="257"/>
      <c r="P1474" s="257"/>
      <c r="Q1474" s="257">
        <v>3</v>
      </c>
      <c r="R1474" s="257"/>
      <c r="S1474" s="257"/>
      <c r="T1474" s="257"/>
      <c r="U1474" s="257"/>
      <c r="V1474" s="257"/>
      <c r="W1474" s="257"/>
      <c r="X1474" s="257"/>
      <c r="Y1474" s="257"/>
      <c r="Z1474" s="257"/>
      <c r="AA1474" s="257"/>
      <c r="AB1474" s="257"/>
      <c r="AC1474" s="257"/>
      <c r="AD1474" s="257"/>
      <c r="AE1474" s="379"/>
      <c r="AF1474" s="368"/>
      <c r="AG1474" s="368"/>
      <c r="AH1474" s="368"/>
      <c r="AI1474" s="368"/>
      <c r="AJ1474" s="368"/>
      <c r="AK1474" s="368"/>
      <c r="AL1474" s="368"/>
      <c r="AM1474" s="368"/>
      <c r="AN1474" s="368"/>
      <c r="AO1474" s="368"/>
      <c r="AP1474" s="368"/>
      <c r="AQ1474" s="368"/>
      <c r="AR1474" s="368"/>
      <c r="AS1474" s="258">
        <f>SUM(AE1474:AR1474)</f>
        <v>0</v>
      </c>
    </row>
    <row r="1475" spans="1:45" ht="15" customHeight="1" outlineLevel="1">
      <c r="A1475" s="466"/>
      <c r="B1475" s="256" t="s">
        <v>741</v>
      </c>
      <c r="C1475" s="253" t="s">
        <v>163</v>
      </c>
      <c r="D1475" s="257"/>
      <c r="E1475" s="257"/>
      <c r="F1475" s="257"/>
      <c r="G1475" s="257"/>
      <c r="H1475" s="257"/>
      <c r="I1475" s="257"/>
      <c r="J1475" s="257"/>
      <c r="K1475" s="257"/>
      <c r="L1475" s="257"/>
      <c r="M1475" s="257"/>
      <c r="N1475" s="257"/>
      <c r="O1475" s="257"/>
      <c r="P1475" s="257"/>
      <c r="Q1475" s="257">
        <f>Q1474</f>
        <v>3</v>
      </c>
      <c r="R1475" s="257"/>
      <c r="S1475" s="257"/>
      <c r="T1475" s="257"/>
      <c r="U1475" s="257"/>
      <c r="V1475" s="257"/>
      <c r="W1475" s="257"/>
      <c r="X1475" s="257"/>
      <c r="Y1475" s="257"/>
      <c r="Z1475" s="257"/>
      <c r="AA1475" s="257"/>
      <c r="AB1475" s="257"/>
      <c r="AC1475" s="257"/>
      <c r="AD1475" s="257"/>
      <c r="AE1475" s="364">
        <f>AE1474</f>
        <v>0</v>
      </c>
      <c r="AF1475" s="364">
        <f t="shared" ref="AF1475:AR1475" si="3597">AF1474</f>
        <v>0</v>
      </c>
      <c r="AG1475" s="364">
        <f t="shared" si="3597"/>
        <v>0</v>
      </c>
      <c r="AH1475" s="364">
        <f t="shared" si="3597"/>
        <v>0</v>
      </c>
      <c r="AI1475" s="364">
        <f t="shared" si="3597"/>
        <v>0</v>
      </c>
      <c r="AJ1475" s="364">
        <f t="shared" si="3597"/>
        <v>0</v>
      </c>
      <c r="AK1475" s="364">
        <f t="shared" si="3597"/>
        <v>0</v>
      </c>
      <c r="AL1475" s="364">
        <f t="shared" si="3597"/>
        <v>0</v>
      </c>
      <c r="AM1475" s="364">
        <f t="shared" si="3597"/>
        <v>0</v>
      </c>
      <c r="AN1475" s="364">
        <f t="shared" si="3597"/>
        <v>0</v>
      </c>
      <c r="AO1475" s="364">
        <f t="shared" si="3597"/>
        <v>0</v>
      </c>
      <c r="AP1475" s="364">
        <f t="shared" si="3597"/>
        <v>0</v>
      </c>
      <c r="AQ1475" s="364">
        <f t="shared" si="3597"/>
        <v>0</v>
      </c>
      <c r="AR1475" s="364">
        <f t="shared" si="3597"/>
        <v>0</v>
      </c>
      <c r="AS1475" s="268"/>
    </row>
    <row r="1476" spans="1:45" ht="15" customHeight="1" outlineLevel="1">
      <c r="A1476" s="466"/>
      <c r="B1476" s="256"/>
      <c r="C1476" s="253"/>
      <c r="D1476" s="253"/>
      <c r="E1476" s="253"/>
      <c r="F1476" s="253"/>
      <c r="G1476" s="253"/>
      <c r="H1476" s="253"/>
      <c r="I1476" s="253"/>
      <c r="J1476" s="253"/>
      <c r="K1476" s="253"/>
      <c r="L1476" s="253"/>
      <c r="M1476" s="253"/>
      <c r="N1476" s="253"/>
      <c r="O1476" s="253"/>
      <c r="P1476" s="253"/>
      <c r="Q1476" s="253"/>
      <c r="R1476" s="253"/>
      <c r="S1476" s="253"/>
      <c r="T1476" s="253"/>
      <c r="U1476" s="253"/>
      <c r="V1476" s="253"/>
      <c r="W1476" s="253"/>
      <c r="X1476" s="253"/>
      <c r="Y1476" s="253"/>
      <c r="Z1476" s="253"/>
      <c r="AA1476" s="253"/>
      <c r="AB1476" s="253"/>
      <c r="AC1476" s="253"/>
      <c r="AD1476" s="253"/>
      <c r="AE1476" s="365"/>
      <c r="AF1476" s="378"/>
      <c r="AG1476" s="378"/>
      <c r="AH1476" s="378"/>
      <c r="AI1476" s="378"/>
      <c r="AJ1476" s="378"/>
      <c r="AK1476" s="378"/>
      <c r="AL1476" s="378"/>
      <c r="AM1476" s="378"/>
      <c r="AN1476" s="378"/>
      <c r="AO1476" s="378"/>
      <c r="AP1476" s="378"/>
      <c r="AQ1476" s="378"/>
      <c r="AR1476" s="378"/>
      <c r="AS1476" s="268"/>
    </row>
    <row r="1477" spans="1:45" ht="15" customHeight="1" outlineLevel="1">
      <c r="A1477" s="466">
        <v>30</v>
      </c>
      <c r="B1477" s="381" t="s">
        <v>122</v>
      </c>
      <c r="C1477" s="253" t="s">
        <v>25</v>
      </c>
      <c r="D1477" s="257"/>
      <c r="E1477" s="257"/>
      <c r="F1477" s="257"/>
      <c r="G1477" s="257"/>
      <c r="H1477" s="257"/>
      <c r="I1477" s="257"/>
      <c r="J1477" s="257"/>
      <c r="K1477" s="257"/>
      <c r="L1477" s="257"/>
      <c r="M1477" s="257"/>
      <c r="N1477" s="257"/>
      <c r="O1477" s="257"/>
      <c r="P1477" s="257"/>
      <c r="Q1477" s="257">
        <v>12</v>
      </c>
      <c r="R1477" s="257"/>
      <c r="S1477" s="257"/>
      <c r="T1477" s="257"/>
      <c r="U1477" s="257"/>
      <c r="V1477" s="257"/>
      <c r="W1477" s="257"/>
      <c r="X1477" s="257"/>
      <c r="Y1477" s="257"/>
      <c r="Z1477" s="257"/>
      <c r="AA1477" s="257"/>
      <c r="AB1477" s="257"/>
      <c r="AC1477" s="257"/>
      <c r="AD1477" s="257"/>
      <c r="AE1477" s="379"/>
      <c r="AF1477" s="368"/>
      <c r="AG1477" s="368"/>
      <c r="AH1477" s="368"/>
      <c r="AI1477" s="368"/>
      <c r="AJ1477" s="368"/>
      <c r="AK1477" s="368"/>
      <c r="AL1477" s="368"/>
      <c r="AM1477" s="368"/>
      <c r="AN1477" s="368"/>
      <c r="AO1477" s="368"/>
      <c r="AP1477" s="368"/>
      <c r="AQ1477" s="368"/>
      <c r="AR1477" s="368"/>
      <c r="AS1477" s="258">
        <f>SUM(AE1477:AR1477)</f>
        <v>0</v>
      </c>
    </row>
    <row r="1478" spans="1:45" ht="15" customHeight="1" outlineLevel="1">
      <c r="A1478" s="466"/>
      <c r="B1478" s="256" t="s">
        <v>741</v>
      </c>
      <c r="C1478" s="253" t="s">
        <v>163</v>
      </c>
      <c r="D1478" s="257"/>
      <c r="E1478" s="257"/>
      <c r="F1478" s="257"/>
      <c r="G1478" s="257"/>
      <c r="H1478" s="257"/>
      <c r="I1478" s="257"/>
      <c r="J1478" s="257"/>
      <c r="K1478" s="257"/>
      <c r="L1478" s="257"/>
      <c r="M1478" s="257"/>
      <c r="N1478" s="257"/>
      <c r="O1478" s="257"/>
      <c r="P1478" s="257"/>
      <c r="Q1478" s="257">
        <f>Q1477</f>
        <v>12</v>
      </c>
      <c r="R1478" s="257"/>
      <c r="S1478" s="257"/>
      <c r="T1478" s="257"/>
      <c r="U1478" s="257"/>
      <c r="V1478" s="257"/>
      <c r="W1478" s="257"/>
      <c r="X1478" s="257"/>
      <c r="Y1478" s="257"/>
      <c r="Z1478" s="257"/>
      <c r="AA1478" s="257"/>
      <c r="AB1478" s="257"/>
      <c r="AC1478" s="257"/>
      <c r="AD1478" s="257"/>
      <c r="AE1478" s="364">
        <f>AE1477</f>
        <v>0</v>
      </c>
      <c r="AF1478" s="364">
        <f t="shared" ref="AF1478:AR1478" si="3598">AF1477</f>
        <v>0</v>
      </c>
      <c r="AG1478" s="364">
        <f t="shared" si="3598"/>
        <v>0</v>
      </c>
      <c r="AH1478" s="364">
        <f t="shared" si="3598"/>
        <v>0</v>
      </c>
      <c r="AI1478" s="364">
        <f t="shared" si="3598"/>
        <v>0</v>
      </c>
      <c r="AJ1478" s="364">
        <f t="shared" si="3598"/>
        <v>0</v>
      </c>
      <c r="AK1478" s="364">
        <f t="shared" si="3598"/>
        <v>0</v>
      </c>
      <c r="AL1478" s="364">
        <f t="shared" si="3598"/>
        <v>0</v>
      </c>
      <c r="AM1478" s="364">
        <f t="shared" si="3598"/>
        <v>0</v>
      </c>
      <c r="AN1478" s="364">
        <f t="shared" si="3598"/>
        <v>0</v>
      </c>
      <c r="AO1478" s="364">
        <f t="shared" si="3598"/>
        <v>0</v>
      </c>
      <c r="AP1478" s="364">
        <f t="shared" si="3598"/>
        <v>0</v>
      </c>
      <c r="AQ1478" s="364">
        <f t="shared" si="3598"/>
        <v>0</v>
      </c>
      <c r="AR1478" s="364">
        <f t="shared" si="3598"/>
        <v>0</v>
      </c>
      <c r="AS1478" s="268"/>
    </row>
    <row r="1479" spans="1:45" ht="15" customHeight="1" outlineLevel="1">
      <c r="A1479" s="466"/>
      <c r="B1479" s="256"/>
      <c r="C1479" s="253"/>
      <c r="D1479" s="253"/>
      <c r="E1479" s="253"/>
      <c r="F1479" s="253"/>
      <c r="G1479" s="253"/>
      <c r="H1479" s="253"/>
      <c r="I1479" s="253"/>
      <c r="J1479" s="253"/>
      <c r="K1479" s="253"/>
      <c r="L1479" s="253"/>
      <c r="M1479" s="253"/>
      <c r="N1479" s="253"/>
      <c r="O1479" s="253"/>
      <c r="P1479" s="253"/>
      <c r="Q1479" s="253"/>
      <c r="R1479" s="253"/>
      <c r="S1479" s="253"/>
      <c r="T1479" s="253"/>
      <c r="U1479" s="253"/>
      <c r="V1479" s="253"/>
      <c r="W1479" s="253"/>
      <c r="X1479" s="253"/>
      <c r="Y1479" s="253"/>
      <c r="Z1479" s="253"/>
      <c r="AA1479" s="253"/>
      <c r="AB1479" s="253"/>
      <c r="AC1479" s="253"/>
      <c r="AD1479" s="253"/>
      <c r="AE1479" s="365"/>
      <c r="AF1479" s="378"/>
      <c r="AG1479" s="378"/>
      <c r="AH1479" s="378"/>
      <c r="AI1479" s="378"/>
      <c r="AJ1479" s="378"/>
      <c r="AK1479" s="378"/>
      <c r="AL1479" s="378"/>
      <c r="AM1479" s="378"/>
      <c r="AN1479" s="378"/>
      <c r="AO1479" s="378"/>
      <c r="AP1479" s="378"/>
      <c r="AQ1479" s="378"/>
      <c r="AR1479" s="378"/>
      <c r="AS1479" s="268"/>
    </row>
    <row r="1480" spans="1:45" ht="15" customHeight="1" outlineLevel="1">
      <c r="A1480" s="466">
        <v>31</v>
      </c>
      <c r="B1480" s="381" t="s">
        <v>123</v>
      </c>
      <c r="C1480" s="253" t="s">
        <v>25</v>
      </c>
      <c r="D1480" s="257"/>
      <c r="E1480" s="257"/>
      <c r="F1480" s="257"/>
      <c r="G1480" s="257"/>
      <c r="H1480" s="257"/>
      <c r="I1480" s="257"/>
      <c r="J1480" s="257"/>
      <c r="K1480" s="257"/>
      <c r="L1480" s="257"/>
      <c r="M1480" s="257"/>
      <c r="N1480" s="257"/>
      <c r="O1480" s="257"/>
      <c r="P1480" s="257"/>
      <c r="Q1480" s="257">
        <v>12</v>
      </c>
      <c r="R1480" s="257"/>
      <c r="S1480" s="257"/>
      <c r="T1480" s="257"/>
      <c r="U1480" s="257"/>
      <c r="V1480" s="257"/>
      <c r="W1480" s="257"/>
      <c r="X1480" s="257"/>
      <c r="Y1480" s="257"/>
      <c r="Z1480" s="257"/>
      <c r="AA1480" s="257"/>
      <c r="AB1480" s="257"/>
      <c r="AC1480" s="257"/>
      <c r="AD1480" s="257"/>
      <c r="AE1480" s="379"/>
      <c r="AF1480" s="368"/>
      <c r="AG1480" s="368"/>
      <c r="AH1480" s="368"/>
      <c r="AI1480" s="368"/>
      <c r="AJ1480" s="368"/>
      <c r="AK1480" s="368"/>
      <c r="AL1480" s="368"/>
      <c r="AM1480" s="368"/>
      <c r="AN1480" s="368"/>
      <c r="AO1480" s="368"/>
      <c r="AP1480" s="368"/>
      <c r="AQ1480" s="368"/>
      <c r="AR1480" s="368"/>
      <c r="AS1480" s="258">
        <f>SUM(AE1480:AR1480)</f>
        <v>0</v>
      </c>
    </row>
    <row r="1481" spans="1:45" ht="15" customHeight="1" outlineLevel="1">
      <c r="A1481" s="466"/>
      <c r="B1481" s="256" t="s">
        <v>741</v>
      </c>
      <c r="C1481" s="253" t="s">
        <v>163</v>
      </c>
      <c r="D1481" s="257"/>
      <c r="E1481" s="257"/>
      <c r="F1481" s="257"/>
      <c r="G1481" s="257"/>
      <c r="H1481" s="257"/>
      <c r="I1481" s="257"/>
      <c r="J1481" s="257"/>
      <c r="K1481" s="257"/>
      <c r="L1481" s="257"/>
      <c r="M1481" s="257"/>
      <c r="N1481" s="257"/>
      <c r="O1481" s="257"/>
      <c r="P1481" s="257"/>
      <c r="Q1481" s="257">
        <f>Q1480</f>
        <v>12</v>
      </c>
      <c r="R1481" s="257"/>
      <c r="S1481" s="257"/>
      <c r="T1481" s="257"/>
      <c r="U1481" s="257"/>
      <c r="V1481" s="257"/>
      <c r="W1481" s="257"/>
      <c r="X1481" s="257"/>
      <c r="Y1481" s="257"/>
      <c r="Z1481" s="257"/>
      <c r="AA1481" s="257"/>
      <c r="AB1481" s="257"/>
      <c r="AC1481" s="257"/>
      <c r="AD1481" s="257"/>
      <c r="AE1481" s="364">
        <f>AE1480</f>
        <v>0</v>
      </c>
      <c r="AF1481" s="364">
        <f t="shared" ref="AF1481:AR1481" si="3599">AF1480</f>
        <v>0</v>
      </c>
      <c r="AG1481" s="364">
        <f t="shared" si="3599"/>
        <v>0</v>
      </c>
      <c r="AH1481" s="364">
        <f t="shared" si="3599"/>
        <v>0</v>
      </c>
      <c r="AI1481" s="364">
        <f t="shared" si="3599"/>
        <v>0</v>
      </c>
      <c r="AJ1481" s="364">
        <f t="shared" si="3599"/>
        <v>0</v>
      </c>
      <c r="AK1481" s="364">
        <f t="shared" si="3599"/>
        <v>0</v>
      </c>
      <c r="AL1481" s="364">
        <f t="shared" si="3599"/>
        <v>0</v>
      </c>
      <c r="AM1481" s="364">
        <f t="shared" si="3599"/>
        <v>0</v>
      </c>
      <c r="AN1481" s="364">
        <f t="shared" si="3599"/>
        <v>0</v>
      </c>
      <c r="AO1481" s="364">
        <f t="shared" si="3599"/>
        <v>0</v>
      </c>
      <c r="AP1481" s="364">
        <f t="shared" si="3599"/>
        <v>0</v>
      </c>
      <c r="AQ1481" s="364">
        <f t="shared" si="3599"/>
        <v>0</v>
      </c>
      <c r="AR1481" s="364">
        <f t="shared" si="3599"/>
        <v>0</v>
      </c>
      <c r="AS1481" s="268"/>
    </row>
    <row r="1482" spans="1:45" ht="15" customHeight="1" outlineLevel="1">
      <c r="A1482" s="466"/>
      <c r="B1482" s="381"/>
      <c r="C1482" s="253"/>
      <c r="D1482" s="253"/>
      <c r="E1482" s="253"/>
      <c r="F1482" s="253"/>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365"/>
      <c r="AF1482" s="378"/>
      <c r="AG1482" s="378"/>
      <c r="AH1482" s="378"/>
      <c r="AI1482" s="378"/>
      <c r="AJ1482" s="378"/>
      <c r="AK1482" s="378"/>
      <c r="AL1482" s="378"/>
      <c r="AM1482" s="378"/>
      <c r="AN1482" s="378"/>
      <c r="AO1482" s="378"/>
      <c r="AP1482" s="378"/>
      <c r="AQ1482" s="378"/>
      <c r="AR1482" s="378"/>
      <c r="AS1482" s="268"/>
    </row>
    <row r="1483" spans="1:45" ht="15" customHeight="1" outlineLevel="1">
      <c r="A1483" s="466">
        <v>32</v>
      </c>
      <c r="B1483" s="381" t="s">
        <v>124</v>
      </c>
      <c r="C1483" s="253" t="s">
        <v>25</v>
      </c>
      <c r="D1483" s="257"/>
      <c r="E1483" s="257"/>
      <c r="F1483" s="257"/>
      <c r="G1483" s="257"/>
      <c r="H1483" s="257"/>
      <c r="I1483" s="257"/>
      <c r="J1483" s="257"/>
      <c r="K1483" s="257"/>
      <c r="L1483" s="257"/>
      <c r="M1483" s="257"/>
      <c r="N1483" s="257"/>
      <c r="O1483" s="257"/>
      <c r="P1483" s="257"/>
      <c r="Q1483" s="257">
        <v>12</v>
      </c>
      <c r="R1483" s="257"/>
      <c r="S1483" s="257"/>
      <c r="T1483" s="257"/>
      <c r="U1483" s="257"/>
      <c r="V1483" s="257"/>
      <c r="W1483" s="257"/>
      <c r="X1483" s="257"/>
      <c r="Y1483" s="257"/>
      <c r="Z1483" s="257"/>
      <c r="AA1483" s="257"/>
      <c r="AB1483" s="257"/>
      <c r="AC1483" s="257"/>
      <c r="AD1483" s="257"/>
      <c r="AE1483" s="379"/>
      <c r="AF1483" s="368"/>
      <c r="AG1483" s="368"/>
      <c r="AH1483" s="368"/>
      <c r="AI1483" s="368"/>
      <c r="AJ1483" s="368"/>
      <c r="AK1483" s="368"/>
      <c r="AL1483" s="368"/>
      <c r="AM1483" s="368"/>
      <c r="AN1483" s="368"/>
      <c r="AO1483" s="368"/>
      <c r="AP1483" s="368"/>
      <c r="AQ1483" s="368"/>
      <c r="AR1483" s="368"/>
      <c r="AS1483" s="258">
        <f>SUM(AE1483:AR1483)</f>
        <v>0</v>
      </c>
    </row>
    <row r="1484" spans="1:45" ht="15" customHeight="1" outlineLevel="1">
      <c r="A1484" s="466"/>
      <c r="B1484" s="256" t="s">
        <v>741</v>
      </c>
      <c r="C1484" s="253" t="s">
        <v>163</v>
      </c>
      <c r="D1484" s="257"/>
      <c r="E1484" s="257"/>
      <c r="F1484" s="257"/>
      <c r="G1484" s="257"/>
      <c r="H1484" s="257"/>
      <c r="I1484" s="257"/>
      <c r="J1484" s="257"/>
      <c r="K1484" s="257"/>
      <c r="L1484" s="257"/>
      <c r="M1484" s="257"/>
      <c r="N1484" s="257"/>
      <c r="O1484" s="257"/>
      <c r="P1484" s="257"/>
      <c r="Q1484" s="257">
        <f>Q1483</f>
        <v>12</v>
      </c>
      <c r="R1484" s="257"/>
      <c r="S1484" s="257"/>
      <c r="T1484" s="257"/>
      <c r="U1484" s="257"/>
      <c r="V1484" s="257"/>
      <c r="W1484" s="257"/>
      <c r="X1484" s="257"/>
      <c r="Y1484" s="257"/>
      <c r="Z1484" s="257"/>
      <c r="AA1484" s="257"/>
      <c r="AB1484" s="257"/>
      <c r="AC1484" s="257"/>
      <c r="AD1484" s="257"/>
      <c r="AE1484" s="364">
        <f>AE1483</f>
        <v>0</v>
      </c>
      <c r="AF1484" s="364">
        <f t="shared" ref="AF1484:AR1484" si="3600">AF1483</f>
        <v>0</v>
      </c>
      <c r="AG1484" s="364">
        <f t="shared" si="3600"/>
        <v>0</v>
      </c>
      <c r="AH1484" s="364">
        <f t="shared" si="3600"/>
        <v>0</v>
      </c>
      <c r="AI1484" s="364">
        <f t="shared" si="3600"/>
        <v>0</v>
      </c>
      <c r="AJ1484" s="364">
        <f t="shared" si="3600"/>
        <v>0</v>
      </c>
      <c r="AK1484" s="364">
        <f t="shared" si="3600"/>
        <v>0</v>
      </c>
      <c r="AL1484" s="364">
        <f t="shared" si="3600"/>
        <v>0</v>
      </c>
      <c r="AM1484" s="364">
        <f t="shared" si="3600"/>
        <v>0</v>
      </c>
      <c r="AN1484" s="364">
        <f t="shared" si="3600"/>
        <v>0</v>
      </c>
      <c r="AO1484" s="364">
        <f t="shared" si="3600"/>
        <v>0</v>
      </c>
      <c r="AP1484" s="364">
        <f t="shared" si="3600"/>
        <v>0</v>
      </c>
      <c r="AQ1484" s="364">
        <f t="shared" si="3600"/>
        <v>0</v>
      </c>
      <c r="AR1484" s="364">
        <f t="shared" si="3600"/>
        <v>0</v>
      </c>
      <c r="AS1484" s="268"/>
    </row>
    <row r="1485" spans="1:45" ht="15" customHeight="1" outlineLevel="1">
      <c r="A1485" s="466"/>
      <c r="B1485" s="381"/>
      <c r="C1485" s="253"/>
      <c r="D1485" s="253"/>
      <c r="E1485" s="253"/>
      <c r="F1485" s="253"/>
      <c r="G1485" s="253"/>
      <c r="H1485" s="253"/>
      <c r="I1485" s="253"/>
      <c r="J1485" s="253"/>
      <c r="K1485" s="253"/>
      <c r="L1485" s="253"/>
      <c r="M1485" s="253"/>
      <c r="N1485" s="253"/>
      <c r="O1485" s="253"/>
      <c r="P1485" s="253"/>
      <c r="Q1485" s="253"/>
      <c r="R1485" s="253"/>
      <c r="S1485" s="253"/>
      <c r="T1485" s="253"/>
      <c r="U1485" s="253"/>
      <c r="V1485" s="253"/>
      <c r="W1485" s="253"/>
      <c r="X1485" s="253"/>
      <c r="Y1485" s="253"/>
      <c r="Z1485" s="253"/>
      <c r="AA1485" s="253"/>
      <c r="AB1485" s="253"/>
      <c r="AC1485" s="253"/>
      <c r="AD1485" s="253"/>
      <c r="AE1485" s="365"/>
      <c r="AF1485" s="378"/>
      <c r="AG1485" s="378"/>
      <c r="AH1485" s="378"/>
      <c r="AI1485" s="378"/>
      <c r="AJ1485" s="378"/>
      <c r="AK1485" s="378"/>
      <c r="AL1485" s="378"/>
      <c r="AM1485" s="378"/>
      <c r="AN1485" s="378"/>
      <c r="AO1485" s="378"/>
      <c r="AP1485" s="378"/>
      <c r="AQ1485" s="378"/>
      <c r="AR1485" s="378"/>
      <c r="AS1485" s="268"/>
    </row>
    <row r="1486" spans="1:45" ht="15" customHeight="1" outlineLevel="1">
      <c r="A1486" s="466"/>
      <c r="B1486" s="250" t="s">
        <v>498</v>
      </c>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customHeight="1" outlineLevel="1">
      <c r="A1487" s="466">
        <v>33</v>
      </c>
      <c r="B1487" s="381" t="s">
        <v>125</v>
      </c>
      <c r="C1487" s="253" t="s">
        <v>25</v>
      </c>
      <c r="D1487" s="257"/>
      <c r="E1487" s="257"/>
      <c r="F1487" s="257"/>
      <c r="G1487" s="257"/>
      <c r="H1487" s="257"/>
      <c r="I1487" s="257"/>
      <c r="J1487" s="257"/>
      <c r="K1487" s="257"/>
      <c r="L1487" s="257"/>
      <c r="M1487" s="257"/>
      <c r="N1487" s="257"/>
      <c r="O1487" s="257"/>
      <c r="P1487" s="257"/>
      <c r="Q1487" s="257">
        <v>0</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customHeight="1" outlineLevel="1">
      <c r="A1488" s="466"/>
      <c r="B1488" s="256" t="s">
        <v>741</v>
      </c>
      <c r="C1488" s="253" t="s">
        <v>163</v>
      </c>
      <c r="D1488" s="257"/>
      <c r="E1488" s="257"/>
      <c r="F1488" s="257"/>
      <c r="G1488" s="257"/>
      <c r="H1488" s="257"/>
      <c r="I1488" s="257"/>
      <c r="J1488" s="257"/>
      <c r="K1488" s="257"/>
      <c r="L1488" s="257"/>
      <c r="M1488" s="257"/>
      <c r="N1488" s="257"/>
      <c r="O1488" s="257"/>
      <c r="P1488" s="257"/>
      <c r="Q1488" s="257">
        <f>Q1487</f>
        <v>0</v>
      </c>
      <c r="R1488" s="257"/>
      <c r="S1488" s="257"/>
      <c r="T1488" s="257"/>
      <c r="U1488" s="257"/>
      <c r="V1488" s="257"/>
      <c r="W1488" s="257"/>
      <c r="X1488" s="257"/>
      <c r="Y1488" s="257"/>
      <c r="Z1488" s="257"/>
      <c r="AA1488" s="257"/>
      <c r="AB1488" s="257"/>
      <c r="AC1488" s="257"/>
      <c r="AD1488" s="257"/>
      <c r="AE1488" s="364">
        <f>AE1487</f>
        <v>0</v>
      </c>
      <c r="AF1488" s="364">
        <f t="shared" ref="AF1488:AR1488" si="3601">AF1487</f>
        <v>0</v>
      </c>
      <c r="AG1488" s="364">
        <f t="shared" si="3601"/>
        <v>0</v>
      </c>
      <c r="AH1488" s="364">
        <f t="shared" si="3601"/>
        <v>0</v>
      </c>
      <c r="AI1488" s="364">
        <f t="shared" si="3601"/>
        <v>0</v>
      </c>
      <c r="AJ1488" s="364">
        <f t="shared" si="3601"/>
        <v>0</v>
      </c>
      <c r="AK1488" s="364">
        <f t="shared" si="3601"/>
        <v>0</v>
      </c>
      <c r="AL1488" s="364">
        <f t="shared" si="3601"/>
        <v>0</v>
      </c>
      <c r="AM1488" s="364">
        <f t="shared" si="3601"/>
        <v>0</v>
      </c>
      <c r="AN1488" s="364">
        <f t="shared" si="3601"/>
        <v>0</v>
      </c>
      <c r="AO1488" s="364">
        <f t="shared" si="3601"/>
        <v>0</v>
      </c>
      <c r="AP1488" s="364">
        <f t="shared" si="3601"/>
        <v>0</v>
      </c>
      <c r="AQ1488" s="364">
        <f t="shared" si="3601"/>
        <v>0</v>
      </c>
      <c r="AR1488" s="364">
        <f t="shared" si="3601"/>
        <v>0</v>
      </c>
      <c r="AS1488" s="268"/>
    </row>
    <row r="1489" spans="1:45" ht="15"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customHeight="1" outlineLevel="1">
      <c r="A1490" s="466">
        <v>34</v>
      </c>
      <c r="B1490" s="381" t="s">
        <v>126</v>
      </c>
      <c r="C1490" s="253" t="s">
        <v>25</v>
      </c>
      <c r="D1490" s="257"/>
      <c r="E1490" s="257"/>
      <c r="F1490" s="257"/>
      <c r="G1490" s="257"/>
      <c r="H1490" s="257"/>
      <c r="I1490" s="257"/>
      <c r="J1490" s="257"/>
      <c r="K1490" s="257"/>
      <c r="L1490" s="257"/>
      <c r="M1490" s="257"/>
      <c r="N1490" s="257"/>
      <c r="O1490" s="257"/>
      <c r="P1490" s="257"/>
      <c r="Q1490" s="257">
        <v>0</v>
      </c>
      <c r="R1490" s="257"/>
      <c r="S1490" s="257"/>
      <c r="T1490" s="257"/>
      <c r="U1490" s="257"/>
      <c r="V1490" s="257"/>
      <c r="W1490" s="257"/>
      <c r="X1490" s="257"/>
      <c r="Y1490" s="257"/>
      <c r="Z1490" s="257"/>
      <c r="AA1490" s="257"/>
      <c r="AB1490" s="257"/>
      <c r="AC1490" s="257"/>
      <c r="AD1490" s="257"/>
      <c r="AE1490" s="379"/>
      <c r="AF1490" s="368"/>
      <c r="AG1490" s="368"/>
      <c r="AH1490" s="368"/>
      <c r="AI1490" s="368"/>
      <c r="AJ1490" s="368"/>
      <c r="AK1490" s="368"/>
      <c r="AL1490" s="368"/>
      <c r="AM1490" s="368"/>
      <c r="AN1490" s="368"/>
      <c r="AO1490" s="368"/>
      <c r="AP1490" s="368"/>
      <c r="AQ1490" s="368"/>
      <c r="AR1490" s="368"/>
      <c r="AS1490" s="258">
        <f>SUM(AE1490:AR1490)</f>
        <v>0</v>
      </c>
    </row>
    <row r="1491" spans="1:45" ht="15" customHeight="1" outlineLevel="1">
      <c r="A1491" s="466"/>
      <c r="B1491" s="256" t="s">
        <v>741</v>
      </c>
      <c r="C1491" s="253" t="s">
        <v>163</v>
      </c>
      <c r="D1491" s="257"/>
      <c r="E1491" s="257"/>
      <c r="F1491" s="257"/>
      <c r="G1491" s="257"/>
      <c r="H1491" s="257"/>
      <c r="I1491" s="257"/>
      <c r="J1491" s="257"/>
      <c r="K1491" s="257"/>
      <c r="L1491" s="257"/>
      <c r="M1491" s="257"/>
      <c r="N1491" s="257"/>
      <c r="O1491" s="257"/>
      <c r="P1491" s="257"/>
      <c r="Q1491" s="257">
        <f>Q1490</f>
        <v>0</v>
      </c>
      <c r="R1491" s="257"/>
      <c r="S1491" s="257"/>
      <c r="T1491" s="257"/>
      <c r="U1491" s="257"/>
      <c r="V1491" s="257"/>
      <c r="W1491" s="257"/>
      <c r="X1491" s="257"/>
      <c r="Y1491" s="257"/>
      <c r="Z1491" s="257"/>
      <c r="AA1491" s="257"/>
      <c r="AB1491" s="257"/>
      <c r="AC1491" s="257"/>
      <c r="AD1491" s="257"/>
      <c r="AE1491" s="364">
        <f>AE1490</f>
        <v>0</v>
      </c>
      <c r="AF1491" s="364">
        <f t="shared" ref="AF1491:AR1491" si="3602">AF1490</f>
        <v>0</v>
      </c>
      <c r="AG1491" s="364">
        <f t="shared" si="3602"/>
        <v>0</v>
      </c>
      <c r="AH1491" s="364">
        <f t="shared" si="3602"/>
        <v>0</v>
      </c>
      <c r="AI1491" s="364">
        <f t="shared" si="3602"/>
        <v>0</v>
      </c>
      <c r="AJ1491" s="364">
        <f t="shared" si="3602"/>
        <v>0</v>
      </c>
      <c r="AK1491" s="364">
        <f t="shared" si="3602"/>
        <v>0</v>
      </c>
      <c r="AL1491" s="364">
        <f t="shared" si="3602"/>
        <v>0</v>
      </c>
      <c r="AM1491" s="364">
        <f t="shared" si="3602"/>
        <v>0</v>
      </c>
      <c r="AN1491" s="364">
        <f t="shared" si="3602"/>
        <v>0</v>
      </c>
      <c r="AO1491" s="364">
        <f t="shared" si="3602"/>
        <v>0</v>
      </c>
      <c r="AP1491" s="364">
        <f t="shared" si="3602"/>
        <v>0</v>
      </c>
      <c r="AQ1491" s="364">
        <f t="shared" si="3602"/>
        <v>0</v>
      </c>
      <c r="AR1491" s="364">
        <f t="shared" si="3602"/>
        <v>0</v>
      </c>
      <c r="AS1491" s="268"/>
    </row>
    <row r="1492" spans="1:45" ht="15" customHeight="1" outlineLevel="1">
      <c r="A1492" s="466"/>
      <c r="B1492" s="381"/>
      <c r="C1492" s="253"/>
      <c r="D1492" s="253"/>
      <c r="E1492" s="253"/>
      <c r="F1492" s="253"/>
      <c r="G1492" s="253"/>
      <c r="H1492" s="253"/>
      <c r="I1492" s="253"/>
      <c r="J1492" s="253"/>
      <c r="K1492" s="253"/>
      <c r="L1492" s="253"/>
      <c r="M1492" s="253"/>
      <c r="N1492" s="253"/>
      <c r="O1492" s="253"/>
      <c r="P1492" s="253"/>
      <c r="Q1492" s="253"/>
      <c r="R1492" s="253"/>
      <c r="S1492" s="253"/>
      <c r="T1492" s="253"/>
      <c r="U1492" s="253"/>
      <c r="V1492" s="253"/>
      <c r="W1492" s="253"/>
      <c r="X1492" s="253"/>
      <c r="Y1492" s="253"/>
      <c r="Z1492" s="253"/>
      <c r="AA1492" s="253"/>
      <c r="AB1492" s="253"/>
      <c r="AC1492" s="253"/>
      <c r="AD1492" s="253"/>
      <c r="AE1492" s="365"/>
      <c r="AF1492" s="378"/>
      <c r="AG1492" s="378"/>
      <c r="AH1492" s="378"/>
      <c r="AI1492" s="378"/>
      <c r="AJ1492" s="378"/>
      <c r="AK1492" s="378"/>
      <c r="AL1492" s="378"/>
      <c r="AM1492" s="378"/>
      <c r="AN1492" s="378"/>
      <c r="AO1492" s="378"/>
      <c r="AP1492" s="378"/>
      <c r="AQ1492" s="378"/>
      <c r="AR1492" s="378"/>
      <c r="AS1492" s="268"/>
    </row>
    <row r="1493" spans="1:45" ht="15" customHeight="1" outlineLevel="1">
      <c r="A1493" s="466">
        <v>35</v>
      </c>
      <c r="B1493" s="381" t="s">
        <v>127</v>
      </c>
      <c r="C1493" s="253" t="s">
        <v>25</v>
      </c>
      <c r="D1493" s="257"/>
      <c r="E1493" s="257"/>
      <c r="F1493" s="257"/>
      <c r="G1493" s="257"/>
      <c r="H1493" s="257"/>
      <c r="I1493" s="257"/>
      <c r="J1493" s="257"/>
      <c r="K1493" s="257"/>
      <c r="L1493" s="257"/>
      <c r="M1493" s="257"/>
      <c r="N1493" s="257"/>
      <c r="O1493" s="257"/>
      <c r="P1493" s="257"/>
      <c r="Q1493" s="257">
        <v>0</v>
      </c>
      <c r="R1493" s="257"/>
      <c r="S1493" s="257"/>
      <c r="T1493" s="257"/>
      <c r="U1493" s="257"/>
      <c r="V1493" s="257"/>
      <c r="W1493" s="257"/>
      <c r="X1493" s="257"/>
      <c r="Y1493" s="257"/>
      <c r="Z1493" s="257"/>
      <c r="AA1493" s="257"/>
      <c r="AB1493" s="257"/>
      <c r="AC1493" s="257"/>
      <c r="AD1493" s="257"/>
      <c r="AE1493" s="379"/>
      <c r="AF1493" s="368"/>
      <c r="AG1493" s="368"/>
      <c r="AH1493" s="368"/>
      <c r="AI1493" s="368"/>
      <c r="AJ1493" s="368"/>
      <c r="AK1493" s="368"/>
      <c r="AL1493" s="368"/>
      <c r="AM1493" s="368"/>
      <c r="AN1493" s="368"/>
      <c r="AO1493" s="368"/>
      <c r="AP1493" s="368"/>
      <c r="AQ1493" s="368"/>
      <c r="AR1493" s="368"/>
      <c r="AS1493" s="258">
        <f>SUM(AE1493:AR1493)</f>
        <v>0</v>
      </c>
    </row>
    <row r="1494" spans="1:45" ht="15" customHeight="1" outlineLevel="1">
      <c r="A1494" s="466"/>
      <c r="B1494" s="256" t="s">
        <v>741</v>
      </c>
      <c r="C1494" s="253" t="s">
        <v>163</v>
      </c>
      <c r="D1494" s="257"/>
      <c r="E1494" s="257"/>
      <c r="F1494" s="257"/>
      <c r="G1494" s="257"/>
      <c r="H1494" s="257"/>
      <c r="I1494" s="257"/>
      <c r="J1494" s="257"/>
      <c r="K1494" s="257"/>
      <c r="L1494" s="257"/>
      <c r="M1494" s="257"/>
      <c r="N1494" s="257"/>
      <c r="O1494" s="257"/>
      <c r="P1494" s="257"/>
      <c r="Q1494" s="257">
        <f>Q1493</f>
        <v>0</v>
      </c>
      <c r="R1494" s="257"/>
      <c r="S1494" s="257"/>
      <c r="T1494" s="257"/>
      <c r="U1494" s="257"/>
      <c r="V1494" s="257"/>
      <c r="W1494" s="257"/>
      <c r="X1494" s="257"/>
      <c r="Y1494" s="257"/>
      <c r="Z1494" s="257"/>
      <c r="AA1494" s="257"/>
      <c r="AB1494" s="257"/>
      <c r="AC1494" s="257"/>
      <c r="AD1494" s="257"/>
      <c r="AE1494" s="364">
        <f>AE1493</f>
        <v>0</v>
      </c>
      <c r="AF1494" s="364">
        <f t="shared" ref="AF1494:AR1494" si="3603">AF1493</f>
        <v>0</v>
      </c>
      <c r="AG1494" s="364">
        <f t="shared" si="3603"/>
        <v>0</v>
      </c>
      <c r="AH1494" s="364">
        <f t="shared" si="3603"/>
        <v>0</v>
      </c>
      <c r="AI1494" s="364">
        <f t="shared" si="3603"/>
        <v>0</v>
      </c>
      <c r="AJ1494" s="364">
        <f t="shared" si="3603"/>
        <v>0</v>
      </c>
      <c r="AK1494" s="364">
        <f t="shared" si="3603"/>
        <v>0</v>
      </c>
      <c r="AL1494" s="364">
        <f t="shared" si="3603"/>
        <v>0</v>
      </c>
      <c r="AM1494" s="364">
        <f t="shared" si="3603"/>
        <v>0</v>
      </c>
      <c r="AN1494" s="364">
        <f t="shared" si="3603"/>
        <v>0</v>
      </c>
      <c r="AO1494" s="364">
        <f t="shared" si="3603"/>
        <v>0</v>
      </c>
      <c r="AP1494" s="364">
        <f t="shared" si="3603"/>
        <v>0</v>
      </c>
      <c r="AQ1494" s="364">
        <f t="shared" si="3603"/>
        <v>0</v>
      </c>
      <c r="AR1494" s="364">
        <f t="shared" si="3603"/>
        <v>0</v>
      </c>
      <c r="AS1494" s="268"/>
    </row>
    <row r="1495" spans="1:45" ht="15" customHeight="1" outlineLevel="1">
      <c r="A1495" s="466"/>
      <c r="B1495" s="384"/>
      <c r="C1495" s="253"/>
      <c r="D1495" s="253"/>
      <c r="E1495" s="253"/>
      <c r="F1495" s="253"/>
      <c r="G1495" s="253"/>
      <c r="H1495" s="253"/>
      <c r="I1495" s="253"/>
      <c r="J1495" s="253"/>
      <c r="K1495" s="253"/>
      <c r="L1495" s="253"/>
      <c r="M1495" s="253"/>
      <c r="N1495" s="253"/>
      <c r="O1495" s="253"/>
      <c r="P1495" s="253"/>
      <c r="Q1495" s="253"/>
      <c r="R1495" s="253"/>
      <c r="S1495" s="253"/>
      <c r="T1495" s="253"/>
      <c r="U1495" s="253"/>
      <c r="V1495" s="253"/>
      <c r="W1495" s="253"/>
      <c r="X1495" s="253"/>
      <c r="Y1495" s="253"/>
      <c r="Z1495" s="253"/>
      <c r="AA1495" s="253"/>
      <c r="AB1495" s="253"/>
      <c r="AC1495" s="253"/>
      <c r="AD1495" s="253"/>
      <c r="AE1495" s="365"/>
      <c r="AF1495" s="378"/>
      <c r="AG1495" s="378"/>
      <c r="AH1495" s="378"/>
      <c r="AI1495" s="378"/>
      <c r="AJ1495" s="378"/>
      <c r="AK1495" s="378"/>
      <c r="AL1495" s="378"/>
      <c r="AM1495" s="378"/>
      <c r="AN1495" s="378"/>
      <c r="AO1495" s="378"/>
      <c r="AP1495" s="378"/>
      <c r="AQ1495" s="378"/>
      <c r="AR1495" s="378"/>
      <c r="AS1495" s="268"/>
    </row>
    <row r="1496" spans="1:45" ht="15" customHeight="1" outlineLevel="1">
      <c r="A1496" s="466"/>
      <c r="B1496" s="250" t="s">
        <v>499</v>
      </c>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28.5" customHeight="1" outlineLevel="1">
      <c r="A1497" s="466">
        <v>36</v>
      </c>
      <c r="B1497" s="381" t="s">
        <v>128</v>
      </c>
      <c r="C1497" s="253" t="s">
        <v>25</v>
      </c>
      <c r="D1497" s="257"/>
      <c r="E1497" s="257"/>
      <c r="F1497" s="257"/>
      <c r="G1497" s="257"/>
      <c r="H1497" s="257"/>
      <c r="I1497" s="257"/>
      <c r="J1497" s="257"/>
      <c r="K1497" s="257"/>
      <c r="L1497" s="257"/>
      <c r="M1497" s="257"/>
      <c r="N1497" s="257"/>
      <c r="O1497" s="257"/>
      <c r="P1497" s="257"/>
      <c r="Q1497" s="257">
        <v>12</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customHeight="1" outlineLevel="1">
      <c r="A1498" s="466"/>
      <c r="B1498" s="256" t="s">
        <v>741</v>
      </c>
      <c r="C1498" s="253" t="s">
        <v>163</v>
      </c>
      <c r="D1498" s="257"/>
      <c r="E1498" s="257"/>
      <c r="F1498" s="257"/>
      <c r="G1498" s="257"/>
      <c r="H1498" s="257"/>
      <c r="I1498" s="257"/>
      <c r="J1498" s="257"/>
      <c r="K1498" s="257"/>
      <c r="L1498" s="257"/>
      <c r="M1498" s="257"/>
      <c r="N1498" s="257"/>
      <c r="O1498" s="257"/>
      <c r="P1498" s="257"/>
      <c r="Q1498" s="257">
        <f>Q1497</f>
        <v>12</v>
      </c>
      <c r="R1498" s="257"/>
      <c r="S1498" s="257"/>
      <c r="T1498" s="257"/>
      <c r="U1498" s="257"/>
      <c r="V1498" s="257"/>
      <c r="W1498" s="257"/>
      <c r="X1498" s="257"/>
      <c r="Y1498" s="257"/>
      <c r="Z1498" s="257"/>
      <c r="AA1498" s="257"/>
      <c r="AB1498" s="257"/>
      <c r="AC1498" s="257"/>
      <c r="AD1498" s="257"/>
      <c r="AE1498" s="364">
        <f>AE1497</f>
        <v>0</v>
      </c>
      <c r="AF1498" s="364">
        <f t="shared" ref="AF1498:AR1498" si="3604">AF1497</f>
        <v>0</v>
      </c>
      <c r="AG1498" s="364">
        <f t="shared" si="3604"/>
        <v>0</v>
      </c>
      <c r="AH1498" s="364">
        <f t="shared" si="3604"/>
        <v>0</v>
      </c>
      <c r="AI1498" s="364">
        <f t="shared" si="3604"/>
        <v>0</v>
      </c>
      <c r="AJ1498" s="364">
        <f t="shared" si="3604"/>
        <v>0</v>
      </c>
      <c r="AK1498" s="364">
        <f t="shared" si="3604"/>
        <v>0</v>
      </c>
      <c r="AL1498" s="364">
        <f t="shared" si="3604"/>
        <v>0</v>
      </c>
      <c r="AM1498" s="364">
        <f t="shared" si="3604"/>
        <v>0</v>
      </c>
      <c r="AN1498" s="364">
        <f t="shared" si="3604"/>
        <v>0</v>
      </c>
      <c r="AO1498" s="364">
        <f t="shared" si="3604"/>
        <v>0</v>
      </c>
      <c r="AP1498" s="364">
        <f t="shared" si="3604"/>
        <v>0</v>
      </c>
      <c r="AQ1498" s="364">
        <f t="shared" si="3604"/>
        <v>0</v>
      </c>
      <c r="AR1498" s="364">
        <f t="shared" si="3604"/>
        <v>0</v>
      </c>
      <c r="AS1498" s="268"/>
    </row>
    <row r="1499" spans="1:45" ht="15" customHeight="1" outlineLevel="1">
      <c r="A1499" s="466"/>
      <c r="B1499" s="381"/>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customHeight="1" outlineLevel="1">
      <c r="A1500" s="466">
        <v>37</v>
      </c>
      <c r="B1500" s="381" t="s">
        <v>129</v>
      </c>
      <c r="C1500" s="253" t="s">
        <v>25</v>
      </c>
      <c r="D1500" s="257"/>
      <c r="E1500" s="257"/>
      <c r="F1500" s="257"/>
      <c r="G1500" s="257"/>
      <c r="H1500" s="257"/>
      <c r="I1500" s="257"/>
      <c r="J1500" s="257"/>
      <c r="K1500" s="257"/>
      <c r="L1500" s="257"/>
      <c r="M1500" s="257"/>
      <c r="N1500" s="257"/>
      <c r="O1500" s="257"/>
      <c r="P1500" s="257"/>
      <c r="Q1500" s="257">
        <v>12</v>
      </c>
      <c r="R1500" s="257"/>
      <c r="S1500" s="257"/>
      <c r="T1500" s="257"/>
      <c r="U1500" s="257"/>
      <c r="V1500" s="257"/>
      <c r="W1500" s="257"/>
      <c r="X1500" s="257"/>
      <c r="Y1500" s="257"/>
      <c r="Z1500" s="257"/>
      <c r="AA1500" s="257"/>
      <c r="AB1500" s="257"/>
      <c r="AC1500" s="257"/>
      <c r="AD1500" s="257"/>
      <c r="AE1500" s="379"/>
      <c r="AF1500" s="368"/>
      <c r="AG1500" s="368"/>
      <c r="AH1500" s="368"/>
      <c r="AI1500" s="368"/>
      <c r="AJ1500" s="368"/>
      <c r="AK1500" s="368"/>
      <c r="AL1500" s="368"/>
      <c r="AM1500" s="368"/>
      <c r="AN1500" s="368"/>
      <c r="AO1500" s="368"/>
      <c r="AP1500" s="368"/>
      <c r="AQ1500" s="368"/>
      <c r="AR1500" s="368"/>
      <c r="AS1500" s="258">
        <f>SUM(AE1500:AR1500)</f>
        <v>0</v>
      </c>
    </row>
    <row r="1501" spans="1:45" ht="15" customHeight="1" outlineLevel="1">
      <c r="A1501" s="466"/>
      <c r="B1501" s="256" t="s">
        <v>741</v>
      </c>
      <c r="C1501" s="253" t="s">
        <v>163</v>
      </c>
      <c r="D1501" s="257"/>
      <c r="E1501" s="257"/>
      <c r="F1501" s="257"/>
      <c r="G1501" s="257"/>
      <c r="H1501" s="257"/>
      <c r="I1501" s="257"/>
      <c r="J1501" s="257"/>
      <c r="K1501" s="257"/>
      <c r="L1501" s="257"/>
      <c r="M1501" s="257"/>
      <c r="N1501" s="257"/>
      <c r="O1501" s="257"/>
      <c r="P1501" s="257"/>
      <c r="Q1501" s="257">
        <f>Q1500</f>
        <v>12</v>
      </c>
      <c r="R1501" s="257"/>
      <c r="S1501" s="257"/>
      <c r="T1501" s="257"/>
      <c r="U1501" s="257"/>
      <c r="V1501" s="257"/>
      <c r="W1501" s="257"/>
      <c r="X1501" s="257"/>
      <c r="Y1501" s="257"/>
      <c r="Z1501" s="257"/>
      <c r="AA1501" s="257"/>
      <c r="AB1501" s="257"/>
      <c r="AC1501" s="257"/>
      <c r="AD1501" s="257"/>
      <c r="AE1501" s="364">
        <f>AE1500</f>
        <v>0</v>
      </c>
      <c r="AF1501" s="364">
        <f t="shared" ref="AF1501:AR1501" si="3605">AF1500</f>
        <v>0</v>
      </c>
      <c r="AG1501" s="364">
        <f t="shared" si="3605"/>
        <v>0</v>
      </c>
      <c r="AH1501" s="364">
        <f t="shared" si="3605"/>
        <v>0</v>
      </c>
      <c r="AI1501" s="364">
        <f t="shared" si="3605"/>
        <v>0</v>
      </c>
      <c r="AJ1501" s="364">
        <f t="shared" si="3605"/>
        <v>0</v>
      </c>
      <c r="AK1501" s="364">
        <f t="shared" si="3605"/>
        <v>0</v>
      </c>
      <c r="AL1501" s="364">
        <f t="shared" si="3605"/>
        <v>0</v>
      </c>
      <c r="AM1501" s="364">
        <f t="shared" si="3605"/>
        <v>0</v>
      </c>
      <c r="AN1501" s="364">
        <f t="shared" si="3605"/>
        <v>0</v>
      </c>
      <c r="AO1501" s="364">
        <f t="shared" si="3605"/>
        <v>0</v>
      </c>
      <c r="AP1501" s="364">
        <f t="shared" si="3605"/>
        <v>0</v>
      </c>
      <c r="AQ1501" s="364">
        <f t="shared" si="3605"/>
        <v>0</v>
      </c>
      <c r="AR1501" s="364">
        <f t="shared" si="3605"/>
        <v>0</v>
      </c>
      <c r="AS1501" s="268"/>
    </row>
    <row r="1502" spans="1:45" ht="15" customHeight="1" outlineLevel="1">
      <c r="A1502" s="466"/>
      <c r="B1502" s="381"/>
      <c r="C1502" s="253"/>
      <c r="D1502" s="253"/>
      <c r="E1502" s="253"/>
      <c r="F1502" s="253"/>
      <c r="G1502" s="253"/>
      <c r="H1502" s="253"/>
      <c r="I1502" s="253"/>
      <c r="J1502" s="253"/>
      <c r="K1502" s="253"/>
      <c r="L1502" s="253"/>
      <c r="M1502" s="253"/>
      <c r="N1502" s="253"/>
      <c r="O1502" s="253"/>
      <c r="P1502" s="253"/>
      <c r="Q1502" s="253"/>
      <c r="R1502" s="253"/>
      <c r="S1502" s="253"/>
      <c r="T1502" s="253"/>
      <c r="U1502" s="253"/>
      <c r="V1502" s="253"/>
      <c r="W1502" s="253"/>
      <c r="X1502" s="253"/>
      <c r="Y1502" s="253"/>
      <c r="Z1502" s="253"/>
      <c r="AA1502" s="253"/>
      <c r="AB1502" s="253"/>
      <c r="AC1502" s="253"/>
      <c r="AD1502" s="253"/>
      <c r="AE1502" s="365"/>
      <c r="AF1502" s="378"/>
      <c r="AG1502" s="378"/>
      <c r="AH1502" s="378"/>
      <c r="AI1502" s="378"/>
      <c r="AJ1502" s="378"/>
      <c r="AK1502" s="378"/>
      <c r="AL1502" s="378"/>
      <c r="AM1502" s="378"/>
      <c r="AN1502" s="378"/>
      <c r="AO1502" s="378"/>
      <c r="AP1502" s="378"/>
      <c r="AQ1502" s="378"/>
      <c r="AR1502" s="378"/>
      <c r="AS1502" s="268"/>
    </row>
    <row r="1503" spans="1:45" ht="15" customHeight="1" outlineLevel="1">
      <c r="A1503" s="466">
        <v>38</v>
      </c>
      <c r="B1503" s="381" t="s">
        <v>130</v>
      </c>
      <c r="C1503" s="253" t="s">
        <v>25</v>
      </c>
      <c r="D1503" s="257"/>
      <c r="E1503" s="257"/>
      <c r="F1503" s="257"/>
      <c r="G1503" s="257"/>
      <c r="H1503" s="257"/>
      <c r="I1503" s="257"/>
      <c r="J1503" s="257"/>
      <c r="K1503" s="257"/>
      <c r="L1503" s="257"/>
      <c r="M1503" s="257"/>
      <c r="N1503" s="257"/>
      <c r="O1503" s="257"/>
      <c r="P1503" s="257"/>
      <c r="Q1503" s="257">
        <v>12</v>
      </c>
      <c r="R1503" s="257"/>
      <c r="S1503" s="257"/>
      <c r="T1503" s="257"/>
      <c r="U1503" s="257"/>
      <c r="V1503" s="257"/>
      <c r="W1503" s="257"/>
      <c r="X1503" s="257"/>
      <c r="Y1503" s="257"/>
      <c r="Z1503" s="257"/>
      <c r="AA1503" s="257"/>
      <c r="AB1503" s="257"/>
      <c r="AC1503" s="257"/>
      <c r="AD1503" s="257"/>
      <c r="AE1503" s="379"/>
      <c r="AF1503" s="368"/>
      <c r="AG1503" s="368"/>
      <c r="AH1503" s="368"/>
      <c r="AI1503" s="368"/>
      <c r="AJ1503" s="368"/>
      <c r="AK1503" s="368"/>
      <c r="AL1503" s="368"/>
      <c r="AM1503" s="368"/>
      <c r="AN1503" s="368"/>
      <c r="AO1503" s="368"/>
      <c r="AP1503" s="368"/>
      <c r="AQ1503" s="368"/>
      <c r="AR1503" s="368"/>
      <c r="AS1503" s="258">
        <f>SUM(AE1503:AR1503)</f>
        <v>0</v>
      </c>
    </row>
    <row r="1504" spans="1:45" ht="15" customHeight="1" outlineLevel="1">
      <c r="A1504" s="466"/>
      <c r="B1504" s="256" t="s">
        <v>741</v>
      </c>
      <c r="C1504" s="253" t="s">
        <v>163</v>
      </c>
      <c r="D1504" s="257"/>
      <c r="E1504" s="257"/>
      <c r="F1504" s="257"/>
      <c r="G1504" s="257"/>
      <c r="H1504" s="257"/>
      <c r="I1504" s="257"/>
      <c r="J1504" s="257"/>
      <c r="K1504" s="257"/>
      <c r="L1504" s="257"/>
      <c r="M1504" s="257"/>
      <c r="N1504" s="257"/>
      <c r="O1504" s="257"/>
      <c r="P1504" s="257"/>
      <c r="Q1504" s="257">
        <f>Q1503</f>
        <v>12</v>
      </c>
      <c r="R1504" s="257"/>
      <c r="S1504" s="257"/>
      <c r="T1504" s="257"/>
      <c r="U1504" s="257"/>
      <c r="V1504" s="257"/>
      <c r="W1504" s="257"/>
      <c r="X1504" s="257"/>
      <c r="Y1504" s="257"/>
      <c r="Z1504" s="257"/>
      <c r="AA1504" s="257"/>
      <c r="AB1504" s="257"/>
      <c r="AC1504" s="257"/>
      <c r="AD1504" s="257"/>
      <c r="AE1504" s="364">
        <f>AE1503</f>
        <v>0</v>
      </c>
      <c r="AF1504" s="364">
        <f t="shared" ref="AF1504:AR1504" si="3606">AF1503</f>
        <v>0</v>
      </c>
      <c r="AG1504" s="364">
        <f t="shared" si="3606"/>
        <v>0</v>
      </c>
      <c r="AH1504" s="364">
        <f t="shared" si="3606"/>
        <v>0</v>
      </c>
      <c r="AI1504" s="364">
        <f t="shared" si="3606"/>
        <v>0</v>
      </c>
      <c r="AJ1504" s="364">
        <f t="shared" si="3606"/>
        <v>0</v>
      </c>
      <c r="AK1504" s="364">
        <f t="shared" si="3606"/>
        <v>0</v>
      </c>
      <c r="AL1504" s="364">
        <f t="shared" si="3606"/>
        <v>0</v>
      </c>
      <c r="AM1504" s="364">
        <f t="shared" si="3606"/>
        <v>0</v>
      </c>
      <c r="AN1504" s="364">
        <f t="shared" si="3606"/>
        <v>0</v>
      </c>
      <c r="AO1504" s="364">
        <f t="shared" si="3606"/>
        <v>0</v>
      </c>
      <c r="AP1504" s="364">
        <f t="shared" si="3606"/>
        <v>0</v>
      </c>
      <c r="AQ1504" s="364">
        <f t="shared" si="3606"/>
        <v>0</v>
      </c>
      <c r="AR1504" s="364">
        <f t="shared" si="3606"/>
        <v>0</v>
      </c>
      <c r="AS1504" s="268"/>
    </row>
    <row r="1505" spans="1:45" ht="15" customHeight="1" outlineLevel="1">
      <c r="A1505" s="466"/>
      <c r="B1505" s="381"/>
      <c r="C1505" s="253"/>
      <c r="D1505" s="253"/>
      <c r="E1505" s="253"/>
      <c r="F1505" s="253"/>
      <c r="G1505" s="253"/>
      <c r="H1505" s="253"/>
      <c r="I1505" s="253"/>
      <c r="J1505" s="253"/>
      <c r="K1505" s="253"/>
      <c r="L1505" s="253"/>
      <c r="M1505" s="253"/>
      <c r="N1505" s="253"/>
      <c r="O1505" s="253"/>
      <c r="P1505" s="253"/>
      <c r="Q1505" s="253"/>
      <c r="R1505" s="253"/>
      <c r="S1505" s="253"/>
      <c r="T1505" s="253"/>
      <c r="U1505" s="253"/>
      <c r="V1505" s="253"/>
      <c r="W1505" s="253"/>
      <c r="X1505" s="253"/>
      <c r="Y1505" s="253"/>
      <c r="Z1505" s="253"/>
      <c r="AA1505" s="253"/>
      <c r="AB1505" s="253"/>
      <c r="AC1505" s="253"/>
      <c r="AD1505" s="253"/>
      <c r="AE1505" s="365"/>
      <c r="AF1505" s="378"/>
      <c r="AG1505" s="378"/>
      <c r="AH1505" s="378"/>
      <c r="AI1505" s="378"/>
      <c r="AJ1505" s="378"/>
      <c r="AK1505" s="378"/>
      <c r="AL1505" s="378"/>
      <c r="AM1505" s="378"/>
      <c r="AN1505" s="378"/>
      <c r="AO1505" s="378"/>
      <c r="AP1505" s="378"/>
      <c r="AQ1505" s="378"/>
      <c r="AR1505" s="378"/>
      <c r="AS1505" s="268"/>
    </row>
    <row r="1506" spans="1:45" ht="15" customHeight="1" outlineLevel="1">
      <c r="A1506" s="466">
        <v>39</v>
      </c>
      <c r="B1506" s="381" t="s">
        <v>131</v>
      </c>
      <c r="C1506" s="253" t="s">
        <v>25</v>
      </c>
      <c r="D1506" s="257"/>
      <c r="E1506" s="257"/>
      <c r="F1506" s="257"/>
      <c r="G1506" s="257"/>
      <c r="H1506" s="257"/>
      <c r="I1506" s="257"/>
      <c r="J1506" s="257"/>
      <c r="K1506" s="257"/>
      <c r="L1506" s="257"/>
      <c r="M1506" s="257"/>
      <c r="N1506" s="257"/>
      <c r="O1506" s="257"/>
      <c r="P1506" s="257"/>
      <c r="Q1506" s="257">
        <v>12</v>
      </c>
      <c r="R1506" s="257"/>
      <c r="S1506" s="257"/>
      <c r="T1506" s="257"/>
      <c r="U1506" s="257"/>
      <c r="V1506" s="257"/>
      <c r="W1506" s="257"/>
      <c r="X1506" s="257"/>
      <c r="Y1506" s="257"/>
      <c r="Z1506" s="257"/>
      <c r="AA1506" s="257"/>
      <c r="AB1506" s="257"/>
      <c r="AC1506" s="257"/>
      <c r="AD1506" s="257"/>
      <c r="AE1506" s="379"/>
      <c r="AF1506" s="368"/>
      <c r="AG1506" s="368"/>
      <c r="AH1506" s="368"/>
      <c r="AI1506" s="368"/>
      <c r="AJ1506" s="368"/>
      <c r="AK1506" s="368"/>
      <c r="AL1506" s="368"/>
      <c r="AM1506" s="368"/>
      <c r="AN1506" s="368"/>
      <c r="AO1506" s="368"/>
      <c r="AP1506" s="368"/>
      <c r="AQ1506" s="368"/>
      <c r="AR1506" s="368"/>
      <c r="AS1506" s="258">
        <f>SUM(AE1506:AR1506)</f>
        <v>0</v>
      </c>
    </row>
    <row r="1507" spans="1:45" ht="15" customHeight="1" outlineLevel="1">
      <c r="A1507" s="466"/>
      <c r="B1507" s="256" t="s">
        <v>741</v>
      </c>
      <c r="C1507" s="253" t="s">
        <v>163</v>
      </c>
      <c r="D1507" s="257"/>
      <c r="E1507" s="257"/>
      <c r="F1507" s="257"/>
      <c r="G1507" s="257"/>
      <c r="H1507" s="257"/>
      <c r="I1507" s="257"/>
      <c r="J1507" s="257"/>
      <c r="K1507" s="257"/>
      <c r="L1507" s="257"/>
      <c r="M1507" s="257"/>
      <c r="N1507" s="257"/>
      <c r="O1507" s="257"/>
      <c r="P1507" s="257"/>
      <c r="Q1507" s="257">
        <f>Q1506</f>
        <v>12</v>
      </c>
      <c r="R1507" s="257"/>
      <c r="S1507" s="257"/>
      <c r="T1507" s="257"/>
      <c r="U1507" s="257"/>
      <c r="V1507" s="257"/>
      <c r="W1507" s="257"/>
      <c r="X1507" s="257"/>
      <c r="Y1507" s="257"/>
      <c r="Z1507" s="257"/>
      <c r="AA1507" s="257"/>
      <c r="AB1507" s="257"/>
      <c r="AC1507" s="257"/>
      <c r="AD1507" s="257"/>
      <c r="AE1507" s="364">
        <f>AE1506</f>
        <v>0</v>
      </c>
      <c r="AF1507" s="364">
        <f t="shared" ref="AF1507:AR1507" si="3607">AF1506</f>
        <v>0</v>
      </c>
      <c r="AG1507" s="364">
        <f t="shared" si="3607"/>
        <v>0</v>
      </c>
      <c r="AH1507" s="364">
        <f t="shared" si="3607"/>
        <v>0</v>
      </c>
      <c r="AI1507" s="364">
        <f t="shared" si="3607"/>
        <v>0</v>
      </c>
      <c r="AJ1507" s="364">
        <f t="shared" si="3607"/>
        <v>0</v>
      </c>
      <c r="AK1507" s="364">
        <f t="shared" si="3607"/>
        <v>0</v>
      </c>
      <c r="AL1507" s="364">
        <f t="shared" si="3607"/>
        <v>0</v>
      </c>
      <c r="AM1507" s="364">
        <f t="shared" si="3607"/>
        <v>0</v>
      </c>
      <c r="AN1507" s="364">
        <f t="shared" si="3607"/>
        <v>0</v>
      </c>
      <c r="AO1507" s="364">
        <f t="shared" si="3607"/>
        <v>0</v>
      </c>
      <c r="AP1507" s="364">
        <f t="shared" si="3607"/>
        <v>0</v>
      </c>
      <c r="AQ1507" s="364">
        <f t="shared" si="3607"/>
        <v>0</v>
      </c>
      <c r="AR1507" s="364">
        <f t="shared" si="3607"/>
        <v>0</v>
      </c>
      <c r="AS1507" s="268"/>
    </row>
    <row r="1508" spans="1:45" ht="15" customHeight="1" outlineLevel="1">
      <c r="A1508" s="466"/>
      <c r="B1508" s="381"/>
      <c r="C1508" s="253"/>
      <c r="D1508" s="253"/>
      <c r="E1508" s="253"/>
      <c r="F1508" s="253"/>
      <c r="G1508" s="253"/>
      <c r="H1508" s="253"/>
      <c r="I1508" s="253"/>
      <c r="J1508" s="253"/>
      <c r="K1508" s="253"/>
      <c r="L1508" s="253"/>
      <c r="M1508" s="253"/>
      <c r="N1508" s="253"/>
      <c r="O1508" s="253"/>
      <c r="P1508" s="253"/>
      <c r="Q1508" s="253"/>
      <c r="R1508" s="253"/>
      <c r="S1508" s="253"/>
      <c r="T1508" s="253"/>
      <c r="U1508" s="253"/>
      <c r="V1508" s="253"/>
      <c r="W1508" s="253"/>
      <c r="X1508" s="253"/>
      <c r="Y1508" s="253"/>
      <c r="Z1508" s="253"/>
      <c r="AA1508" s="253"/>
      <c r="AB1508" s="253"/>
      <c r="AC1508" s="253"/>
      <c r="AD1508" s="253"/>
      <c r="AE1508" s="365"/>
      <c r="AF1508" s="378"/>
      <c r="AG1508" s="378"/>
      <c r="AH1508" s="378"/>
      <c r="AI1508" s="378"/>
      <c r="AJ1508" s="378"/>
      <c r="AK1508" s="378"/>
      <c r="AL1508" s="378"/>
      <c r="AM1508" s="378"/>
      <c r="AN1508" s="378"/>
      <c r="AO1508" s="378"/>
      <c r="AP1508" s="378"/>
      <c r="AQ1508" s="378"/>
      <c r="AR1508" s="378"/>
      <c r="AS1508" s="268"/>
    </row>
    <row r="1509" spans="1:45" ht="15" customHeight="1" outlineLevel="1">
      <c r="A1509" s="466">
        <v>40</v>
      </c>
      <c r="B1509" s="381" t="s">
        <v>132</v>
      </c>
      <c r="C1509" s="253" t="s">
        <v>25</v>
      </c>
      <c r="D1509" s="257"/>
      <c r="E1509" s="257"/>
      <c r="F1509" s="257"/>
      <c r="G1509" s="257"/>
      <c r="H1509" s="257"/>
      <c r="I1509" s="257"/>
      <c r="J1509" s="257"/>
      <c r="K1509" s="257"/>
      <c r="L1509" s="257"/>
      <c r="M1509" s="257"/>
      <c r="N1509" s="257"/>
      <c r="O1509" s="257"/>
      <c r="P1509" s="257"/>
      <c r="Q1509" s="257">
        <v>12</v>
      </c>
      <c r="R1509" s="257"/>
      <c r="S1509" s="257"/>
      <c r="T1509" s="257"/>
      <c r="U1509" s="257"/>
      <c r="V1509" s="257"/>
      <c r="W1509" s="257"/>
      <c r="X1509" s="257"/>
      <c r="Y1509" s="257"/>
      <c r="Z1509" s="257"/>
      <c r="AA1509" s="257"/>
      <c r="AB1509" s="257"/>
      <c r="AC1509" s="257"/>
      <c r="AD1509" s="257"/>
      <c r="AE1509" s="379"/>
      <c r="AF1509" s="368"/>
      <c r="AG1509" s="368"/>
      <c r="AH1509" s="368"/>
      <c r="AI1509" s="368"/>
      <c r="AJ1509" s="368"/>
      <c r="AK1509" s="368"/>
      <c r="AL1509" s="368"/>
      <c r="AM1509" s="368"/>
      <c r="AN1509" s="368"/>
      <c r="AO1509" s="368"/>
      <c r="AP1509" s="368"/>
      <c r="AQ1509" s="368"/>
      <c r="AR1509" s="368"/>
      <c r="AS1509" s="258">
        <f>SUM(AE1509:AR1509)</f>
        <v>0</v>
      </c>
    </row>
    <row r="1510" spans="1:45" ht="15" customHeight="1" outlineLevel="1">
      <c r="A1510" s="466"/>
      <c r="B1510" s="256" t="s">
        <v>741</v>
      </c>
      <c r="C1510" s="253" t="s">
        <v>163</v>
      </c>
      <c r="D1510" s="257"/>
      <c r="E1510" s="257"/>
      <c r="F1510" s="257"/>
      <c r="G1510" s="257"/>
      <c r="H1510" s="257"/>
      <c r="I1510" s="257"/>
      <c r="J1510" s="257"/>
      <c r="K1510" s="257"/>
      <c r="L1510" s="257"/>
      <c r="M1510" s="257"/>
      <c r="N1510" s="257"/>
      <c r="O1510" s="257"/>
      <c r="P1510" s="257"/>
      <c r="Q1510" s="257">
        <f>Q1509</f>
        <v>12</v>
      </c>
      <c r="R1510" s="257"/>
      <c r="S1510" s="257"/>
      <c r="T1510" s="257"/>
      <c r="U1510" s="257"/>
      <c r="V1510" s="257"/>
      <c r="W1510" s="257"/>
      <c r="X1510" s="257"/>
      <c r="Y1510" s="257"/>
      <c r="Z1510" s="257"/>
      <c r="AA1510" s="257"/>
      <c r="AB1510" s="257"/>
      <c r="AC1510" s="257"/>
      <c r="AD1510" s="257"/>
      <c r="AE1510" s="364">
        <f>AE1509</f>
        <v>0</v>
      </c>
      <c r="AF1510" s="364">
        <f t="shared" ref="AF1510:AR1510" si="3608">AF1509</f>
        <v>0</v>
      </c>
      <c r="AG1510" s="364">
        <f t="shared" si="3608"/>
        <v>0</v>
      </c>
      <c r="AH1510" s="364">
        <f t="shared" si="3608"/>
        <v>0</v>
      </c>
      <c r="AI1510" s="364">
        <f t="shared" si="3608"/>
        <v>0</v>
      </c>
      <c r="AJ1510" s="364">
        <f t="shared" si="3608"/>
        <v>0</v>
      </c>
      <c r="AK1510" s="364">
        <f t="shared" si="3608"/>
        <v>0</v>
      </c>
      <c r="AL1510" s="364">
        <f t="shared" si="3608"/>
        <v>0</v>
      </c>
      <c r="AM1510" s="364">
        <f t="shared" si="3608"/>
        <v>0</v>
      </c>
      <c r="AN1510" s="364">
        <f t="shared" si="3608"/>
        <v>0</v>
      </c>
      <c r="AO1510" s="364">
        <f t="shared" si="3608"/>
        <v>0</v>
      </c>
      <c r="AP1510" s="364">
        <f t="shared" si="3608"/>
        <v>0</v>
      </c>
      <c r="AQ1510" s="364">
        <f t="shared" si="3608"/>
        <v>0</v>
      </c>
      <c r="AR1510" s="364">
        <f t="shared" si="3608"/>
        <v>0</v>
      </c>
      <c r="AS1510" s="268"/>
    </row>
    <row r="1511" spans="1:45" ht="15" customHeight="1" outlineLevel="1">
      <c r="A1511" s="466"/>
      <c r="B1511" s="381"/>
      <c r="C1511" s="253"/>
      <c r="D1511" s="253"/>
      <c r="E1511" s="253"/>
      <c r="F1511" s="253"/>
      <c r="G1511" s="253"/>
      <c r="H1511" s="253"/>
      <c r="I1511" s="253"/>
      <c r="J1511" s="253"/>
      <c r="K1511" s="253"/>
      <c r="L1511" s="253"/>
      <c r="M1511" s="253"/>
      <c r="N1511" s="253"/>
      <c r="O1511" s="253"/>
      <c r="P1511" s="253"/>
      <c r="Q1511" s="253"/>
      <c r="R1511" s="253"/>
      <c r="S1511" s="253"/>
      <c r="T1511" s="253"/>
      <c r="U1511" s="253"/>
      <c r="V1511" s="253"/>
      <c r="W1511" s="253"/>
      <c r="X1511" s="253"/>
      <c r="Y1511" s="253"/>
      <c r="Z1511" s="253"/>
      <c r="AA1511" s="253"/>
      <c r="AB1511" s="253"/>
      <c r="AC1511" s="253"/>
      <c r="AD1511" s="253"/>
      <c r="AE1511" s="365"/>
      <c r="AF1511" s="378"/>
      <c r="AG1511" s="378"/>
      <c r="AH1511" s="378"/>
      <c r="AI1511" s="378"/>
      <c r="AJ1511" s="378"/>
      <c r="AK1511" s="378"/>
      <c r="AL1511" s="378"/>
      <c r="AM1511" s="378"/>
      <c r="AN1511" s="378"/>
      <c r="AO1511" s="378"/>
      <c r="AP1511" s="378"/>
      <c r="AQ1511" s="378"/>
      <c r="AR1511" s="378"/>
      <c r="AS1511" s="268"/>
    </row>
    <row r="1512" spans="1:45" ht="28.5" customHeight="1" outlineLevel="1">
      <c r="A1512" s="466">
        <v>41</v>
      </c>
      <c r="B1512" s="381" t="s">
        <v>133</v>
      </c>
      <c r="C1512" s="253" t="s">
        <v>25</v>
      </c>
      <c r="D1512" s="257"/>
      <c r="E1512" s="257"/>
      <c r="F1512" s="257"/>
      <c r="G1512" s="257"/>
      <c r="H1512" s="257"/>
      <c r="I1512" s="257"/>
      <c r="J1512" s="257"/>
      <c r="K1512" s="257"/>
      <c r="L1512" s="257"/>
      <c r="M1512" s="257"/>
      <c r="N1512" s="257"/>
      <c r="O1512" s="257"/>
      <c r="P1512" s="257"/>
      <c r="Q1512" s="257">
        <v>12</v>
      </c>
      <c r="R1512" s="257"/>
      <c r="S1512" s="257"/>
      <c r="T1512" s="257"/>
      <c r="U1512" s="257"/>
      <c r="V1512" s="257"/>
      <c r="W1512" s="257"/>
      <c r="X1512" s="257"/>
      <c r="Y1512" s="257"/>
      <c r="Z1512" s="257"/>
      <c r="AA1512" s="257"/>
      <c r="AB1512" s="257"/>
      <c r="AC1512" s="257"/>
      <c r="AD1512" s="257"/>
      <c r="AE1512" s="379"/>
      <c r="AF1512" s="368"/>
      <c r="AG1512" s="368"/>
      <c r="AH1512" s="368"/>
      <c r="AI1512" s="368"/>
      <c r="AJ1512" s="368"/>
      <c r="AK1512" s="368"/>
      <c r="AL1512" s="368"/>
      <c r="AM1512" s="368"/>
      <c r="AN1512" s="368"/>
      <c r="AO1512" s="368"/>
      <c r="AP1512" s="368"/>
      <c r="AQ1512" s="368"/>
      <c r="AR1512" s="368"/>
      <c r="AS1512" s="258">
        <f>SUM(AE1512:AR1512)</f>
        <v>0</v>
      </c>
    </row>
    <row r="1513" spans="1:45" ht="15" customHeight="1" outlineLevel="1">
      <c r="A1513" s="466"/>
      <c r="B1513" s="256" t="s">
        <v>741</v>
      </c>
      <c r="C1513" s="253" t="s">
        <v>163</v>
      </c>
      <c r="D1513" s="257"/>
      <c r="E1513" s="257"/>
      <c r="F1513" s="257"/>
      <c r="G1513" s="257"/>
      <c r="H1513" s="257"/>
      <c r="I1513" s="257"/>
      <c r="J1513" s="257"/>
      <c r="K1513" s="257"/>
      <c r="L1513" s="257"/>
      <c r="M1513" s="257"/>
      <c r="N1513" s="257"/>
      <c r="O1513" s="257"/>
      <c r="P1513" s="257"/>
      <c r="Q1513" s="257">
        <f>Q1512</f>
        <v>12</v>
      </c>
      <c r="R1513" s="257"/>
      <c r="S1513" s="257"/>
      <c r="T1513" s="257"/>
      <c r="U1513" s="257"/>
      <c r="V1513" s="257"/>
      <c r="W1513" s="257"/>
      <c r="X1513" s="257"/>
      <c r="Y1513" s="257"/>
      <c r="Z1513" s="257"/>
      <c r="AA1513" s="257"/>
      <c r="AB1513" s="257"/>
      <c r="AC1513" s="257"/>
      <c r="AD1513" s="257"/>
      <c r="AE1513" s="364">
        <f>AE1512</f>
        <v>0</v>
      </c>
      <c r="AF1513" s="364">
        <f t="shared" ref="AF1513:AR1513" si="3609">AF1512</f>
        <v>0</v>
      </c>
      <c r="AG1513" s="364">
        <f t="shared" si="3609"/>
        <v>0</v>
      </c>
      <c r="AH1513" s="364">
        <f t="shared" si="3609"/>
        <v>0</v>
      </c>
      <c r="AI1513" s="364">
        <f t="shared" si="3609"/>
        <v>0</v>
      </c>
      <c r="AJ1513" s="364">
        <f t="shared" si="3609"/>
        <v>0</v>
      </c>
      <c r="AK1513" s="364">
        <f t="shared" si="3609"/>
        <v>0</v>
      </c>
      <c r="AL1513" s="364">
        <f t="shared" si="3609"/>
        <v>0</v>
      </c>
      <c r="AM1513" s="364">
        <f t="shared" si="3609"/>
        <v>0</v>
      </c>
      <c r="AN1513" s="364">
        <f t="shared" si="3609"/>
        <v>0</v>
      </c>
      <c r="AO1513" s="364">
        <f t="shared" si="3609"/>
        <v>0</v>
      </c>
      <c r="AP1513" s="364">
        <f t="shared" si="3609"/>
        <v>0</v>
      </c>
      <c r="AQ1513" s="364">
        <f t="shared" si="3609"/>
        <v>0</v>
      </c>
      <c r="AR1513" s="364">
        <f t="shared" si="3609"/>
        <v>0</v>
      </c>
      <c r="AS1513" s="268"/>
    </row>
    <row r="1514" spans="1:45" ht="15" customHeight="1" outlineLevel="1">
      <c r="A1514" s="466"/>
      <c r="B1514" s="381"/>
      <c r="C1514" s="253"/>
      <c r="D1514" s="253"/>
      <c r="E1514" s="253"/>
      <c r="F1514" s="253"/>
      <c r="G1514" s="253"/>
      <c r="H1514" s="253"/>
      <c r="I1514" s="253"/>
      <c r="J1514" s="253"/>
      <c r="K1514" s="253"/>
      <c r="L1514" s="253"/>
      <c r="M1514" s="253"/>
      <c r="N1514" s="253"/>
      <c r="O1514" s="253"/>
      <c r="P1514" s="253"/>
      <c r="Q1514" s="253"/>
      <c r="R1514" s="253"/>
      <c r="S1514" s="253"/>
      <c r="T1514" s="253"/>
      <c r="U1514" s="253"/>
      <c r="V1514" s="253"/>
      <c r="W1514" s="253"/>
      <c r="X1514" s="253"/>
      <c r="Y1514" s="253"/>
      <c r="Z1514" s="253"/>
      <c r="AA1514" s="253"/>
      <c r="AB1514" s="253"/>
      <c r="AC1514" s="253"/>
      <c r="AD1514" s="253"/>
      <c r="AE1514" s="365"/>
      <c r="AF1514" s="378"/>
      <c r="AG1514" s="378"/>
      <c r="AH1514" s="378"/>
      <c r="AI1514" s="378"/>
      <c r="AJ1514" s="378"/>
      <c r="AK1514" s="378"/>
      <c r="AL1514" s="378"/>
      <c r="AM1514" s="378"/>
      <c r="AN1514" s="378"/>
      <c r="AO1514" s="378"/>
      <c r="AP1514" s="378"/>
      <c r="AQ1514" s="378"/>
      <c r="AR1514" s="378"/>
      <c r="AS1514" s="268"/>
    </row>
    <row r="1515" spans="1:45" ht="28.5" customHeight="1" outlineLevel="1">
      <c r="A1515" s="466">
        <v>42</v>
      </c>
      <c r="B1515" s="381" t="s">
        <v>134</v>
      </c>
      <c r="C1515" s="253" t="s">
        <v>25</v>
      </c>
      <c r="D1515" s="257"/>
      <c r="E1515" s="257"/>
      <c r="F1515" s="257"/>
      <c r="G1515" s="257"/>
      <c r="H1515" s="257"/>
      <c r="I1515" s="257"/>
      <c r="J1515" s="257"/>
      <c r="K1515" s="257"/>
      <c r="L1515" s="257"/>
      <c r="M1515" s="257"/>
      <c r="N1515" s="257"/>
      <c r="O1515" s="257"/>
      <c r="P1515" s="257"/>
      <c r="Q1515" s="253"/>
      <c r="R1515" s="257"/>
      <c r="S1515" s="257"/>
      <c r="T1515" s="257"/>
      <c r="U1515" s="257"/>
      <c r="V1515" s="257"/>
      <c r="W1515" s="257"/>
      <c r="X1515" s="257"/>
      <c r="Y1515" s="257"/>
      <c r="Z1515" s="257"/>
      <c r="AA1515" s="257"/>
      <c r="AB1515" s="257"/>
      <c r="AC1515" s="257"/>
      <c r="AD1515" s="257"/>
      <c r="AE1515" s="379"/>
      <c r="AF1515" s="368"/>
      <c r="AG1515" s="368"/>
      <c r="AH1515" s="368"/>
      <c r="AI1515" s="368"/>
      <c r="AJ1515" s="368"/>
      <c r="AK1515" s="368"/>
      <c r="AL1515" s="368"/>
      <c r="AM1515" s="368"/>
      <c r="AN1515" s="368"/>
      <c r="AO1515" s="368"/>
      <c r="AP1515" s="368"/>
      <c r="AQ1515" s="368"/>
      <c r="AR1515" s="368"/>
      <c r="AS1515" s="258">
        <f>SUM(AE1515:AR1515)</f>
        <v>0</v>
      </c>
    </row>
    <row r="1516" spans="1:45" ht="15" customHeight="1" outlineLevel="1">
      <c r="A1516" s="466"/>
      <c r="B1516" s="256" t="s">
        <v>741</v>
      </c>
      <c r="C1516" s="253" t="s">
        <v>163</v>
      </c>
      <c r="D1516" s="257"/>
      <c r="E1516" s="257"/>
      <c r="F1516" s="257"/>
      <c r="G1516" s="257"/>
      <c r="H1516" s="257"/>
      <c r="I1516" s="257"/>
      <c r="J1516" s="257"/>
      <c r="K1516" s="257"/>
      <c r="L1516" s="257"/>
      <c r="M1516" s="257"/>
      <c r="N1516" s="257"/>
      <c r="O1516" s="257"/>
      <c r="P1516" s="257"/>
      <c r="Q1516" s="416"/>
      <c r="R1516" s="257"/>
      <c r="S1516" s="257"/>
      <c r="T1516" s="257"/>
      <c r="U1516" s="257"/>
      <c r="V1516" s="257"/>
      <c r="W1516" s="257"/>
      <c r="X1516" s="257"/>
      <c r="Y1516" s="257"/>
      <c r="Z1516" s="257"/>
      <c r="AA1516" s="257"/>
      <c r="AB1516" s="257"/>
      <c r="AC1516" s="257"/>
      <c r="AD1516" s="257"/>
      <c r="AE1516" s="364">
        <f>AE1515</f>
        <v>0</v>
      </c>
      <c r="AF1516" s="364">
        <f t="shared" ref="AF1516:AR1516" si="3610">AF1515</f>
        <v>0</v>
      </c>
      <c r="AG1516" s="364">
        <f t="shared" si="3610"/>
        <v>0</v>
      </c>
      <c r="AH1516" s="364">
        <f t="shared" si="3610"/>
        <v>0</v>
      </c>
      <c r="AI1516" s="364">
        <f t="shared" si="3610"/>
        <v>0</v>
      </c>
      <c r="AJ1516" s="364">
        <f t="shared" si="3610"/>
        <v>0</v>
      </c>
      <c r="AK1516" s="364">
        <f t="shared" si="3610"/>
        <v>0</v>
      </c>
      <c r="AL1516" s="364">
        <f t="shared" si="3610"/>
        <v>0</v>
      </c>
      <c r="AM1516" s="364">
        <f t="shared" si="3610"/>
        <v>0</v>
      </c>
      <c r="AN1516" s="364">
        <f t="shared" si="3610"/>
        <v>0</v>
      </c>
      <c r="AO1516" s="364">
        <f t="shared" si="3610"/>
        <v>0</v>
      </c>
      <c r="AP1516" s="364">
        <f t="shared" si="3610"/>
        <v>0</v>
      </c>
      <c r="AQ1516" s="364">
        <f t="shared" si="3610"/>
        <v>0</v>
      </c>
      <c r="AR1516" s="364">
        <f t="shared" si="3610"/>
        <v>0</v>
      </c>
      <c r="AS1516" s="268"/>
    </row>
    <row r="1517" spans="1:45" ht="15" customHeight="1" outlineLevel="1">
      <c r="A1517" s="466"/>
      <c r="B1517" s="381"/>
      <c r="C1517" s="253"/>
      <c r="D1517" s="253"/>
      <c r="E1517" s="253"/>
      <c r="F1517" s="253"/>
      <c r="G1517" s="253"/>
      <c r="H1517" s="253"/>
      <c r="I1517" s="253"/>
      <c r="J1517" s="253"/>
      <c r="K1517" s="253"/>
      <c r="L1517" s="253"/>
      <c r="M1517" s="253"/>
      <c r="N1517" s="253"/>
      <c r="O1517" s="253"/>
      <c r="P1517" s="253"/>
      <c r="Q1517" s="253"/>
      <c r="R1517" s="253"/>
      <c r="S1517" s="253"/>
      <c r="T1517" s="253"/>
      <c r="U1517" s="253"/>
      <c r="V1517" s="253"/>
      <c r="W1517" s="253"/>
      <c r="X1517" s="253"/>
      <c r="Y1517" s="253"/>
      <c r="Z1517" s="253"/>
      <c r="AA1517" s="253"/>
      <c r="AB1517" s="253"/>
      <c r="AC1517" s="253"/>
      <c r="AD1517" s="253"/>
      <c r="AE1517" s="365"/>
      <c r="AF1517" s="378"/>
      <c r="AG1517" s="378"/>
      <c r="AH1517" s="378"/>
      <c r="AI1517" s="378"/>
      <c r="AJ1517" s="378"/>
      <c r="AK1517" s="378"/>
      <c r="AL1517" s="378"/>
      <c r="AM1517" s="378"/>
      <c r="AN1517" s="378"/>
      <c r="AO1517" s="378"/>
      <c r="AP1517" s="378"/>
      <c r="AQ1517" s="378"/>
      <c r="AR1517" s="378"/>
      <c r="AS1517" s="268"/>
    </row>
    <row r="1518" spans="1:45" ht="15" customHeight="1" outlineLevel="1">
      <c r="A1518" s="466">
        <v>43</v>
      </c>
      <c r="B1518" s="381" t="s">
        <v>135</v>
      </c>
      <c r="C1518" s="253" t="s">
        <v>25</v>
      </c>
      <c r="D1518" s="257"/>
      <c r="E1518" s="257"/>
      <c r="F1518" s="257"/>
      <c r="G1518" s="257"/>
      <c r="H1518" s="257"/>
      <c r="I1518" s="257"/>
      <c r="J1518" s="257"/>
      <c r="K1518" s="257"/>
      <c r="L1518" s="257"/>
      <c r="M1518" s="257"/>
      <c r="N1518" s="257"/>
      <c r="O1518" s="257"/>
      <c r="P1518" s="257"/>
      <c r="Q1518" s="257">
        <v>12</v>
      </c>
      <c r="R1518" s="257"/>
      <c r="S1518" s="257"/>
      <c r="T1518" s="257"/>
      <c r="U1518" s="257"/>
      <c r="V1518" s="257"/>
      <c r="W1518" s="257"/>
      <c r="X1518" s="257"/>
      <c r="Y1518" s="257"/>
      <c r="Z1518" s="257"/>
      <c r="AA1518" s="257"/>
      <c r="AB1518" s="257"/>
      <c r="AC1518" s="257"/>
      <c r="AD1518" s="257"/>
      <c r="AE1518" s="379"/>
      <c r="AF1518" s="368"/>
      <c r="AG1518" s="368"/>
      <c r="AH1518" s="368"/>
      <c r="AI1518" s="368"/>
      <c r="AJ1518" s="368"/>
      <c r="AK1518" s="368"/>
      <c r="AL1518" s="368"/>
      <c r="AM1518" s="368"/>
      <c r="AN1518" s="368"/>
      <c r="AO1518" s="368"/>
      <c r="AP1518" s="368"/>
      <c r="AQ1518" s="368"/>
      <c r="AR1518" s="368"/>
      <c r="AS1518" s="258">
        <f>SUM(AE1518:AR1518)</f>
        <v>0</v>
      </c>
    </row>
    <row r="1519" spans="1:45" ht="15" customHeight="1" outlineLevel="1">
      <c r="A1519" s="466"/>
      <c r="B1519" s="256" t="s">
        <v>741</v>
      </c>
      <c r="C1519" s="253" t="s">
        <v>163</v>
      </c>
      <c r="D1519" s="257"/>
      <c r="E1519" s="257"/>
      <c r="F1519" s="257"/>
      <c r="G1519" s="257"/>
      <c r="H1519" s="257"/>
      <c r="I1519" s="257"/>
      <c r="J1519" s="257"/>
      <c r="K1519" s="257"/>
      <c r="L1519" s="257"/>
      <c r="M1519" s="257"/>
      <c r="N1519" s="257"/>
      <c r="O1519" s="257"/>
      <c r="P1519" s="257"/>
      <c r="Q1519" s="257">
        <f>Q1518</f>
        <v>12</v>
      </c>
      <c r="R1519" s="257"/>
      <c r="S1519" s="257"/>
      <c r="T1519" s="257"/>
      <c r="U1519" s="257"/>
      <c r="V1519" s="257"/>
      <c r="W1519" s="257"/>
      <c r="X1519" s="257"/>
      <c r="Y1519" s="257"/>
      <c r="Z1519" s="257"/>
      <c r="AA1519" s="257"/>
      <c r="AB1519" s="257"/>
      <c r="AC1519" s="257"/>
      <c r="AD1519" s="257"/>
      <c r="AE1519" s="364">
        <f>AE1518</f>
        <v>0</v>
      </c>
      <c r="AF1519" s="364">
        <f t="shared" ref="AF1519:AR1519" si="3611">AF1518</f>
        <v>0</v>
      </c>
      <c r="AG1519" s="364">
        <f t="shared" si="3611"/>
        <v>0</v>
      </c>
      <c r="AH1519" s="364">
        <f t="shared" si="3611"/>
        <v>0</v>
      </c>
      <c r="AI1519" s="364">
        <f t="shared" si="3611"/>
        <v>0</v>
      </c>
      <c r="AJ1519" s="364">
        <f t="shared" si="3611"/>
        <v>0</v>
      </c>
      <c r="AK1519" s="364">
        <f t="shared" si="3611"/>
        <v>0</v>
      </c>
      <c r="AL1519" s="364">
        <f t="shared" si="3611"/>
        <v>0</v>
      </c>
      <c r="AM1519" s="364">
        <f t="shared" si="3611"/>
        <v>0</v>
      </c>
      <c r="AN1519" s="364">
        <f t="shared" si="3611"/>
        <v>0</v>
      </c>
      <c r="AO1519" s="364">
        <f t="shared" si="3611"/>
        <v>0</v>
      </c>
      <c r="AP1519" s="364">
        <f t="shared" si="3611"/>
        <v>0</v>
      </c>
      <c r="AQ1519" s="364">
        <f t="shared" si="3611"/>
        <v>0</v>
      </c>
      <c r="AR1519" s="364">
        <f t="shared" si="3611"/>
        <v>0</v>
      </c>
      <c r="AS1519" s="268"/>
    </row>
    <row r="1520" spans="1:45" ht="15" customHeight="1" outlineLevel="1">
      <c r="A1520" s="466"/>
      <c r="B1520" s="381"/>
      <c r="C1520" s="253"/>
      <c r="D1520" s="253"/>
      <c r="E1520" s="253"/>
      <c r="F1520" s="253"/>
      <c r="G1520" s="253"/>
      <c r="H1520" s="253"/>
      <c r="I1520" s="253"/>
      <c r="J1520" s="253"/>
      <c r="K1520" s="253"/>
      <c r="L1520" s="253"/>
      <c r="M1520" s="253"/>
      <c r="N1520" s="253"/>
      <c r="O1520" s="253"/>
      <c r="P1520" s="253"/>
      <c r="Q1520" s="253"/>
      <c r="R1520" s="253"/>
      <c r="S1520" s="253"/>
      <c r="T1520" s="253"/>
      <c r="U1520" s="253"/>
      <c r="V1520" s="253"/>
      <c r="W1520" s="253"/>
      <c r="X1520" s="253"/>
      <c r="Y1520" s="253"/>
      <c r="Z1520" s="253"/>
      <c r="AA1520" s="253"/>
      <c r="AB1520" s="253"/>
      <c r="AC1520" s="253"/>
      <c r="AD1520" s="253"/>
      <c r="AE1520" s="365"/>
      <c r="AF1520" s="378"/>
      <c r="AG1520" s="378"/>
      <c r="AH1520" s="378"/>
      <c r="AI1520" s="378"/>
      <c r="AJ1520" s="378"/>
      <c r="AK1520" s="378"/>
      <c r="AL1520" s="378"/>
      <c r="AM1520" s="378"/>
      <c r="AN1520" s="378"/>
      <c r="AO1520" s="378"/>
      <c r="AP1520" s="378"/>
      <c r="AQ1520" s="378"/>
      <c r="AR1520" s="378"/>
      <c r="AS1520" s="268"/>
    </row>
    <row r="1521" spans="1:45" ht="28.5" customHeight="1" outlineLevel="1">
      <c r="A1521" s="466">
        <v>44</v>
      </c>
      <c r="B1521" s="381" t="s">
        <v>136</v>
      </c>
      <c r="C1521" s="253" t="s">
        <v>25</v>
      </c>
      <c r="D1521" s="257"/>
      <c r="E1521" s="257"/>
      <c r="F1521" s="257"/>
      <c r="G1521" s="257"/>
      <c r="H1521" s="257"/>
      <c r="I1521" s="257"/>
      <c r="J1521" s="257"/>
      <c r="K1521" s="257"/>
      <c r="L1521" s="257"/>
      <c r="M1521" s="257"/>
      <c r="N1521" s="257"/>
      <c r="O1521" s="257"/>
      <c r="P1521" s="257"/>
      <c r="Q1521" s="257">
        <v>12</v>
      </c>
      <c r="R1521" s="257"/>
      <c r="S1521" s="257"/>
      <c r="T1521" s="257"/>
      <c r="U1521" s="257"/>
      <c r="V1521" s="257"/>
      <c r="W1521" s="257"/>
      <c r="X1521" s="257"/>
      <c r="Y1521" s="257"/>
      <c r="Z1521" s="257"/>
      <c r="AA1521" s="257"/>
      <c r="AB1521" s="257"/>
      <c r="AC1521" s="257"/>
      <c r="AD1521" s="257"/>
      <c r="AE1521" s="379"/>
      <c r="AF1521" s="368"/>
      <c r="AG1521" s="368"/>
      <c r="AH1521" s="368"/>
      <c r="AI1521" s="368"/>
      <c r="AJ1521" s="368"/>
      <c r="AK1521" s="368"/>
      <c r="AL1521" s="368"/>
      <c r="AM1521" s="368"/>
      <c r="AN1521" s="368"/>
      <c r="AO1521" s="368"/>
      <c r="AP1521" s="368"/>
      <c r="AQ1521" s="368"/>
      <c r="AR1521" s="368"/>
      <c r="AS1521" s="258">
        <f>SUM(AE1521:AR1521)</f>
        <v>0</v>
      </c>
    </row>
    <row r="1522" spans="1:45" ht="15" customHeight="1" outlineLevel="1">
      <c r="A1522" s="466"/>
      <c r="B1522" s="256" t="s">
        <v>741</v>
      </c>
      <c r="C1522" s="253" t="s">
        <v>163</v>
      </c>
      <c r="D1522" s="257"/>
      <c r="E1522" s="257"/>
      <c r="F1522" s="257"/>
      <c r="G1522" s="257"/>
      <c r="H1522" s="257"/>
      <c r="I1522" s="257"/>
      <c r="J1522" s="257"/>
      <c r="K1522" s="257"/>
      <c r="L1522" s="257"/>
      <c r="M1522" s="257"/>
      <c r="N1522" s="257"/>
      <c r="O1522" s="257"/>
      <c r="P1522" s="257"/>
      <c r="Q1522" s="257">
        <f>Q1521</f>
        <v>12</v>
      </c>
      <c r="R1522" s="257"/>
      <c r="S1522" s="257"/>
      <c r="T1522" s="257"/>
      <c r="U1522" s="257"/>
      <c r="V1522" s="257"/>
      <c r="W1522" s="257"/>
      <c r="X1522" s="257"/>
      <c r="Y1522" s="257"/>
      <c r="Z1522" s="257"/>
      <c r="AA1522" s="257"/>
      <c r="AB1522" s="257"/>
      <c r="AC1522" s="257"/>
      <c r="AD1522" s="257"/>
      <c r="AE1522" s="364">
        <f>AE1521</f>
        <v>0</v>
      </c>
      <c r="AF1522" s="364">
        <f t="shared" ref="AF1522:AR1522" si="3612">AF1521</f>
        <v>0</v>
      </c>
      <c r="AG1522" s="364">
        <f t="shared" si="3612"/>
        <v>0</v>
      </c>
      <c r="AH1522" s="364">
        <f t="shared" si="3612"/>
        <v>0</v>
      </c>
      <c r="AI1522" s="364">
        <f t="shared" si="3612"/>
        <v>0</v>
      </c>
      <c r="AJ1522" s="364">
        <f t="shared" si="3612"/>
        <v>0</v>
      </c>
      <c r="AK1522" s="364">
        <f t="shared" si="3612"/>
        <v>0</v>
      </c>
      <c r="AL1522" s="364">
        <f t="shared" si="3612"/>
        <v>0</v>
      </c>
      <c r="AM1522" s="364">
        <f t="shared" si="3612"/>
        <v>0</v>
      </c>
      <c r="AN1522" s="364">
        <f t="shared" si="3612"/>
        <v>0</v>
      </c>
      <c r="AO1522" s="364">
        <f t="shared" si="3612"/>
        <v>0</v>
      </c>
      <c r="AP1522" s="364">
        <f t="shared" si="3612"/>
        <v>0</v>
      </c>
      <c r="AQ1522" s="364">
        <f t="shared" si="3612"/>
        <v>0</v>
      </c>
      <c r="AR1522" s="364">
        <f t="shared" si="3612"/>
        <v>0</v>
      </c>
      <c r="AS1522" s="268"/>
    </row>
    <row r="1523" spans="1:45" ht="15" customHeight="1" outlineLevel="1">
      <c r="A1523" s="466"/>
      <c r="B1523" s="381"/>
      <c r="C1523" s="253"/>
      <c r="D1523" s="253"/>
      <c r="E1523" s="253"/>
      <c r="F1523" s="253"/>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365"/>
      <c r="AF1523" s="378"/>
      <c r="AG1523" s="378"/>
      <c r="AH1523" s="378"/>
      <c r="AI1523" s="378"/>
      <c r="AJ1523" s="378"/>
      <c r="AK1523" s="378"/>
      <c r="AL1523" s="378"/>
      <c r="AM1523" s="378"/>
      <c r="AN1523" s="378"/>
      <c r="AO1523" s="378"/>
      <c r="AP1523" s="378"/>
      <c r="AQ1523" s="378"/>
      <c r="AR1523" s="378"/>
      <c r="AS1523" s="268"/>
    </row>
    <row r="1524" spans="1:45" ht="32.450000000000003" customHeight="1" outlineLevel="1">
      <c r="A1524" s="466">
        <v>45</v>
      </c>
      <c r="B1524" s="381" t="s">
        <v>137</v>
      </c>
      <c r="C1524" s="253" t="s">
        <v>25</v>
      </c>
      <c r="D1524" s="257"/>
      <c r="E1524" s="257"/>
      <c r="F1524" s="257"/>
      <c r="G1524" s="257"/>
      <c r="H1524" s="257"/>
      <c r="I1524" s="257"/>
      <c r="J1524" s="257"/>
      <c r="K1524" s="257"/>
      <c r="L1524" s="257"/>
      <c r="M1524" s="257"/>
      <c r="N1524" s="257"/>
      <c r="O1524" s="257"/>
      <c r="P1524" s="257"/>
      <c r="Q1524" s="257">
        <v>12</v>
      </c>
      <c r="R1524" s="257"/>
      <c r="S1524" s="257"/>
      <c r="T1524" s="257"/>
      <c r="U1524" s="257"/>
      <c r="V1524" s="257"/>
      <c r="W1524" s="257"/>
      <c r="X1524" s="257"/>
      <c r="Y1524" s="257"/>
      <c r="Z1524" s="257"/>
      <c r="AA1524" s="257"/>
      <c r="AB1524" s="257"/>
      <c r="AC1524" s="257"/>
      <c r="AD1524" s="257"/>
      <c r="AE1524" s="379"/>
      <c r="AF1524" s="368"/>
      <c r="AG1524" s="368"/>
      <c r="AH1524" s="368"/>
      <c r="AI1524" s="368"/>
      <c r="AJ1524" s="368"/>
      <c r="AK1524" s="368"/>
      <c r="AL1524" s="368"/>
      <c r="AM1524" s="368"/>
      <c r="AN1524" s="368"/>
      <c r="AO1524" s="368"/>
      <c r="AP1524" s="368"/>
      <c r="AQ1524" s="368"/>
      <c r="AR1524" s="368"/>
      <c r="AS1524" s="258">
        <f>SUM(AE1524:AR1524)</f>
        <v>0</v>
      </c>
    </row>
    <row r="1525" spans="1:45" ht="15" customHeight="1" outlineLevel="1">
      <c r="A1525" s="466"/>
      <c r="B1525" s="256" t="s">
        <v>741</v>
      </c>
      <c r="C1525" s="253" t="s">
        <v>163</v>
      </c>
      <c r="D1525" s="257"/>
      <c r="E1525" s="257"/>
      <c r="F1525" s="257"/>
      <c r="G1525" s="257"/>
      <c r="H1525" s="257"/>
      <c r="I1525" s="257"/>
      <c r="J1525" s="257"/>
      <c r="K1525" s="257"/>
      <c r="L1525" s="257"/>
      <c r="M1525" s="257"/>
      <c r="N1525" s="257"/>
      <c r="O1525" s="257"/>
      <c r="P1525" s="257"/>
      <c r="Q1525" s="257">
        <f>Q1524</f>
        <v>12</v>
      </c>
      <c r="R1525" s="257"/>
      <c r="S1525" s="257"/>
      <c r="T1525" s="257"/>
      <c r="U1525" s="257"/>
      <c r="V1525" s="257"/>
      <c r="W1525" s="257"/>
      <c r="X1525" s="257"/>
      <c r="Y1525" s="257"/>
      <c r="Z1525" s="257"/>
      <c r="AA1525" s="257"/>
      <c r="AB1525" s="257"/>
      <c r="AC1525" s="257"/>
      <c r="AD1525" s="257"/>
      <c r="AE1525" s="364">
        <f>AE1524</f>
        <v>0</v>
      </c>
      <c r="AF1525" s="364">
        <f t="shared" ref="AF1525:AR1525" si="3613">AF1524</f>
        <v>0</v>
      </c>
      <c r="AG1525" s="364">
        <f t="shared" si="3613"/>
        <v>0</v>
      </c>
      <c r="AH1525" s="364">
        <f t="shared" si="3613"/>
        <v>0</v>
      </c>
      <c r="AI1525" s="364">
        <f t="shared" si="3613"/>
        <v>0</v>
      </c>
      <c r="AJ1525" s="364">
        <f t="shared" si="3613"/>
        <v>0</v>
      </c>
      <c r="AK1525" s="364">
        <f t="shared" si="3613"/>
        <v>0</v>
      </c>
      <c r="AL1525" s="364">
        <f t="shared" si="3613"/>
        <v>0</v>
      </c>
      <c r="AM1525" s="364">
        <f t="shared" si="3613"/>
        <v>0</v>
      </c>
      <c r="AN1525" s="364">
        <f t="shared" si="3613"/>
        <v>0</v>
      </c>
      <c r="AO1525" s="364">
        <f t="shared" si="3613"/>
        <v>0</v>
      </c>
      <c r="AP1525" s="364">
        <f t="shared" si="3613"/>
        <v>0</v>
      </c>
      <c r="AQ1525" s="364">
        <f t="shared" si="3613"/>
        <v>0</v>
      </c>
      <c r="AR1525" s="364">
        <f t="shared" si="3613"/>
        <v>0</v>
      </c>
      <c r="AS1525" s="268"/>
    </row>
    <row r="1526" spans="1:45" ht="15" customHeight="1" outlineLevel="1">
      <c r="A1526" s="466"/>
      <c r="B1526" s="381"/>
      <c r="C1526" s="253"/>
      <c r="D1526" s="253"/>
      <c r="E1526" s="253"/>
      <c r="F1526" s="253"/>
      <c r="G1526" s="253"/>
      <c r="H1526" s="253"/>
      <c r="I1526" s="253"/>
      <c r="J1526" s="253"/>
      <c r="K1526" s="253"/>
      <c r="L1526" s="253"/>
      <c r="M1526" s="253"/>
      <c r="N1526" s="253"/>
      <c r="O1526" s="253"/>
      <c r="P1526" s="253"/>
      <c r="Q1526" s="253"/>
      <c r="R1526" s="253"/>
      <c r="S1526" s="253"/>
      <c r="T1526" s="253"/>
      <c r="U1526" s="253"/>
      <c r="V1526" s="253"/>
      <c r="W1526" s="253"/>
      <c r="X1526" s="253"/>
      <c r="Y1526" s="253"/>
      <c r="Z1526" s="253"/>
      <c r="AA1526" s="253"/>
      <c r="AB1526" s="253"/>
      <c r="AC1526" s="253"/>
      <c r="AD1526" s="253"/>
      <c r="AE1526" s="365"/>
      <c r="AF1526" s="378"/>
      <c r="AG1526" s="378"/>
      <c r="AH1526" s="378"/>
      <c r="AI1526" s="378"/>
      <c r="AJ1526" s="378"/>
      <c r="AK1526" s="378"/>
      <c r="AL1526" s="378"/>
      <c r="AM1526" s="378"/>
      <c r="AN1526" s="378"/>
      <c r="AO1526" s="378"/>
      <c r="AP1526" s="378"/>
      <c r="AQ1526" s="378"/>
      <c r="AR1526" s="378"/>
      <c r="AS1526" s="268"/>
    </row>
    <row r="1527" spans="1:45" ht="32.1" customHeight="1" outlineLevel="1">
      <c r="A1527" s="466">
        <v>46</v>
      </c>
      <c r="B1527" s="381" t="s">
        <v>138</v>
      </c>
      <c r="C1527" s="253" t="s">
        <v>25</v>
      </c>
      <c r="D1527" s="257"/>
      <c r="E1527" s="257"/>
      <c r="F1527" s="257"/>
      <c r="G1527" s="257"/>
      <c r="H1527" s="257"/>
      <c r="I1527" s="257"/>
      <c r="J1527" s="257"/>
      <c r="K1527" s="257"/>
      <c r="L1527" s="257"/>
      <c r="M1527" s="257"/>
      <c r="N1527" s="257"/>
      <c r="O1527" s="257"/>
      <c r="P1527" s="257"/>
      <c r="Q1527" s="257">
        <v>12</v>
      </c>
      <c r="R1527" s="257"/>
      <c r="S1527" s="257"/>
      <c r="T1527" s="257"/>
      <c r="U1527" s="257"/>
      <c r="V1527" s="257"/>
      <c r="W1527" s="257"/>
      <c r="X1527" s="257"/>
      <c r="Y1527" s="257"/>
      <c r="Z1527" s="257"/>
      <c r="AA1527" s="257"/>
      <c r="AB1527" s="257"/>
      <c r="AC1527" s="257"/>
      <c r="AD1527" s="257"/>
      <c r="AE1527" s="379"/>
      <c r="AF1527" s="368"/>
      <c r="AG1527" s="368"/>
      <c r="AH1527" s="368"/>
      <c r="AI1527" s="368"/>
      <c r="AJ1527" s="368"/>
      <c r="AK1527" s="368"/>
      <c r="AL1527" s="368"/>
      <c r="AM1527" s="368"/>
      <c r="AN1527" s="368"/>
      <c r="AO1527" s="368"/>
      <c r="AP1527" s="368"/>
      <c r="AQ1527" s="368"/>
      <c r="AR1527" s="368"/>
      <c r="AS1527" s="258">
        <f>SUM(AE1527:AR1527)</f>
        <v>0</v>
      </c>
    </row>
    <row r="1528" spans="1:45" ht="15" customHeight="1" outlineLevel="1">
      <c r="A1528" s="466"/>
      <c r="B1528" s="256" t="s">
        <v>741</v>
      </c>
      <c r="C1528" s="253" t="s">
        <v>163</v>
      </c>
      <c r="D1528" s="257"/>
      <c r="E1528" s="257"/>
      <c r="F1528" s="257"/>
      <c r="G1528" s="257"/>
      <c r="H1528" s="257"/>
      <c r="I1528" s="257"/>
      <c r="J1528" s="257"/>
      <c r="K1528" s="257"/>
      <c r="L1528" s="257"/>
      <c r="M1528" s="257"/>
      <c r="N1528" s="257"/>
      <c r="O1528" s="257"/>
      <c r="P1528" s="257"/>
      <c r="Q1528" s="257">
        <f>Q1527</f>
        <v>12</v>
      </c>
      <c r="R1528" s="257"/>
      <c r="S1528" s="257"/>
      <c r="T1528" s="257"/>
      <c r="U1528" s="257"/>
      <c r="V1528" s="257"/>
      <c r="W1528" s="257"/>
      <c r="X1528" s="257"/>
      <c r="Y1528" s="257"/>
      <c r="Z1528" s="257"/>
      <c r="AA1528" s="257"/>
      <c r="AB1528" s="257"/>
      <c r="AC1528" s="257"/>
      <c r="AD1528" s="257"/>
      <c r="AE1528" s="364">
        <f>AE1527</f>
        <v>0</v>
      </c>
      <c r="AF1528" s="364">
        <f t="shared" ref="AF1528:AR1528" si="3614">AF1527</f>
        <v>0</v>
      </c>
      <c r="AG1528" s="364">
        <f t="shared" si="3614"/>
        <v>0</v>
      </c>
      <c r="AH1528" s="364">
        <f t="shared" si="3614"/>
        <v>0</v>
      </c>
      <c r="AI1528" s="364">
        <f t="shared" si="3614"/>
        <v>0</v>
      </c>
      <c r="AJ1528" s="364">
        <f t="shared" si="3614"/>
        <v>0</v>
      </c>
      <c r="AK1528" s="364">
        <f t="shared" si="3614"/>
        <v>0</v>
      </c>
      <c r="AL1528" s="364">
        <f t="shared" si="3614"/>
        <v>0</v>
      </c>
      <c r="AM1528" s="364">
        <f t="shared" si="3614"/>
        <v>0</v>
      </c>
      <c r="AN1528" s="364">
        <f t="shared" si="3614"/>
        <v>0</v>
      </c>
      <c r="AO1528" s="364">
        <f t="shared" si="3614"/>
        <v>0</v>
      </c>
      <c r="AP1528" s="364">
        <f t="shared" si="3614"/>
        <v>0</v>
      </c>
      <c r="AQ1528" s="364">
        <f t="shared" si="3614"/>
        <v>0</v>
      </c>
      <c r="AR1528" s="364">
        <f t="shared" si="3614"/>
        <v>0</v>
      </c>
      <c r="AS1528" s="268"/>
    </row>
    <row r="1529" spans="1:45" ht="15" customHeight="1" outlineLevel="1">
      <c r="A1529" s="466"/>
      <c r="B1529" s="381"/>
      <c r="C1529" s="253"/>
      <c r="D1529" s="253"/>
      <c r="E1529" s="253"/>
      <c r="F1529" s="253"/>
      <c r="G1529" s="253"/>
      <c r="H1529" s="253"/>
      <c r="I1529" s="253"/>
      <c r="J1529" s="253"/>
      <c r="K1529" s="253"/>
      <c r="L1529" s="253"/>
      <c r="M1529" s="253"/>
      <c r="N1529" s="253"/>
      <c r="O1529" s="253"/>
      <c r="P1529" s="253"/>
      <c r="Q1529" s="253"/>
      <c r="R1529" s="253"/>
      <c r="S1529" s="253"/>
      <c r="T1529" s="253"/>
      <c r="U1529" s="253"/>
      <c r="V1529" s="253"/>
      <c r="W1529" s="253"/>
      <c r="X1529" s="253"/>
      <c r="Y1529" s="253"/>
      <c r="Z1529" s="253"/>
      <c r="AA1529" s="253"/>
      <c r="AB1529" s="253"/>
      <c r="AC1529" s="253"/>
      <c r="AD1529" s="253"/>
      <c r="AE1529" s="365"/>
      <c r="AF1529" s="378"/>
      <c r="AG1529" s="378"/>
      <c r="AH1529" s="378"/>
      <c r="AI1529" s="378"/>
      <c r="AJ1529" s="378"/>
      <c r="AK1529" s="378"/>
      <c r="AL1529" s="378"/>
      <c r="AM1529" s="378"/>
      <c r="AN1529" s="378"/>
      <c r="AO1529" s="378"/>
      <c r="AP1529" s="378"/>
      <c r="AQ1529" s="378"/>
      <c r="AR1529" s="378"/>
      <c r="AS1529" s="268"/>
    </row>
    <row r="1530" spans="1:45" ht="35.450000000000003" customHeight="1" outlineLevel="1">
      <c r="A1530" s="466">
        <v>47</v>
      </c>
      <c r="B1530" s="381" t="s">
        <v>139</v>
      </c>
      <c r="C1530" s="253" t="s">
        <v>25</v>
      </c>
      <c r="D1530" s="257"/>
      <c r="E1530" s="257"/>
      <c r="F1530" s="257"/>
      <c r="G1530" s="257"/>
      <c r="H1530" s="257"/>
      <c r="I1530" s="257"/>
      <c r="J1530" s="257"/>
      <c r="K1530" s="257"/>
      <c r="L1530" s="257"/>
      <c r="M1530" s="257"/>
      <c r="N1530" s="257"/>
      <c r="O1530" s="257"/>
      <c r="P1530" s="257"/>
      <c r="Q1530" s="257">
        <v>12</v>
      </c>
      <c r="R1530" s="257"/>
      <c r="S1530" s="257"/>
      <c r="T1530" s="257"/>
      <c r="U1530" s="257"/>
      <c r="V1530" s="257"/>
      <c r="W1530" s="257"/>
      <c r="X1530" s="257"/>
      <c r="Y1530" s="257"/>
      <c r="Z1530" s="257"/>
      <c r="AA1530" s="257"/>
      <c r="AB1530" s="257"/>
      <c r="AC1530" s="257"/>
      <c r="AD1530" s="257"/>
      <c r="AE1530" s="379"/>
      <c r="AF1530" s="368"/>
      <c r="AG1530" s="368"/>
      <c r="AH1530" s="368"/>
      <c r="AI1530" s="368"/>
      <c r="AJ1530" s="368"/>
      <c r="AK1530" s="368"/>
      <c r="AL1530" s="368"/>
      <c r="AM1530" s="368"/>
      <c r="AN1530" s="368"/>
      <c r="AO1530" s="368"/>
      <c r="AP1530" s="368"/>
      <c r="AQ1530" s="368"/>
      <c r="AR1530" s="368"/>
      <c r="AS1530" s="258">
        <f>SUM(AE1530:AR1530)</f>
        <v>0</v>
      </c>
    </row>
    <row r="1531" spans="1:45" ht="15" customHeight="1" outlineLevel="1">
      <c r="A1531" s="466"/>
      <c r="B1531" s="256" t="s">
        <v>741</v>
      </c>
      <c r="C1531" s="253" t="s">
        <v>163</v>
      </c>
      <c r="D1531" s="257"/>
      <c r="E1531" s="257"/>
      <c r="F1531" s="257"/>
      <c r="G1531" s="257"/>
      <c r="H1531" s="257"/>
      <c r="I1531" s="257"/>
      <c r="J1531" s="257"/>
      <c r="K1531" s="257"/>
      <c r="L1531" s="257"/>
      <c r="M1531" s="257"/>
      <c r="N1531" s="257"/>
      <c r="O1531" s="257"/>
      <c r="P1531" s="257"/>
      <c r="Q1531" s="257">
        <f>Q1530</f>
        <v>12</v>
      </c>
      <c r="R1531" s="257"/>
      <c r="S1531" s="257"/>
      <c r="T1531" s="257"/>
      <c r="U1531" s="257"/>
      <c r="V1531" s="257"/>
      <c r="W1531" s="257"/>
      <c r="X1531" s="257"/>
      <c r="Y1531" s="257"/>
      <c r="Z1531" s="257"/>
      <c r="AA1531" s="257"/>
      <c r="AB1531" s="257"/>
      <c r="AC1531" s="257"/>
      <c r="AD1531" s="257"/>
      <c r="AE1531" s="364">
        <f>AE1530</f>
        <v>0</v>
      </c>
      <c r="AF1531" s="364">
        <f t="shared" ref="AF1531:AR1531" si="3615">AF1530</f>
        <v>0</v>
      </c>
      <c r="AG1531" s="364">
        <f t="shared" si="3615"/>
        <v>0</v>
      </c>
      <c r="AH1531" s="364">
        <f t="shared" si="3615"/>
        <v>0</v>
      </c>
      <c r="AI1531" s="364">
        <f t="shared" si="3615"/>
        <v>0</v>
      </c>
      <c r="AJ1531" s="364">
        <f t="shared" si="3615"/>
        <v>0</v>
      </c>
      <c r="AK1531" s="364">
        <f t="shared" si="3615"/>
        <v>0</v>
      </c>
      <c r="AL1531" s="364">
        <f t="shared" si="3615"/>
        <v>0</v>
      </c>
      <c r="AM1531" s="364">
        <f t="shared" si="3615"/>
        <v>0</v>
      </c>
      <c r="AN1531" s="364">
        <f t="shared" si="3615"/>
        <v>0</v>
      </c>
      <c r="AO1531" s="364">
        <f t="shared" si="3615"/>
        <v>0</v>
      </c>
      <c r="AP1531" s="364">
        <f t="shared" si="3615"/>
        <v>0</v>
      </c>
      <c r="AQ1531" s="364">
        <f t="shared" si="3615"/>
        <v>0</v>
      </c>
      <c r="AR1531" s="364">
        <f t="shared" si="3615"/>
        <v>0</v>
      </c>
      <c r="AS1531" s="268"/>
    </row>
    <row r="1532" spans="1:45" ht="15" customHeight="1" outlineLevel="1">
      <c r="A1532" s="466"/>
      <c r="B1532" s="381"/>
      <c r="C1532" s="253"/>
      <c r="D1532" s="253"/>
      <c r="E1532" s="253"/>
      <c r="F1532" s="253"/>
      <c r="G1532" s="253"/>
      <c r="H1532" s="253"/>
      <c r="I1532" s="253"/>
      <c r="J1532" s="253"/>
      <c r="K1532" s="253"/>
      <c r="L1532" s="253"/>
      <c r="M1532" s="253"/>
      <c r="N1532" s="253"/>
      <c r="O1532" s="253"/>
      <c r="P1532" s="253"/>
      <c r="Q1532" s="253"/>
      <c r="R1532" s="253"/>
      <c r="S1532" s="253"/>
      <c r="T1532" s="253"/>
      <c r="U1532" s="253"/>
      <c r="V1532" s="253"/>
      <c r="W1532" s="253"/>
      <c r="X1532" s="253"/>
      <c r="Y1532" s="253"/>
      <c r="Z1532" s="253"/>
      <c r="AA1532" s="253"/>
      <c r="AB1532" s="253"/>
      <c r="AC1532" s="253"/>
      <c r="AD1532" s="253"/>
      <c r="AE1532" s="365"/>
      <c r="AF1532" s="378"/>
      <c r="AG1532" s="378"/>
      <c r="AH1532" s="378"/>
      <c r="AI1532" s="378"/>
      <c r="AJ1532" s="378"/>
      <c r="AK1532" s="378"/>
      <c r="AL1532" s="378"/>
      <c r="AM1532" s="378"/>
      <c r="AN1532" s="378"/>
      <c r="AO1532" s="378"/>
      <c r="AP1532" s="378"/>
      <c r="AQ1532" s="378"/>
      <c r="AR1532" s="378"/>
      <c r="AS1532" s="268"/>
    </row>
    <row r="1533" spans="1:45" ht="39.75" customHeight="1" outlineLevel="1">
      <c r="A1533" s="466">
        <v>48</v>
      </c>
      <c r="B1533" s="381" t="s">
        <v>140</v>
      </c>
      <c r="C1533" s="253" t="s">
        <v>25</v>
      </c>
      <c r="D1533" s="257"/>
      <c r="E1533" s="257"/>
      <c r="F1533" s="257"/>
      <c r="G1533" s="257"/>
      <c r="H1533" s="257"/>
      <c r="I1533" s="257"/>
      <c r="J1533" s="257"/>
      <c r="K1533" s="257"/>
      <c r="L1533" s="257"/>
      <c r="M1533" s="257"/>
      <c r="N1533" s="257"/>
      <c r="O1533" s="257"/>
      <c r="P1533" s="257"/>
      <c r="Q1533" s="257">
        <v>12</v>
      </c>
      <c r="R1533" s="257"/>
      <c r="S1533" s="257"/>
      <c r="T1533" s="257"/>
      <c r="U1533" s="257"/>
      <c r="V1533" s="257"/>
      <c r="W1533" s="257"/>
      <c r="X1533" s="257"/>
      <c r="Y1533" s="257"/>
      <c r="Z1533" s="257"/>
      <c r="AA1533" s="257"/>
      <c r="AB1533" s="257"/>
      <c r="AC1533" s="257"/>
      <c r="AD1533" s="257"/>
      <c r="AE1533" s="379"/>
      <c r="AF1533" s="368"/>
      <c r="AG1533" s="368"/>
      <c r="AH1533" s="368"/>
      <c r="AI1533" s="368"/>
      <c r="AJ1533" s="368"/>
      <c r="AK1533" s="368"/>
      <c r="AL1533" s="368"/>
      <c r="AM1533" s="368"/>
      <c r="AN1533" s="368"/>
      <c r="AO1533" s="368"/>
      <c r="AP1533" s="368"/>
      <c r="AQ1533" s="368"/>
      <c r="AR1533" s="368"/>
      <c r="AS1533" s="258">
        <f>SUM(AE1533:AR1533)</f>
        <v>0</v>
      </c>
    </row>
    <row r="1534" spans="1:45" ht="15" customHeight="1" outlineLevel="1">
      <c r="A1534" s="466"/>
      <c r="B1534" s="256" t="s">
        <v>741</v>
      </c>
      <c r="C1534" s="253" t="s">
        <v>163</v>
      </c>
      <c r="D1534" s="257"/>
      <c r="E1534" s="257"/>
      <c r="F1534" s="257"/>
      <c r="G1534" s="257"/>
      <c r="H1534" s="257"/>
      <c r="I1534" s="257"/>
      <c r="J1534" s="257"/>
      <c r="K1534" s="257"/>
      <c r="L1534" s="257"/>
      <c r="M1534" s="257"/>
      <c r="N1534" s="257"/>
      <c r="O1534" s="257"/>
      <c r="P1534" s="257"/>
      <c r="Q1534" s="257">
        <f>Q1533</f>
        <v>12</v>
      </c>
      <c r="R1534" s="257"/>
      <c r="S1534" s="257"/>
      <c r="T1534" s="257"/>
      <c r="U1534" s="257"/>
      <c r="V1534" s="257"/>
      <c r="W1534" s="257"/>
      <c r="X1534" s="257"/>
      <c r="Y1534" s="257"/>
      <c r="Z1534" s="257"/>
      <c r="AA1534" s="257"/>
      <c r="AB1534" s="257"/>
      <c r="AC1534" s="257"/>
      <c r="AD1534" s="257"/>
      <c r="AE1534" s="364">
        <f>AE1533</f>
        <v>0</v>
      </c>
      <c r="AF1534" s="364">
        <f t="shared" ref="AF1534:AR1534" si="3616">AF1533</f>
        <v>0</v>
      </c>
      <c r="AG1534" s="364">
        <f t="shared" si="3616"/>
        <v>0</v>
      </c>
      <c r="AH1534" s="364">
        <f t="shared" si="3616"/>
        <v>0</v>
      </c>
      <c r="AI1534" s="364">
        <f t="shared" si="3616"/>
        <v>0</v>
      </c>
      <c r="AJ1534" s="364">
        <f t="shared" si="3616"/>
        <v>0</v>
      </c>
      <c r="AK1534" s="364">
        <f t="shared" si="3616"/>
        <v>0</v>
      </c>
      <c r="AL1534" s="364">
        <f t="shared" si="3616"/>
        <v>0</v>
      </c>
      <c r="AM1534" s="364">
        <f t="shared" si="3616"/>
        <v>0</v>
      </c>
      <c r="AN1534" s="364">
        <f t="shared" si="3616"/>
        <v>0</v>
      </c>
      <c r="AO1534" s="364">
        <f t="shared" si="3616"/>
        <v>0</v>
      </c>
      <c r="AP1534" s="364">
        <f t="shared" si="3616"/>
        <v>0</v>
      </c>
      <c r="AQ1534" s="364">
        <f t="shared" si="3616"/>
        <v>0</v>
      </c>
      <c r="AR1534" s="364">
        <f t="shared" si="3616"/>
        <v>0</v>
      </c>
      <c r="AS1534" s="268"/>
    </row>
    <row r="1535" spans="1:45" ht="15" customHeight="1" outlineLevel="1">
      <c r="A1535" s="466"/>
      <c r="B1535" s="381"/>
      <c r="C1535" s="253"/>
      <c r="D1535" s="253"/>
      <c r="E1535" s="253"/>
      <c r="F1535" s="253"/>
      <c r="G1535" s="253"/>
      <c r="H1535" s="253"/>
      <c r="I1535" s="253"/>
      <c r="J1535" s="253"/>
      <c r="K1535" s="253"/>
      <c r="L1535" s="253"/>
      <c r="M1535" s="253"/>
      <c r="N1535" s="253"/>
      <c r="O1535" s="253"/>
      <c r="P1535" s="253"/>
      <c r="Q1535" s="253"/>
      <c r="R1535" s="253"/>
      <c r="S1535" s="253"/>
      <c r="T1535" s="253"/>
      <c r="U1535" s="253"/>
      <c r="V1535" s="253"/>
      <c r="W1535" s="253"/>
      <c r="X1535" s="253"/>
      <c r="Y1535" s="253"/>
      <c r="Z1535" s="253"/>
      <c r="AA1535" s="253"/>
      <c r="AB1535" s="253"/>
      <c r="AC1535" s="253"/>
      <c r="AD1535" s="253"/>
      <c r="AE1535" s="365"/>
      <c r="AF1535" s="378"/>
      <c r="AG1535" s="378"/>
      <c r="AH1535" s="378"/>
      <c r="AI1535" s="378"/>
      <c r="AJ1535" s="378"/>
      <c r="AK1535" s="378"/>
      <c r="AL1535" s="378"/>
      <c r="AM1535" s="378"/>
      <c r="AN1535" s="378"/>
      <c r="AO1535" s="378"/>
      <c r="AP1535" s="378"/>
      <c r="AQ1535" s="378"/>
      <c r="AR1535" s="378"/>
      <c r="AS1535" s="268"/>
    </row>
    <row r="1536" spans="1:45" ht="33" customHeight="1" outlineLevel="1">
      <c r="A1536" s="466">
        <v>49</v>
      </c>
      <c r="B1536" s="381" t="s">
        <v>141</v>
      </c>
      <c r="C1536" s="253" t="s">
        <v>25</v>
      </c>
      <c r="D1536" s="257"/>
      <c r="E1536" s="257"/>
      <c r="F1536" s="257"/>
      <c r="G1536" s="257"/>
      <c r="H1536" s="257"/>
      <c r="I1536" s="257"/>
      <c r="J1536" s="257"/>
      <c r="K1536" s="257"/>
      <c r="L1536" s="257"/>
      <c r="M1536" s="257"/>
      <c r="N1536" s="257"/>
      <c r="O1536" s="257"/>
      <c r="P1536" s="257"/>
      <c r="Q1536" s="257">
        <v>12</v>
      </c>
      <c r="R1536" s="257"/>
      <c r="S1536" s="257"/>
      <c r="T1536" s="257"/>
      <c r="U1536" s="257"/>
      <c r="V1536" s="257"/>
      <c r="W1536" s="257"/>
      <c r="X1536" s="257"/>
      <c r="Y1536" s="257"/>
      <c r="Z1536" s="257"/>
      <c r="AA1536" s="257"/>
      <c r="AB1536" s="257"/>
      <c r="AC1536" s="257"/>
      <c r="AD1536" s="257"/>
      <c r="AE1536" s="379"/>
      <c r="AF1536" s="368"/>
      <c r="AG1536" s="368"/>
      <c r="AH1536" s="368"/>
      <c r="AI1536" s="368"/>
      <c r="AJ1536" s="368"/>
      <c r="AK1536" s="368"/>
      <c r="AL1536" s="368"/>
      <c r="AM1536" s="368"/>
      <c r="AN1536" s="368"/>
      <c r="AO1536" s="368"/>
      <c r="AP1536" s="368"/>
      <c r="AQ1536" s="368"/>
      <c r="AR1536" s="368"/>
      <c r="AS1536" s="258">
        <f>SUM(AE1536:AR1536)</f>
        <v>0</v>
      </c>
    </row>
    <row r="1537" spans="1:45" ht="15" customHeight="1" outlineLevel="1">
      <c r="A1537" s="466"/>
      <c r="B1537" s="256" t="s">
        <v>741</v>
      </c>
      <c r="C1537" s="253" t="s">
        <v>163</v>
      </c>
      <c r="D1537" s="257"/>
      <c r="E1537" s="257"/>
      <c r="F1537" s="257"/>
      <c r="G1537" s="257"/>
      <c r="H1537" s="257"/>
      <c r="I1537" s="257"/>
      <c r="J1537" s="257"/>
      <c r="K1537" s="257"/>
      <c r="L1537" s="257"/>
      <c r="M1537" s="257"/>
      <c r="N1537" s="257"/>
      <c r="O1537" s="257"/>
      <c r="P1537" s="257"/>
      <c r="Q1537" s="257">
        <f>Q1536</f>
        <v>12</v>
      </c>
      <c r="R1537" s="257"/>
      <c r="S1537" s="257"/>
      <c r="T1537" s="257"/>
      <c r="U1537" s="257"/>
      <c r="V1537" s="257"/>
      <c r="W1537" s="257"/>
      <c r="X1537" s="257"/>
      <c r="Y1537" s="257"/>
      <c r="Z1537" s="257"/>
      <c r="AA1537" s="257"/>
      <c r="AB1537" s="257"/>
      <c r="AC1537" s="257"/>
      <c r="AD1537" s="257"/>
      <c r="AE1537" s="364">
        <f>AE1536</f>
        <v>0</v>
      </c>
      <c r="AF1537" s="364">
        <f t="shared" ref="AF1537:AR1537" si="3617">AF1536</f>
        <v>0</v>
      </c>
      <c r="AG1537" s="364">
        <f t="shared" si="3617"/>
        <v>0</v>
      </c>
      <c r="AH1537" s="364">
        <f t="shared" si="3617"/>
        <v>0</v>
      </c>
      <c r="AI1537" s="364">
        <f t="shared" si="3617"/>
        <v>0</v>
      </c>
      <c r="AJ1537" s="364">
        <f t="shared" si="3617"/>
        <v>0</v>
      </c>
      <c r="AK1537" s="364">
        <f t="shared" si="3617"/>
        <v>0</v>
      </c>
      <c r="AL1537" s="364">
        <f t="shared" si="3617"/>
        <v>0</v>
      </c>
      <c r="AM1537" s="364">
        <f t="shared" si="3617"/>
        <v>0</v>
      </c>
      <c r="AN1537" s="364">
        <f t="shared" si="3617"/>
        <v>0</v>
      </c>
      <c r="AO1537" s="364">
        <f t="shared" si="3617"/>
        <v>0</v>
      </c>
      <c r="AP1537" s="364">
        <f t="shared" si="3617"/>
        <v>0</v>
      </c>
      <c r="AQ1537" s="364">
        <f t="shared" si="3617"/>
        <v>0</v>
      </c>
      <c r="AR1537" s="364">
        <f t="shared" si="3617"/>
        <v>0</v>
      </c>
      <c r="AS1537" s="268"/>
    </row>
    <row r="1538" spans="1:45" ht="15" customHeight="1" outlineLevel="1">
      <c r="A1538" s="466"/>
      <c r="B1538" s="256"/>
      <c r="C1538" s="253"/>
      <c r="D1538" s="673"/>
      <c r="E1538" s="673"/>
      <c r="F1538" s="673"/>
      <c r="G1538" s="673"/>
      <c r="H1538" s="673"/>
      <c r="I1538" s="673"/>
      <c r="J1538" s="673"/>
      <c r="K1538" s="673"/>
      <c r="L1538" s="673"/>
      <c r="M1538" s="673"/>
      <c r="N1538" s="673"/>
      <c r="O1538" s="673"/>
      <c r="P1538" s="673"/>
      <c r="Q1538" s="673"/>
      <c r="R1538" s="673"/>
      <c r="S1538" s="673"/>
      <c r="T1538" s="673"/>
      <c r="U1538" s="673"/>
      <c r="V1538" s="673"/>
      <c r="W1538" s="673"/>
      <c r="X1538" s="673"/>
      <c r="Y1538" s="673"/>
      <c r="Z1538" s="673"/>
      <c r="AA1538" s="673"/>
      <c r="AB1538" s="673"/>
      <c r="AC1538" s="673"/>
      <c r="AD1538" s="673"/>
      <c r="AE1538" s="364"/>
      <c r="AF1538" s="364"/>
      <c r="AG1538" s="364"/>
      <c r="AH1538" s="364"/>
      <c r="AI1538" s="364"/>
      <c r="AJ1538" s="364"/>
      <c r="AK1538" s="364"/>
      <c r="AL1538" s="364"/>
      <c r="AM1538" s="364"/>
      <c r="AN1538" s="364"/>
      <c r="AO1538" s="364"/>
      <c r="AP1538" s="364"/>
      <c r="AQ1538" s="364"/>
      <c r="AR1538" s="364"/>
      <c r="AS1538" s="268"/>
    </row>
    <row r="1539" spans="1:45" ht="15.75" outlineLevel="1">
      <c r="A1539" s="466"/>
      <c r="B1539" s="678" t="s">
        <v>934</v>
      </c>
      <c r="AS1539" s="674"/>
    </row>
    <row r="1540" spans="1:45" outlineLevel="1">
      <c r="A1540" s="466">
        <v>50</v>
      </c>
      <c r="B1540" s="256"/>
      <c r="AS1540" s="674"/>
    </row>
    <row r="1541" spans="1:45" ht="15.75" outlineLevel="1">
      <c r="A1541" s="466"/>
      <c r="B1541" s="381" t="s">
        <v>933</v>
      </c>
      <c r="C1541" s="253" t="s">
        <v>25</v>
      </c>
      <c r="D1541" s="257"/>
      <c r="E1541" s="257"/>
      <c r="F1541" s="257"/>
      <c r="G1541" s="257"/>
      <c r="H1541" s="257"/>
      <c r="I1541" s="257"/>
      <c r="J1541" s="257"/>
      <c r="K1541" s="257"/>
      <c r="L1541" s="257"/>
      <c r="M1541" s="257"/>
      <c r="N1541" s="257"/>
      <c r="O1541" s="257"/>
      <c r="P1541" s="257"/>
      <c r="Q1541" s="257">
        <v>12</v>
      </c>
      <c r="R1541" s="257"/>
      <c r="S1541" s="257"/>
      <c r="T1541" s="257"/>
      <c r="U1541" s="257"/>
      <c r="V1541" s="257"/>
      <c r="W1541" s="257"/>
      <c r="X1541" s="257"/>
      <c r="Y1541" s="257"/>
      <c r="Z1541" s="257"/>
      <c r="AA1541" s="257"/>
      <c r="AB1541" s="257"/>
      <c r="AC1541" s="257"/>
      <c r="AD1541" s="257"/>
      <c r="AE1541" s="379"/>
      <c r="AF1541" s="368"/>
      <c r="AG1541" s="368"/>
      <c r="AH1541" s="368"/>
      <c r="AI1541" s="368"/>
      <c r="AJ1541" s="368"/>
      <c r="AK1541" s="368"/>
      <c r="AL1541" s="368"/>
      <c r="AM1541" s="368"/>
      <c r="AN1541" s="368"/>
      <c r="AO1541" s="368"/>
      <c r="AP1541" s="368"/>
      <c r="AQ1541" s="368"/>
      <c r="AR1541" s="368"/>
      <c r="AS1541" s="258">
        <f>SUM(AE1541:AR1541)</f>
        <v>0</v>
      </c>
    </row>
    <row r="1542" spans="1:45" outlineLevel="1">
      <c r="A1542" s="466"/>
      <c r="B1542" s="256" t="s">
        <v>741</v>
      </c>
      <c r="C1542" s="253" t="s">
        <v>163</v>
      </c>
      <c r="D1542" s="257"/>
      <c r="E1542" s="257"/>
      <c r="F1542" s="257"/>
      <c r="G1542" s="257"/>
      <c r="H1542" s="257"/>
      <c r="I1542" s="257"/>
      <c r="J1542" s="257"/>
      <c r="K1542" s="257"/>
      <c r="L1542" s="257"/>
      <c r="M1542" s="257"/>
      <c r="N1542" s="257"/>
      <c r="O1542" s="257"/>
      <c r="P1542" s="257"/>
      <c r="Q1542" s="257">
        <f>Q1541</f>
        <v>12</v>
      </c>
      <c r="R1542" s="257"/>
      <c r="S1542" s="257"/>
      <c r="T1542" s="257"/>
      <c r="U1542" s="257"/>
      <c r="V1542" s="257"/>
      <c r="W1542" s="257"/>
      <c r="X1542" s="257"/>
      <c r="Y1542" s="257"/>
      <c r="Z1542" s="257"/>
      <c r="AA1542" s="257"/>
      <c r="AB1542" s="257"/>
      <c r="AC1542" s="257"/>
      <c r="AD1542" s="257"/>
      <c r="AE1542" s="364">
        <f>AE1541</f>
        <v>0</v>
      </c>
      <c r="AF1542" s="364">
        <f t="shared" ref="AF1542:AR1542" si="3618">AF1541</f>
        <v>0</v>
      </c>
      <c r="AG1542" s="364">
        <f t="shared" si="3618"/>
        <v>0</v>
      </c>
      <c r="AH1542" s="364">
        <f t="shared" si="3618"/>
        <v>0</v>
      </c>
      <c r="AI1542" s="364">
        <f t="shared" si="3618"/>
        <v>0</v>
      </c>
      <c r="AJ1542" s="364">
        <f t="shared" si="3618"/>
        <v>0</v>
      </c>
      <c r="AK1542" s="364">
        <f t="shared" si="3618"/>
        <v>0</v>
      </c>
      <c r="AL1542" s="364">
        <f t="shared" si="3618"/>
        <v>0</v>
      </c>
      <c r="AM1542" s="364">
        <f t="shared" si="3618"/>
        <v>0</v>
      </c>
      <c r="AN1542" s="364">
        <f t="shared" si="3618"/>
        <v>0</v>
      </c>
      <c r="AO1542" s="364">
        <f t="shared" si="3618"/>
        <v>0</v>
      </c>
      <c r="AP1542" s="364">
        <f t="shared" si="3618"/>
        <v>0</v>
      </c>
      <c r="AQ1542" s="364">
        <f t="shared" si="3618"/>
        <v>0</v>
      </c>
      <c r="AR1542" s="364">
        <f t="shared" si="3618"/>
        <v>0</v>
      </c>
      <c r="AS1542" s="268"/>
    </row>
    <row r="1543" spans="1:45" ht="15.75" customHeight="1" outlineLevel="1">
      <c r="A1543" s="466"/>
      <c r="B1543" s="256"/>
      <c r="C1543" s="267"/>
      <c r="D1543" s="253"/>
      <c r="E1543" s="253"/>
      <c r="F1543" s="253"/>
      <c r="G1543" s="253"/>
      <c r="H1543" s="253"/>
      <c r="I1543" s="253"/>
      <c r="J1543" s="253"/>
      <c r="K1543" s="253"/>
      <c r="L1543" s="253"/>
      <c r="M1543" s="253"/>
      <c r="N1543" s="253"/>
      <c r="O1543" s="253"/>
      <c r="P1543" s="253"/>
      <c r="Q1543" s="253"/>
      <c r="R1543" s="253"/>
      <c r="S1543" s="253"/>
      <c r="T1543" s="253"/>
      <c r="U1543" s="253"/>
      <c r="V1543" s="253"/>
      <c r="W1543" s="253"/>
      <c r="X1543" s="253"/>
      <c r="Y1543" s="253"/>
      <c r="Z1543" s="253"/>
      <c r="AA1543" s="253"/>
      <c r="AB1543" s="253"/>
      <c r="AC1543" s="253"/>
      <c r="AD1543" s="253"/>
      <c r="AE1543" s="263"/>
      <c r="AF1543" s="263"/>
      <c r="AG1543" s="263"/>
      <c r="AH1543" s="263"/>
      <c r="AI1543" s="263"/>
      <c r="AJ1543" s="263"/>
      <c r="AK1543" s="263"/>
      <c r="AL1543" s="263"/>
      <c r="AM1543" s="263"/>
      <c r="AN1543" s="263"/>
      <c r="AO1543" s="263"/>
      <c r="AP1543" s="263"/>
      <c r="AQ1543" s="263"/>
      <c r="AR1543" s="263"/>
      <c r="AS1543" s="268"/>
    </row>
    <row r="1544" spans="1:45" ht="15.75">
      <c r="B1544" s="288" t="s">
        <v>742</v>
      </c>
      <c r="C1544" s="290"/>
      <c r="D1544" s="290">
        <f>SUM(D1382:D1537)</f>
        <v>0</v>
      </c>
      <c r="E1544" s="290"/>
      <c r="F1544" s="290"/>
      <c r="G1544" s="290"/>
      <c r="H1544" s="290"/>
      <c r="I1544" s="290"/>
      <c r="J1544" s="290"/>
      <c r="K1544" s="290"/>
      <c r="L1544" s="290"/>
      <c r="M1544" s="290"/>
      <c r="N1544" s="290"/>
      <c r="O1544" s="290"/>
      <c r="P1544" s="290"/>
      <c r="Q1544" s="290"/>
      <c r="R1544" s="290">
        <f>SUM(R1382:R1537)</f>
        <v>0</v>
      </c>
      <c r="S1544" s="290"/>
      <c r="T1544" s="290"/>
      <c r="U1544" s="290"/>
      <c r="V1544" s="290"/>
      <c r="W1544" s="290"/>
      <c r="X1544" s="290"/>
      <c r="Y1544" s="290"/>
      <c r="Z1544" s="290"/>
      <c r="AA1544" s="290"/>
      <c r="AB1544" s="290"/>
      <c r="AC1544" s="290"/>
      <c r="AD1544" s="290"/>
      <c r="AE1544" s="290">
        <f>IF(AE1380="kWh",SUMPRODUCT(D1382:D1537,AE1382:AE1537))</f>
        <v>0</v>
      </c>
      <c r="AF1544" s="290">
        <f>IF(AF1380="kWh",SUMPRODUCT(D1382:D1537,AF1382:AF1537))</f>
        <v>0</v>
      </c>
      <c r="AG1544" s="290">
        <f>IF(AG1380="kw",SUMPRODUCT(Q1382:Q1537,R1382:R1537,AG1382:AG1537),SUMPRODUCT(D1382:D1537,AG1382:AG1537))</f>
        <v>0</v>
      </c>
      <c r="AH1544" s="290">
        <f>IF(AH1380="kw",SUMPRODUCT(Q1382:Q1537,R1382:R1537,AH1382:AH1537),SUMPRODUCT(D1382:D1537,AH1382:AH1537))</f>
        <v>0</v>
      </c>
      <c r="AI1544" s="290">
        <f>IF(AI1380="kw",SUMPRODUCT(Q1382:Q1537,R1382:R1537,AI1382:AI1537),SUMPRODUCT(D1382:D1537,AI1382:AI1537))</f>
        <v>0</v>
      </c>
      <c r="AJ1544" s="290">
        <f>IF(AJ1380="kw",SUMPRODUCT(Q1382:Q1537,R1382:R1537,AJ1382:AJ1537),SUMPRODUCT(D1382:D1537,AJ1382:AJ1537))</f>
        <v>0</v>
      </c>
      <c r="AK1544" s="290">
        <f>IF(AK1380="kw",SUMPRODUCT(Q1382:Q1537,R1382:R1537,AK1382:AK1537),SUMPRODUCT(D1382:D1537,AK1382:AK1537))</f>
        <v>0</v>
      </c>
      <c r="AL1544" s="290">
        <f>IF(AL1380="kw",SUMPRODUCT(Q1382:Q1537,R1382:R1537,AL1382:AL1537),SUMPRODUCT(D1382:D1537,AL1382:AL1537))</f>
        <v>0</v>
      </c>
      <c r="AM1544" s="290">
        <f>IF(AM1380="kw",SUMPRODUCT(Q1382:Q1537,R1382:R1537,AM1382:AM1537),SUMPRODUCT(D1382:D1537,AM1382:AM1537))</f>
        <v>0</v>
      </c>
      <c r="AN1544" s="290">
        <f>IF(AN1380="kw",SUMPRODUCT(Q1382:Q1537,R1382:R1537,AN1382:AN1537),SUMPRODUCT(D1382:D1537,AN1382:AN1537))</f>
        <v>0</v>
      </c>
      <c r="AO1544" s="290">
        <f>IF(AO1380="kw",SUMPRODUCT(Q1382:Q1537,R1382:R1537,AO1382:AO1537),SUMPRODUCT(D1382:D1537,AO1382:AO1537))</f>
        <v>0</v>
      </c>
      <c r="AP1544" s="290">
        <f>IF(AP1380="kw",SUMPRODUCT(Q1382:Q1537,R1382:R1537,AP1382:AP1537),SUMPRODUCT(D1382:D1537,AP1382:AP1537))</f>
        <v>0</v>
      </c>
      <c r="AQ1544" s="290">
        <f>IF(AQ1380="kw",SUMPRODUCT(Q1382:Q1537,R1382:R1537,AQ1382:AQ1537),SUMPRODUCT(D1382:D1537,AQ1382:AQ1537))</f>
        <v>0</v>
      </c>
      <c r="AR1544" s="290">
        <f>IF(AR1380="kw",SUMPRODUCT(Q1382:Q1537,R1382:R1537,AR1382:AR1537),SUMPRODUCT(D1382:D1537,AR1382:AR1537))</f>
        <v>0</v>
      </c>
      <c r="AS1544" s="291"/>
    </row>
    <row r="1545" spans="1:45" ht="15.75">
      <c r="B1545" s="345" t="s">
        <v>743</v>
      </c>
      <c r="C1545" s="346"/>
      <c r="D1545" s="346"/>
      <c r="E1545" s="346"/>
      <c r="F1545" s="346"/>
      <c r="G1545" s="346"/>
      <c r="H1545" s="346"/>
      <c r="I1545" s="346"/>
      <c r="J1545" s="346"/>
      <c r="K1545" s="346"/>
      <c r="L1545" s="346"/>
      <c r="M1545" s="346"/>
      <c r="N1545" s="346"/>
      <c r="O1545" s="346"/>
      <c r="P1545" s="346"/>
      <c r="Q1545" s="346"/>
      <c r="R1545" s="346"/>
      <c r="S1545" s="346"/>
      <c r="T1545" s="346"/>
      <c r="U1545" s="346"/>
      <c r="V1545" s="346"/>
      <c r="W1545" s="346"/>
      <c r="X1545" s="346"/>
      <c r="Y1545" s="346"/>
      <c r="Z1545" s="346"/>
      <c r="AA1545" s="346"/>
      <c r="AB1545" s="346"/>
      <c r="AC1545" s="346"/>
      <c r="AD1545" s="346"/>
      <c r="AE1545" s="346">
        <f>HLOOKUP(AE1379,'2. LRAMVA Threshold'!$B$42:$Q$60,14,FALSE)</f>
        <v>494885</v>
      </c>
      <c r="AF1545" s="346">
        <f>HLOOKUP(AF1379,'2. LRAMVA Threshold'!$B$42:$Q$60,14,FALSE)</f>
        <v>2573404</v>
      </c>
      <c r="AG1545" s="346">
        <f>HLOOKUP(AG1379,'2. LRAMVA Threshold'!$B$42:$Q$60,14,FALSE)</f>
        <v>576</v>
      </c>
      <c r="AH1545" s="346">
        <f>HLOOKUP(AH1379,'2. LRAMVA Threshold'!$B$42:$Q$60,14,FALSE)</f>
        <v>0</v>
      </c>
      <c r="AI1545" s="346">
        <f>HLOOKUP(AI1379,'2. LRAMVA Threshold'!$B$42:$Q$60,14,FALSE)</f>
        <v>0</v>
      </c>
      <c r="AJ1545" s="346">
        <f>HLOOKUP(AJ1379,'2. LRAMVA Threshold'!$B$42:$Q$60,14,FALSE)</f>
        <v>0</v>
      </c>
      <c r="AK1545" s="346">
        <f>HLOOKUP(AK1379,'2. LRAMVA Threshold'!$B$42:$Q$60,14,FALSE)</f>
        <v>0</v>
      </c>
      <c r="AL1545" s="346">
        <f>HLOOKUP(AL1379,'2. LRAMVA Threshold'!$B$42:$Q$60,14,FALSE)</f>
        <v>0</v>
      </c>
      <c r="AM1545" s="346">
        <f>HLOOKUP(AM1379,'2. LRAMVA Threshold'!$B$42:$Q$60,14,FALSE)</f>
        <v>0</v>
      </c>
      <c r="AN1545" s="346">
        <f>HLOOKUP(AN1379,'2. LRAMVA Threshold'!$B$42:$Q$60,14,FALSE)</f>
        <v>0</v>
      </c>
      <c r="AO1545" s="346">
        <f>HLOOKUP(AO1379,'2. LRAMVA Threshold'!$B$42:$Q$60,14,FALSE)</f>
        <v>0</v>
      </c>
      <c r="AP1545" s="346">
        <f>HLOOKUP(AP1379,'2. LRAMVA Threshold'!$B$42:$Q$60,14,FALSE)</f>
        <v>0</v>
      </c>
      <c r="AQ1545" s="346">
        <f>HLOOKUP(AQ1379,'2. LRAMVA Threshold'!$B$42:$Q$60,14,FALSE)</f>
        <v>0</v>
      </c>
      <c r="AR1545" s="346">
        <f>HLOOKUP(AR1379,'2. LRAMVA Threshold'!$B$42:$Q$60,14,FALSE)</f>
        <v>0</v>
      </c>
      <c r="AS1545" s="395"/>
    </row>
    <row r="1546" spans="1:45">
      <c r="B1546" s="348"/>
      <c r="C1546" s="385"/>
      <c r="D1546" s="386"/>
      <c r="E1546" s="386"/>
      <c r="F1546" s="386"/>
      <c r="G1546" s="386"/>
      <c r="H1546" s="386"/>
      <c r="I1546" s="386"/>
      <c r="J1546" s="386"/>
      <c r="K1546" s="386"/>
      <c r="L1546" s="386"/>
      <c r="M1546" s="386"/>
      <c r="N1546" s="350"/>
      <c r="O1546" s="350"/>
      <c r="P1546" s="350"/>
      <c r="Q1546" s="386"/>
      <c r="R1546" s="387"/>
      <c r="S1546" s="386"/>
      <c r="T1546" s="386"/>
      <c r="U1546" s="386"/>
      <c r="V1546" s="388"/>
      <c r="W1546" s="388"/>
      <c r="X1546" s="388"/>
      <c r="Y1546" s="388"/>
      <c r="Z1546" s="386"/>
      <c r="AA1546" s="386"/>
      <c r="AB1546" s="350"/>
      <c r="AC1546" s="350"/>
      <c r="AD1546" s="350"/>
      <c r="AE1546" s="389"/>
      <c r="AF1546" s="389"/>
      <c r="AG1546" s="389"/>
      <c r="AH1546" s="389"/>
      <c r="AI1546" s="389"/>
      <c r="AJ1546" s="389"/>
      <c r="AK1546" s="389"/>
      <c r="AL1546" s="353"/>
      <c r="AM1546" s="353"/>
      <c r="AN1546" s="353"/>
      <c r="AO1546" s="353"/>
      <c r="AP1546" s="353"/>
      <c r="AQ1546" s="353"/>
      <c r="AR1546" s="353"/>
      <c r="AS1546" s="354"/>
    </row>
    <row r="1547" spans="1:45">
      <c r="B1547" s="285" t="s">
        <v>744</v>
      </c>
      <c r="C1547" s="298"/>
      <c r="D1547" s="298"/>
      <c r="E1547" s="331"/>
      <c r="F1547" s="331"/>
      <c r="G1547" s="331"/>
      <c r="H1547" s="331"/>
      <c r="I1547" s="331"/>
      <c r="J1547" s="331"/>
      <c r="K1547" s="331"/>
      <c r="L1547" s="331"/>
      <c r="M1547" s="331"/>
      <c r="N1547" s="331"/>
      <c r="O1547" s="331"/>
      <c r="P1547" s="331"/>
      <c r="Q1547" s="331"/>
      <c r="R1547" s="253"/>
      <c r="S1547" s="300"/>
      <c r="T1547" s="300"/>
      <c r="U1547" s="300"/>
      <c r="V1547" s="299"/>
      <c r="W1547" s="299"/>
      <c r="X1547" s="299"/>
      <c r="Y1547" s="299"/>
      <c r="Z1547" s="300"/>
      <c r="AA1547" s="300"/>
      <c r="AB1547" s="300"/>
      <c r="AC1547" s="300"/>
      <c r="AD1547" s="300"/>
      <c r="AE1547" s="737">
        <f>HLOOKUP(AE35,'3.  Distribution Rates'!$C$122:$P$135,14,FALSE)</f>
        <v>0</v>
      </c>
      <c r="AF1547" s="737">
        <f>HLOOKUP(AF35,'3.  Distribution Rates'!$C$122:$P$135,14,FALSE)</f>
        <v>1.7999999999999999E-2</v>
      </c>
      <c r="AG1547" s="301">
        <f>HLOOKUP(AG35,'3.  Distribution Rates'!$C$122:$P$135,14,FALSE)</f>
        <v>3.7345000000000002</v>
      </c>
      <c r="AH1547" s="301">
        <f>HLOOKUP(AH35,'3.  Distribution Rates'!$C$122:$P$135,14,FALSE)</f>
        <v>3.9982000000000002</v>
      </c>
      <c r="AI1547" s="301">
        <f>HLOOKUP(AI35,'3.  Distribution Rates'!$C$122:$P$135,14,FALSE)</f>
        <v>0</v>
      </c>
      <c r="AJ1547" s="301">
        <f>HLOOKUP(AJ35,'3.  Distribution Rates'!$C$122:$P$135,14,FALSE)</f>
        <v>0</v>
      </c>
      <c r="AK1547" s="301">
        <f>HLOOKUP(AK35,'3.  Distribution Rates'!$C$122:$P$135,14,FALSE)</f>
        <v>0</v>
      </c>
      <c r="AL1547" s="301">
        <f>HLOOKUP(AL35,'3.  Distribution Rates'!$C$122:$P$135,14,FALSE)</f>
        <v>0</v>
      </c>
      <c r="AM1547" s="301">
        <f>HLOOKUP(AM35,'3.  Distribution Rates'!$C$122:$P$135,14,FALSE)</f>
        <v>0</v>
      </c>
      <c r="AN1547" s="301">
        <f>HLOOKUP(AN35,'3.  Distribution Rates'!$C$122:$P$135,14,FALSE)</f>
        <v>0</v>
      </c>
      <c r="AO1547" s="301">
        <f>HLOOKUP(AO35,'3.  Distribution Rates'!$C$122:$P$135,14,FALSE)</f>
        <v>0</v>
      </c>
      <c r="AP1547" s="301">
        <f>HLOOKUP(AP35,'3.  Distribution Rates'!$C$122:$P$135,14,FALSE)</f>
        <v>0</v>
      </c>
      <c r="AQ1547" s="301">
        <f>HLOOKUP(AQ35,'3.  Distribution Rates'!$C$122:$P$135,14,FALSE)</f>
        <v>0</v>
      </c>
      <c r="AR1547" s="301">
        <f>HLOOKUP(AR35,'3.  Distribution Rates'!$C$122:$P$135,14,FALSE)</f>
        <v>0</v>
      </c>
      <c r="AS1547" s="397"/>
    </row>
    <row r="1548" spans="1:45">
      <c r="B1548" s="285" t="s">
        <v>745</v>
      </c>
      <c r="C1548" s="303"/>
      <c r="D1548" s="245"/>
      <c r="E1548" s="242"/>
      <c r="F1548" s="242"/>
      <c r="G1548" s="242"/>
      <c r="H1548" s="242"/>
      <c r="I1548" s="242"/>
      <c r="J1548" s="242"/>
      <c r="K1548" s="242"/>
      <c r="L1548" s="242"/>
      <c r="M1548" s="242"/>
      <c r="N1548" s="242"/>
      <c r="O1548" s="242"/>
      <c r="P1548" s="242"/>
      <c r="Q1548" s="242"/>
      <c r="R1548" s="253"/>
      <c r="S1548" s="242"/>
      <c r="T1548" s="242"/>
      <c r="U1548" s="242"/>
      <c r="V1548" s="245"/>
      <c r="W1548" s="245"/>
      <c r="X1548" s="245"/>
      <c r="Y1548" s="245"/>
      <c r="Z1548" s="242"/>
      <c r="AA1548" s="242"/>
      <c r="AB1548" s="242"/>
      <c r="AC1548" s="242"/>
      <c r="AD1548" s="242"/>
      <c r="AE1548" s="333">
        <f>'4.  2011-2014 LRAM'!AM145*AE1547</f>
        <v>0</v>
      </c>
      <c r="AF1548" s="333">
        <f>'4.  2011-2014 LRAM'!AN145*AF1547</f>
        <v>0</v>
      </c>
      <c r="AG1548" s="333">
        <f>'4.  2011-2014 LRAM'!AO145*AG1547</f>
        <v>0</v>
      </c>
      <c r="AH1548" s="333">
        <f>'4.  2011-2014 LRAM'!AP145*AH1547</f>
        <v>0</v>
      </c>
      <c r="AI1548" s="333">
        <f>'4.  2011-2014 LRAM'!AQ145*AI1547</f>
        <v>0</v>
      </c>
      <c r="AJ1548" s="333">
        <f>'4.  2011-2014 LRAM'!AR145*AJ1547</f>
        <v>0</v>
      </c>
      <c r="AK1548" s="333">
        <f>'4.  2011-2014 LRAM'!AS145*AK1547</f>
        <v>0</v>
      </c>
      <c r="AL1548" s="333">
        <f>'4.  2011-2014 LRAM'!AT145*AL1547</f>
        <v>0</v>
      </c>
      <c r="AM1548" s="333">
        <f>'4.  2011-2014 LRAM'!AU145*AM1547</f>
        <v>0</v>
      </c>
      <c r="AN1548" s="333">
        <f>'4.  2011-2014 LRAM'!AV145*AN1547</f>
        <v>0</v>
      </c>
      <c r="AO1548" s="333">
        <f>'4.  2011-2014 LRAM'!AW145*AO1547</f>
        <v>0</v>
      </c>
      <c r="AP1548" s="333">
        <f>'4.  2011-2014 LRAM'!AX145*AP1547</f>
        <v>0</v>
      </c>
      <c r="AQ1548" s="333">
        <f>'4.  2011-2014 LRAM'!AY145*AQ1547</f>
        <v>0</v>
      </c>
      <c r="AR1548" s="333">
        <f>'4.  2011-2014 LRAM'!AZ145*AR1547</f>
        <v>0</v>
      </c>
      <c r="AS1548" s="545">
        <f>SUM(AE1548:AR1548)</f>
        <v>0</v>
      </c>
    </row>
    <row r="1549" spans="1:45">
      <c r="B1549" s="285" t="s">
        <v>746</v>
      </c>
      <c r="C1549" s="303"/>
      <c r="D1549" s="245"/>
      <c r="E1549" s="242"/>
      <c r="F1549" s="242"/>
      <c r="G1549" s="242"/>
      <c r="H1549" s="242"/>
      <c r="I1549" s="242"/>
      <c r="J1549" s="242"/>
      <c r="K1549" s="242"/>
      <c r="L1549" s="242"/>
      <c r="M1549" s="242"/>
      <c r="N1549" s="242"/>
      <c r="O1549" s="242"/>
      <c r="P1549" s="242"/>
      <c r="Q1549" s="242"/>
      <c r="R1549" s="253"/>
      <c r="S1549" s="242"/>
      <c r="T1549" s="242"/>
      <c r="U1549" s="242"/>
      <c r="V1549" s="245"/>
      <c r="W1549" s="245"/>
      <c r="X1549" s="245"/>
      <c r="Y1549" s="245"/>
      <c r="Z1549" s="242"/>
      <c r="AA1549" s="242"/>
      <c r="AB1549" s="242"/>
      <c r="AC1549" s="242"/>
      <c r="AD1549" s="242"/>
      <c r="AE1549" s="333">
        <f>'4.  2011-2014 LRAM'!AM284*AE1547</f>
        <v>0</v>
      </c>
      <c r="AF1549" s="333">
        <f>'4.  2011-2014 LRAM'!AN284*AF1547</f>
        <v>0</v>
      </c>
      <c r="AG1549" s="333">
        <f>'4.  2011-2014 LRAM'!AO284*AG1547</f>
        <v>0</v>
      </c>
      <c r="AH1549" s="333">
        <f>'4.  2011-2014 LRAM'!AP284*AH1547</f>
        <v>0</v>
      </c>
      <c r="AI1549" s="333">
        <f>'4.  2011-2014 LRAM'!AQ284*AI1547</f>
        <v>0</v>
      </c>
      <c r="AJ1549" s="333">
        <f>'4.  2011-2014 LRAM'!AR284*AJ1547</f>
        <v>0</v>
      </c>
      <c r="AK1549" s="333">
        <f>'4.  2011-2014 LRAM'!AS284*AK1547</f>
        <v>0</v>
      </c>
      <c r="AL1549" s="333">
        <f>'4.  2011-2014 LRAM'!AT284*AL1547</f>
        <v>0</v>
      </c>
      <c r="AM1549" s="333">
        <f>'4.  2011-2014 LRAM'!AU284*AM1547</f>
        <v>0</v>
      </c>
      <c r="AN1549" s="333">
        <f>'4.  2011-2014 LRAM'!AV284*AN1547</f>
        <v>0</v>
      </c>
      <c r="AO1549" s="333">
        <f>'4.  2011-2014 LRAM'!AW284*AO1547</f>
        <v>0</v>
      </c>
      <c r="AP1549" s="333">
        <f>'4.  2011-2014 LRAM'!AX284*AP1547</f>
        <v>0</v>
      </c>
      <c r="AQ1549" s="333">
        <f>'4.  2011-2014 LRAM'!AY284*AQ1547</f>
        <v>0</v>
      </c>
      <c r="AR1549" s="333">
        <f>'4.  2011-2014 LRAM'!AZ284*AR1547</f>
        <v>0</v>
      </c>
      <c r="AS1549" s="545">
        <f t="shared" ref="AS1549:AS1558" si="3619">SUM(AE1549:AR1549)</f>
        <v>0</v>
      </c>
    </row>
    <row r="1550" spans="1:45">
      <c r="B1550" s="285" t="s">
        <v>747</v>
      </c>
      <c r="C1550" s="303"/>
      <c r="D1550" s="245"/>
      <c r="E1550" s="242"/>
      <c r="F1550" s="242"/>
      <c r="G1550" s="242"/>
      <c r="H1550" s="242"/>
      <c r="I1550" s="242"/>
      <c r="J1550" s="242"/>
      <c r="K1550" s="242"/>
      <c r="L1550" s="242"/>
      <c r="M1550" s="242"/>
      <c r="N1550" s="242"/>
      <c r="O1550" s="242"/>
      <c r="P1550" s="242"/>
      <c r="Q1550" s="242"/>
      <c r="R1550" s="253"/>
      <c r="S1550" s="242"/>
      <c r="T1550" s="242"/>
      <c r="U1550" s="242"/>
      <c r="V1550" s="245"/>
      <c r="W1550" s="245"/>
      <c r="X1550" s="245"/>
      <c r="Y1550" s="245"/>
      <c r="Z1550" s="242"/>
      <c r="AA1550" s="242"/>
      <c r="AB1550" s="242"/>
      <c r="AC1550" s="242"/>
      <c r="AD1550" s="242"/>
      <c r="AE1550" s="333">
        <f>'4.  2011-2014 LRAM'!AM420*AE1547</f>
        <v>0</v>
      </c>
      <c r="AF1550" s="333">
        <f>'4.  2011-2014 LRAM'!AN420*AF1547</f>
        <v>0</v>
      </c>
      <c r="AG1550" s="333">
        <f>'4.  2011-2014 LRAM'!AO420*AG1547</f>
        <v>0</v>
      </c>
      <c r="AH1550" s="333">
        <f>'4.  2011-2014 LRAM'!AP420*AH1547</f>
        <v>0</v>
      </c>
      <c r="AI1550" s="333">
        <f>'4.  2011-2014 LRAM'!AQ420*AI1547</f>
        <v>0</v>
      </c>
      <c r="AJ1550" s="333">
        <f>'4.  2011-2014 LRAM'!AR420*AJ1547</f>
        <v>0</v>
      </c>
      <c r="AK1550" s="333">
        <f>'4.  2011-2014 LRAM'!AS420*AK1547</f>
        <v>0</v>
      </c>
      <c r="AL1550" s="333">
        <f>'4.  2011-2014 LRAM'!AT420*AL1547</f>
        <v>0</v>
      </c>
      <c r="AM1550" s="333">
        <f>'4.  2011-2014 LRAM'!AU420*AM1547</f>
        <v>0</v>
      </c>
      <c r="AN1550" s="333">
        <f>'4.  2011-2014 LRAM'!AV420*AN1547</f>
        <v>0</v>
      </c>
      <c r="AO1550" s="333">
        <f>'4.  2011-2014 LRAM'!AW420*AO1547</f>
        <v>0</v>
      </c>
      <c r="AP1550" s="333">
        <f>'4.  2011-2014 LRAM'!AX420*AP1547</f>
        <v>0</v>
      </c>
      <c r="AQ1550" s="333">
        <f>'4.  2011-2014 LRAM'!AY420*AQ1547</f>
        <v>0</v>
      </c>
      <c r="AR1550" s="333">
        <f>'4.  2011-2014 LRAM'!AZ420*AR1547</f>
        <v>0</v>
      </c>
      <c r="AS1550" s="545">
        <f>SUM(AE1550:AR1550)</f>
        <v>0</v>
      </c>
    </row>
    <row r="1551" spans="1:45">
      <c r="B1551" s="285" t="s">
        <v>748</v>
      </c>
      <c r="C1551" s="303"/>
      <c r="D1551" s="245"/>
      <c r="E1551" s="242"/>
      <c r="F1551" s="242"/>
      <c r="G1551" s="242"/>
      <c r="H1551" s="242"/>
      <c r="I1551" s="242"/>
      <c r="J1551" s="242"/>
      <c r="K1551" s="242"/>
      <c r="L1551" s="242"/>
      <c r="M1551" s="242"/>
      <c r="N1551" s="242"/>
      <c r="O1551" s="242"/>
      <c r="P1551" s="242"/>
      <c r="Q1551" s="242"/>
      <c r="R1551" s="253"/>
      <c r="S1551" s="242"/>
      <c r="T1551" s="242"/>
      <c r="U1551" s="242"/>
      <c r="V1551" s="245"/>
      <c r="W1551" s="245"/>
      <c r="X1551" s="245"/>
      <c r="Y1551" s="245"/>
      <c r="Z1551" s="242"/>
      <c r="AA1551" s="242"/>
      <c r="AB1551" s="242"/>
      <c r="AC1551" s="242"/>
      <c r="AD1551" s="242"/>
      <c r="AE1551" s="333">
        <f>'4.  2011-2014 LRAM'!AM557*AE1547</f>
        <v>0</v>
      </c>
      <c r="AF1551" s="333">
        <f>'4.  2011-2014 LRAM'!AN557*AF1547</f>
        <v>6440.1136653599997</v>
      </c>
      <c r="AG1551" s="333">
        <f>'4.  2011-2014 LRAM'!AO557*AG1547</f>
        <v>10468.950964606134</v>
      </c>
      <c r="AH1551" s="333">
        <f>'4.  2011-2014 LRAM'!AP557*AH1547</f>
        <v>0</v>
      </c>
      <c r="AI1551" s="333">
        <f>'4.  2011-2014 LRAM'!AQ557*AI1547</f>
        <v>0</v>
      </c>
      <c r="AJ1551" s="333">
        <f>'4.  2011-2014 LRAM'!AR557*AJ1547</f>
        <v>0</v>
      </c>
      <c r="AK1551" s="333">
        <f>'4.  2011-2014 LRAM'!AS557*AK1547</f>
        <v>0</v>
      </c>
      <c r="AL1551" s="333">
        <f>'4.  2011-2014 LRAM'!AT557*AL1547</f>
        <v>0</v>
      </c>
      <c r="AM1551" s="333">
        <f>'4.  2011-2014 LRAM'!AU557*AM1547</f>
        <v>0</v>
      </c>
      <c r="AN1551" s="333">
        <f>'4.  2011-2014 LRAM'!AV557*AN1547</f>
        <v>0</v>
      </c>
      <c r="AO1551" s="333">
        <f>'4.  2011-2014 LRAM'!AW557*AO1547</f>
        <v>0</v>
      </c>
      <c r="AP1551" s="333">
        <f>'4.  2011-2014 LRAM'!AX557*AP1547</f>
        <v>0</v>
      </c>
      <c r="AQ1551" s="333">
        <f>'4.  2011-2014 LRAM'!AY557*AQ1547</f>
        <v>0</v>
      </c>
      <c r="AR1551" s="333">
        <f>'4.  2011-2014 LRAM'!AZ557*AR1547</f>
        <v>0</v>
      </c>
      <c r="AS1551" s="545">
        <f>SUM(AE1551:AR1551)</f>
        <v>16909.064629966135</v>
      </c>
    </row>
    <row r="1552" spans="1:45">
      <c r="B1552" s="285" t="s">
        <v>749</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AE214*AE1547</f>
        <v>0</v>
      </c>
      <c r="AF1552" s="333">
        <f t="shared" ref="AF1552:AR1552" si="3620">AF214*AF1547</f>
        <v>5805.3715199999997</v>
      </c>
      <c r="AG1552" s="333">
        <f t="shared" si="3620"/>
        <v>15677.72976</v>
      </c>
      <c r="AH1552" s="333">
        <f t="shared" si="3620"/>
        <v>0</v>
      </c>
      <c r="AI1552" s="333">
        <f t="shared" si="3620"/>
        <v>0</v>
      </c>
      <c r="AJ1552" s="333">
        <f t="shared" si="3620"/>
        <v>0</v>
      </c>
      <c r="AK1552" s="333">
        <f t="shared" si="3620"/>
        <v>0</v>
      </c>
      <c r="AL1552" s="333">
        <f t="shared" si="3620"/>
        <v>0</v>
      </c>
      <c r="AM1552" s="333">
        <f t="shared" si="3620"/>
        <v>0</v>
      </c>
      <c r="AN1552" s="333">
        <f t="shared" si="3620"/>
        <v>0</v>
      </c>
      <c r="AO1552" s="333">
        <f t="shared" si="3620"/>
        <v>0</v>
      </c>
      <c r="AP1552" s="333">
        <f t="shared" si="3620"/>
        <v>0</v>
      </c>
      <c r="AQ1552" s="333">
        <f t="shared" si="3620"/>
        <v>0</v>
      </c>
      <c r="AR1552" s="333">
        <f t="shared" si="3620"/>
        <v>0</v>
      </c>
      <c r="AS1552" s="545">
        <f t="shared" ref="AS1552" si="3621">SUM(AE1552:AR1552)</f>
        <v>21483.101279999999</v>
      </c>
    </row>
    <row r="1553" spans="2:45">
      <c r="B1553" s="285" t="s">
        <v>750</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AE404*AE1547</f>
        <v>0</v>
      </c>
      <c r="AF1553" s="333">
        <f t="shared" ref="AF1553:AR1553" si="3622">AF404*AF1547</f>
        <v>2353.1705999999999</v>
      </c>
      <c r="AG1553" s="333">
        <f t="shared" si="3622"/>
        <v>5162.5728000000008</v>
      </c>
      <c r="AH1553" s="333">
        <f t="shared" si="3622"/>
        <v>0</v>
      </c>
      <c r="AI1553" s="333">
        <f t="shared" si="3622"/>
        <v>0</v>
      </c>
      <c r="AJ1553" s="333">
        <f t="shared" si="3622"/>
        <v>0</v>
      </c>
      <c r="AK1553" s="333">
        <f t="shared" si="3622"/>
        <v>0</v>
      </c>
      <c r="AL1553" s="333">
        <f t="shared" si="3622"/>
        <v>0</v>
      </c>
      <c r="AM1553" s="333">
        <f t="shared" si="3622"/>
        <v>0</v>
      </c>
      <c r="AN1553" s="333">
        <f t="shared" si="3622"/>
        <v>0</v>
      </c>
      <c r="AO1553" s="333">
        <f t="shared" si="3622"/>
        <v>0</v>
      </c>
      <c r="AP1553" s="333">
        <f t="shared" si="3622"/>
        <v>0</v>
      </c>
      <c r="AQ1553" s="333">
        <f t="shared" si="3622"/>
        <v>0</v>
      </c>
      <c r="AR1553" s="333">
        <f t="shared" si="3622"/>
        <v>0</v>
      </c>
      <c r="AS1553" s="545">
        <f t="shared" si="3619"/>
        <v>7515.7434000000012</v>
      </c>
    </row>
    <row r="1554" spans="2:45">
      <c r="B1554" s="285" t="s">
        <v>751</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AE594*AE1547</f>
        <v>0</v>
      </c>
      <c r="AF1554" s="333">
        <f t="shared" ref="AF1554:AR1554" si="3623">AF594*AF1547</f>
        <v>7498.4003999999995</v>
      </c>
      <c r="AG1554" s="333">
        <f t="shared" si="3623"/>
        <v>21134.2824</v>
      </c>
      <c r="AH1554" s="333">
        <f t="shared" si="3623"/>
        <v>0</v>
      </c>
      <c r="AI1554" s="333">
        <f t="shared" si="3623"/>
        <v>0</v>
      </c>
      <c r="AJ1554" s="333">
        <f t="shared" si="3623"/>
        <v>0</v>
      </c>
      <c r="AK1554" s="333">
        <f t="shared" si="3623"/>
        <v>0</v>
      </c>
      <c r="AL1554" s="333">
        <f t="shared" si="3623"/>
        <v>0</v>
      </c>
      <c r="AM1554" s="333">
        <f t="shared" si="3623"/>
        <v>0</v>
      </c>
      <c r="AN1554" s="333">
        <f t="shared" si="3623"/>
        <v>0</v>
      </c>
      <c r="AO1554" s="333">
        <f t="shared" si="3623"/>
        <v>0</v>
      </c>
      <c r="AP1554" s="333">
        <f t="shared" si="3623"/>
        <v>0</v>
      </c>
      <c r="AQ1554" s="333">
        <f t="shared" si="3623"/>
        <v>0</v>
      </c>
      <c r="AR1554" s="333">
        <f t="shared" si="3623"/>
        <v>0</v>
      </c>
      <c r="AS1554" s="545">
        <f t="shared" si="3619"/>
        <v>28632.682799999999</v>
      </c>
    </row>
    <row r="1555" spans="2:45">
      <c r="B1555" s="285" t="s">
        <v>752</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AE784*AE1547</f>
        <v>0</v>
      </c>
      <c r="AF1555" s="333">
        <f t="shared" ref="AF1555:AR1555" si="3624">AF784*AF1547</f>
        <v>963.6933862671126</v>
      </c>
      <c r="AG1555" s="333">
        <f t="shared" si="3624"/>
        <v>3262.781392062398</v>
      </c>
      <c r="AH1555" s="333">
        <f t="shared" si="3624"/>
        <v>0</v>
      </c>
      <c r="AI1555" s="333">
        <f t="shared" si="3624"/>
        <v>0</v>
      </c>
      <c r="AJ1555" s="333">
        <f t="shared" si="3624"/>
        <v>0</v>
      </c>
      <c r="AK1555" s="333">
        <f t="shared" si="3624"/>
        <v>0</v>
      </c>
      <c r="AL1555" s="333">
        <f t="shared" si="3624"/>
        <v>0</v>
      </c>
      <c r="AM1555" s="333">
        <f t="shared" si="3624"/>
        <v>0</v>
      </c>
      <c r="AN1555" s="333">
        <f t="shared" si="3624"/>
        <v>0</v>
      </c>
      <c r="AO1555" s="333">
        <f t="shared" si="3624"/>
        <v>0</v>
      </c>
      <c r="AP1555" s="333">
        <f t="shared" si="3624"/>
        <v>0</v>
      </c>
      <c r="AQ1555" s="333">
        <f t="shared" si="3624"/>
        <v>0</v>
      </c>
      <c r="AR1555" s="333">
        <f t="shared" si="3624"/>
        <v>0</v>
      </c>
      <c r="AS1555" s="545">
        <f>SUM(AE1555:AR1555)</f>
        <v>4226.4747783295106</v>
      </c>
    </row>
    <row r="1556" spans="2:45">
      <c r="B1556" s="285" t="s">
        <v>753</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AE979*AE1547</f>
        <v>0</v>
      </c>
      <c r="AF1556" s="333">
        <f t="shared" ref="AF1556:AR1556" si="3625">AF979*AF1547</f>
        <v>3375.1219679999995</v>
      </c>
      <c r="AG1556" s="333">
        <f t="shared" si="3625"/>
        <v>10105.736256000002</v>
      </c>
      <c r="AH1556" s="333">
        <f t="shared" si="3625"/>
        <v>0</v>
      </c>
      <c r="AI1556" s="333">
        <f t="shared" si="3625"/>
        <v>0</v>
      </c>
      <c r="AJ1556" s="333">
        <f t="shared" si="3625"/>
        <v>0</v>
      </c>
      <c r="AK1556" s="333">
        <f t="shared" si="3625"/>
        <v>0</v>
      </c>
      <c r="AL1556" s="333">
        <f t="shared" si="3625"/>
        <v>0</v>
      </c>
      <c r="AM1556" s="333">
        <f t="shared" si="3625"/>
        <v>0</v>
      </c>
      <c r="AN1556" s="333">
        <f t="shared" si="3625"/>
        <v>0</v>
      </c>
      <c r="AO1556" s="333">
        <f t="shared" si="3625"/>
        <v>0</v>
      </c>
      <c r="AP1556" s="333">
        <f t="shared" si="3625"/>
        <v>0</v>
      </c>
      <c r="AQ1556" s="333">
        <f t="shared" si="3625"/>
        <v>0</v>
      </c>
      <c r="AR1556" s="333">
        <f t="shared" si="3625"/>
        <v>0</v>
      </c>
      <c r="AS1556" s="545">
        <f t="shared" si="3619"/>
        <v>13480.858224000001</v>
      </c>
    </row>
    <row r="1557" spans="2:45">
      <c r="B1557" s="285" t="s">
        <v>758</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AE1174*AE1547</f>
        <v>0</v>
      </c>
      <c r="AF1557" s="333">
        <f>AF1174*AF1547</f>
        <v>0</v>
      </c>
      <c r="AG1557" s="333">
        <f>AG1174*AG1547</f>
        <v>0</v>
      </c>
      <c r="AH1557" s="333">
        <f>AH1174*AH1547</f>
        <v>0</v>
      </c>
      <c r="AI1557" s="333">
        <f t="shared" ref="AI1557:AR1557" si="3626">AI1174*AI1548</f>
        <v>0</v>
      </c>
      <c r="AJ1557" s="333">
        <f t="shared" si="3626"/>
        <v>0</v>
      </c>
      <c r="AK1557" s="333">
        <f t="shared" si="3626"/>
        <v>0</v>
      </c>
      <c r="AL1557" s="333">
        <f t="shared" si="3626"/>
        <v>0</v>
      </c>
      <c r="AM1557" s="333">
        <f t="shared" si="3626"/>
        <v>0</v>
      </c>
      <c r="AN1557" s="333">
        <f t="shared" si="3626"/>
        <v>0</v>
      </c>
      <c r="AO1557" s="333">
        <f t="shared" si="3626"/>
        <v>0</v>
      </c>
      <c r="AP1557" s="333">
        <f t="shared" si="3626"/>
        <v>0</v>
      </c>
      <c r="AQ1557" s="333">
        <f t="shared" si="3626"/>
        <v>0</v>
      </c>
      <c r="AR1557" s="333">
        <f t="shared" si="3626"/>
        <v>0</v>
      </c>
      <c r="AS1557" s="545">
        <f t="shared" si="3619"/>
        <v>0</v>
      </c>
    </row>
    <row r="1558" spans="2:45">
      <c r="B1558" s="285" t="s">
        <v>759</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AE1547*AE1369</f>
        <v>0</v>
      </c>
      <c r="AF1558" s="333">
        <f t="shared" ref="AF1558:AR1558" si="3627">AF1547*AF1369</f>
        <v>0</v>
      </c>
      <c r="AG1558" s="333">
        <f t="shared" si="3627"/>
        <v>0</v>
      </c>
      <c r="AH1558" s="333">
        <f t="shared" si="3627"/>
        <v>0</v>
      </c>
      <c r="AI1558" s="333">
        <f t="shared" si="3627"/>
        <v>0</v>
      </c>
      <c r="AJ1558" s="333">
        <f t="shared" si="3627"/>
        <v>0</v>
      </c>
      <c r="AK1558" s="333">
        <f t="shared" si="3627"/>
        <v>0</v>
      </c>
      <c r="AL1558" s="333">
        <f t="shared" si="3627"/>
        <v>0</v>
      </c>
      <c r="AM1558" s="333">
        <f t="shared" si="3627"/>
        <v>0</v>
      </c>
      <c r="AN1558" s="333">
        <f t="shared" si="3627"/>
        <v>0</v>
      </c>
      <c r="AO1558" s="333">
        <f t="shared" si="3627"/>
        <v>0</v>
      </c>
      <c r="AP1558" s="333">
        <f t="shared" si="3627"/>
        <v>0</v>
      </c>
      <c r="AQ1558" s="333">
        <f t="shared" si="3627"/>
        <v>0</v>
      </c>
      <c r="AR1558" s="333">
        <f t="shared" si="3627"/>
        <v>0</v>
      </c>
      <c r="AS1558" s="545">
        <f t="shared" si="3619"/>
        <v>0</v>
      </c>
    </row>
    <row r="1559" spans="2:45">
      <c r="B1559" s="285" t="s">
        <v>754</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AE1544*AE1547</f>
        <v>0</v>
      </c>
      <c r="AF1559" s="333">
        <f t="shared" ref="AF1559:AR1559" si="3628">AF1544*AF1547</f>
        <v>0</v>
      </c>
      <c r="AG1559" s="333">
        <f t="shared" si="3628"/>
        <v>0</v>
      </c>
      <c r="AH1559" s="333">
        <f t="shared" si="3628"/>
        <v>0</v>
      </c>
      <c r="AI1559" s="333">
        <f t="shared" si="3628"/>
        <v>0</v>
      </c>
      <c r="AJ1559" s="333">
        <f t="shared" si="3628"/>
        <v>0</v>
      </c>
      <c r="AK1559" s="333">
        <f t="shared" si="3628"/>
        <v>0</v>
      </c>
      <c r="AL1559" s="333">
        <f t="shared" si="3628"/>
        <v>0</v>
      </c>
      <c r="AM1559" s="333">
        <f t="shared" si="3628"/>
        <v>0</v>
      </c>
      <c r="AN1559" s="333">
        <f t="shared" si="3628"/>
        <v>0</v>
      </c>
      <c r="AO1559" s="333">
        <f t="shared" si="3628"/>
        <v>0</v>
      </c>
      <c r="AP1559" s="333">
        <f t="shared" si="3628"/>
        <v>0</v>
      </c>
      <c r="AQ1559" s="333">
        <f t="shared" si="3628"/>
        <v>0</v>
      </c>
      <c r="AR1559" s="333">
        <f t="shared" si="3628"/>
        <v>0</v>
      </c>
      <c r="AS1559" s="545">
        <f>SUM(AE1559:AR1559)</f>
        <v>0</v>
      </c>
    </row>
    <row r="1560" spans="2:45" ht="15.75">
      <c r="B1560" s="307" t="s">
        <v>755</v>
      </c>
      <c r="C1560" s="303"/>
      <c r="D1560" s="265"/>
      <c r="E1560" s="295"/>
      <c r="F1560" s="295"/>
      <c r="G1560" s="295"/>
      <c r="H1560" s="295"/>
      <c r="I1560" s="295"/>
      <c r="J1560" s="295"/>
      <c r="K1560" s="295"/>
      <c r="L1560" s="295"/>
      <c r="M1560" s="295"/>
      <c r="N1560" s="295"/>
      <c r="O1560" s="295"/>
      <c r="P1560" s="295"/>
      <c r="Q1560" s="295"/>
      <c r="R1560" s="262"/>
      <c r="S1560" s="295"/>
      <c r="T1560" s="295"/>
      <c r="U1560" s="295"/>
      <c r="V1560" s="265"/>
      <c r="W1560" s="265"/>
      <c r="X1560" s="265"/>
      <c r="Y1560" s="265"/>
      <c r="Z1560" s="295"/>
      <c r="AA1560" s="295"/>
      <c r="AB1560" s="295"/>
      <c r="AC1560" s="295"/>
      <c r="AD1560" s="295"/>
      <c r="AE1560" s="304">
        <f>SUM(AE1548:AE1559)</f>
        <v>0</v>
      </c>
      <c r="AF1560" s="304">
        <f>SUM(AF1548:AF1559)</f>
        <v>26435.871539627111</v>
      </c>
      <c r="AG1560" s="304">
        <f>SUM(AG1548:AG1559)</f>
        <v>65812.053572668534</v>
      </c>
      <c r="AH1560" s="304">
        <f t="shared" ref="AH1560:AR1560" si="3629">SUM(AH1548:AH1559)</f>
        <v>0</v>
      </c>
      <c r="AI1560" s="304">
        <f t="shared" si="3629"/>
        <v>0</v>
      </c>
      <c r="AJ1560" s="304">
        <f t="shared" si="3629"/>
        <v>0</v>
      </c>
      <c r="AK1560" s="304">
        <f t="shared" si="3629"/>
        <v>0</v>
      </c>
      <c r="AL1560" s="304">
        <f t="shared" si="3629"/>
        <v>0</v>
      </c>
      <c r="AM1560" s="304">
        <f t="shared" si="3629"/>
        <v>0</v>
      </c>
      <c r="AN1560" s="304">
        <f t="shared" si="3629"/>
        <v>0</v>
      </c>
      <c r="AO1560" s="304">
        <f t="shared" si="3629"/>
        <v>0</v>
      </c>
      <c r="AP1560" s="304">
        <f t="shared" si="3629"/>
        <v>0</v>
      </c>
      <c r="AQ1560" s="304">
        <f t="shared" si="3629"/>
        <v>0</v>
      </c>
      <c r="AR1560" s="304">
        <f t="shared" si="3629"/>
        <v>0</v>
      </c>
      <c r="AS1560" s="699">
        <f>SUM(AS1548:AS1559)</f>
        <v>92247.925112295648</v>
      </c>
    </row>
    <row r="1561" spans="2:45" ht="15.75">
      <c r="B1561" s="307" t="s">
        <v>756</v>
      </c>
      <c r="C1561" s="303"/>
      <c r="D1561" s="308"/>
      <c r="E1561" s="295"/>
      <c r="F1561" s="295"/>
      <c r="G1561" s="295"/>
      <c r="H1561" s="295"/>
      <c r="I1561" s="295"/>
      <c r="J1561" s="295"/>
      <c r="K1561" s="295"/>
      <c r="L1561" s="295"/>
      <c r="M1561" s="295"/>
      <c r="N1561" s="295"/>
      <c r="O1561" s="295"/>
      <c r="P1561" s="295"/>
      <c r="Q1561" s="295"/>
      <c r="R1561" s="262"/>
      <c r="S1561" s="295"/>
      <c r="T1561" s="295"/>
      <c r="U1561" s="295"/>
      <c r="V1561" s="265"/>
      <c r="W1561" s="265"/>
      <c r="X1561" s="265"/>
      <c r="Y1561" s="265"/>
      <c r="Z1561" s="295"/>
      <c r="AA1561" s="295"/>
      <c r="AB1561" s="295"/>
      <c r="AC1561" s="295"/>
      <c r="AD1561" s="295"/>
      <c r="AE1561" s="305">
        <f>AE1545*AE1547</f>
        <v>0</v>
      </c>
      <c r="AF1561" s="305">
        <f t="shared" ref="AF1561:AR1561" si="3630">AF1545*AF1547</f>
        <v>46321.271999999997</v>
      </c>
      <c r="AG1561" s="305">
        <f t="shared" si="3630"/>
        <v>2151.0720000000001</v>
      </c>
      <c r="AH1561" s="305">
        <f t="shared" si="3630"/>
        <v>0</v>
      </c>
      <c r="AI1561" s="305">
        <f t="shared" si="3630"/>
        <v>0</v>
      </c>
      <c r="AJ1561" s="305">
        <f t="shared" si="3630"/>
        <v>0</v>
      </c>
      <c r="AK1561" s="305">
        <f t="shared" si="3630"/>
        <v>0</v>
      </c>
      <c r="AL1561" s="305">
        <f t="shared" si="3630"/>
        <v>0</v>
      </c>
      <c r="AM1561" s="305">
        <f t="shared" si="3630"/>
        <v>0</v>
      </c>
      <c r="AN1561" s="305">
        <f t="shared" si="3630"/>
        <v>0</v>
      </c>
      <c r="AO1561" s="305">
        <f t="shared" si="3630"/>
        <v>0</v>
      </c>
      <c r="AP1561" s="305">
        <f t="shared" si="3630"/>
        <v>0</v>
      </c>
      <c r="AQ1561" s="305">
        <f t="shared" si="3630"/>
        <v>0</v>
      </c>
      <c r="AR1561" s="305">
        <f t="shared" si="3630"/>
        <v>0</v>
      </c>
      <c r="AS1561" s="700">
        <f>SUM(AE1561:AR1561)</f>
        <v>48472.343999999997</v>
      </c>
    </row>
    <row r="1562" spans="2:45" ht="15.75">
      <c r="B1562" s="307" t="s">
        <v>757</v>
      </c>
      <c r="C1562" s="303"/>
      <c r="D1562" s="308"/>
      <c r="E1562" s="295"/>
      <c r="F1562" s="295"/>
      <c r="G1562" s="295"/>
      <c r="H1562" s="295"/>
      <c r="I1562" s="295"/>
      <c r="J1562" s="295"/>
      <c r="K1562" s="295"/>
      <c r="L1562" s="295"/>
      <c r="M1562" s="295"/>
      <c r="N1562" s="295"/>
      <c r="O1562" s="295"/>
      <c r="P1562" s="295"/>
      <c r="Q1562" s="295"/>
      <c r="R1562" s="262"/>
      <c r="S1562" s="295"/>
      <c r="T1562" s="295"/>
      <c r="U1562" s="295"/>
      <c r="V1562" s="308"/>
      <c r="W1562" s="308"/>
      <c r="X1562" s="308"/>
      <c r="Y1562" s="308"/>
      <c r="Z1562" s="295"/>
      <c r="AA1562" s="295"/>
      <c r="AB1562" s="295"/>
      <c r="AC1562" s="295"/>
      <c r="AD1562" s="295"/>
      <c r="AE1562" s="309"/>
      <c r="AF1562" s="309"/>
      <c r="AG1562" s="309"/>
      <c r="AH1562" s="309"/>
      <c r="AI1562" s="309"/>
      <c r="AJ1562" s="309"/>
      <c r="AK1562" s="309"/>
      <c r="AL1562" s="309"/>
      <c r="AM1562" s="309"/>
      <c r="AN1562" s="309"/>
      <c r="AO1562" s="309"/>
      <c r="AP1562" s="309"/>
      <c r="AQ1562" s="309"/>
      <c r="AR1562" s="309"/>
      <c r="AS1562" s="361">
        <f>AS1560-AS1561</f>
        <v>43775.581112295651</v>
      </c>
    </row>
    <row r="1563" spans="2:45" ht="15.75">
      <c r="B1563" s="307"/>
      <c r="C1563" s="303"/>
      <c r="D1563" s="308"/>
      <c r="E1563" s="295"/>
      <c r="F1563" s="295"/>
      <c r="G1563" s="295"/>
      <c r="H1563" s="295"/>
      <c r="I1563" s="295"/>
      <c r="J1563" s="295"/>
      <c r="K1563" s="295"/>
      <c r="L1563" s="295"/>
      <c r="M1563" s="295"/>
      <c r="N1563" s="295"/>
      <c r="O1563" s="295"/>
      <c r="P1563" s="295"/>
      <c r="Q1563" s="295"/>
      <c r="R1563" s="262"/>
      <c r="S1563" s="295"/>
      <c r="T1563" s="295"/>
      <c r="U1563" s="295"/>
      <c r="V1563" s="308"/>
      <c r="W1563" s="308"/>
      <c r="X1563" s="308"/>
      <c r="Y1563" s="308"/>
      <c r="Z1563" s="295"/>
      <c r="AA1563" s="295"/>
      <c r="AB1563" s="295"/>
      <c r="AC1563" s="295"/>
      <c r="AD1563" s="295"/>
      <c r="AE1563" s="309"/>
      <c r="AF1563" s="309"/>
      <c r="AG1563" s="309"/>
      <c r="AH1563" s="309"/>
      <c r="AI1563" s="309"/>
      <c r="AJ1563" s="309"/>
      <c r="AK1563" s="309"/>
      <c r="AL1563" s="309"/>
      <c r="AM1563" s="309"/>
      <c r="AN1563" s="309"/>
      <c r="AO1563" s="309"/>
      <c r="AP1563" s="309"/>
      <c r="AQ1563" s="309"/>
      <c r="AR1563" s="309"/>
      <c r="AS1563" s="361"/>
    </row>
    <row r="1564" spans="2:45">
      <c r="B1564" s="285" t="s">
        <v>889</v>
      </c>
      <c r="C1564" s="308"/>
      <c r="D1564" s="308"/>
      <c r="E1564" s="295"/>
      <c r="F1564" s="295"/>
      <c r="G1564" s="295"/>
      <c r="H1564" s="295"/>
      <c r="I1564" s="295"/>
      <c r="J1564" s="295"/>
      <c r="K1564" s="295"/>
      <c r="L1564" s="295"/>
      <c r="M1564" s="295"/>
      <c r="N1564" s="295"/>
      <c r="O1564" s="295"/>
      <c r="P1564" s="295"/>
      <c r="Q1564" s="295"/>
      <c r="R1564" s="262"/>
      <c r="S1564" s="295"/>
      <c r="T1564" s="295"/>
      <c r="U1564" s="295"/>
      <c r="V1564" s="308"/>
      <c r="W1564" s="303"/>
      <c r="X1564" s="308"/>
      <c r="Y1564" s="308"/>
      <c r="Z1564" s="295"/>
      <c r="AA1564" s="295"/>
      <c r="AB1564" s="295"/>
      <c r="AC1564" s="295"/>
      <c r="AD1564" s="295"/>
      <c r="AE1564" s="685">
        <f>SUMPRODUCT($E$1382:$E$1542,AE1382:AE1542)</f>
        <v>0</v>
      </c>
      <c r="AF1564" s="685">
        <f>SUMPRODUCT($E$1382:$E$1542,AF1382:AF1542)</f>
        <v>0</v>
      </c>
      <c r="AG1564" s="685">
        <f>IF(AG1380="kw",SUMPRODUCT($Q$1382:$Q$1542,$S$1382:$S$1542,AG1382:AG1542),SUMPRODUCT($E$1382:$E$1542,AG1382:AG1542))</f>
        <v>0</v>
      </c>
      <c r="AH1564" s="685">
        <f t="shared" ref="AH1564:AR1564" si="3631">IF(AH1380="kw",SUMPRODUCT($Q$1382:$Q$1542,$S$1382:$S$1542,AH1382:AH1542),SUMPRODUCT($E$1382:$E$1542,AH1382:AH1542))</f>
        <v>0</v>
      </c>
      <c r="AI1564" s="685">
        <f t="shared" si="3631"/>
        <v>0</v>
      </c>
      <c r="AJ1564" s="685">
        <f t="shared" si="3631"/>
        <v>0</v>
      </c>
      <c r="AK1564" s="685">
        <f t="shared" si="3631"/>
        <v>0</v>
      </c>
      <c r="AL1564" s="685">
        <f t="shared" si="3631"/>
        <v>0</v>
      </c>
      <c r="AM1564" s="685">
        <f t="shared" si="3631"/>
        <v>0</v>
      </c>
      <c r="AN1564" s="685">
        <f t="shared" si="3631"/>
        <v>0</v>
      </c>
      <c r="AO1564" s="685">
        <f t="shared" si="3631"/>
        <v>0</v>
      </c>
      <c r="AP1564" s="685">
        <f t="shared" si="3631"/>
        <v>0</v>
      </c>
      <c r="AQ1564" s="685">
        <f t="shared" si="3631"/>
        <v>0</v>
      </c>
      <c r="AR1564" s="685">
        <f t="shared" si="3631"/>
        <v>0</v>
      </c>
      <c r="AS1564" s="297"/>
    </row>
    <row r="1565" spans="2:45">
      <c r="B1565" s="285" t="s">
        <v>890</v>
      </c>
      <c r="C1565" s="308"/>
      <c r="D1565" s="308"/>
      <c r="E1565" s="295"/>
      <c r="F1565" s="295"/>
      <c r="G1565" s="295"/>
      <c r="H1565" s="295"/>
      <c r="I1565" s="295"/>
      <c r="J1565" s="295"/>
      <c r="K1565" s="295"/>
      <c r="L1565" s="295"/>
      <c r="M1565" s="295"/>
      <c r="N1565" s="295"/>
      <c r="O1565" s="295"/>
      <c r="P1565" s="295"/>
      <c r="Q1565" s="295"/>
      <c r="R1565" s="262"/>
      <c r="S1565" s="295"/>
      <c r="T1565" s="295"/>
      <c r="U1565" s="295"/>
      <c r="V1565" s="308"/>
      <c r="W1565" s="303"/>
      <c r="X1565" s="308"/>
      <c r="Y1565" s="308"/>
      <c r="Z1565" s="295"/>
      <c r="AA1565" s="295"/>
      <c r="AB1565" s="295"/>
      <c r="AC1565" s="295"/>
      <c r="AD1565" s="295"/>
      <c r="AE1565" s="685">
        <f>SUMPRODUCT($F$1382:$F$1542,AE1382:AE1542)</f>
        <v>0</v>
      </c>
      <c r="AF1565" s="685">
        <f>SUMPRODUCT($F$1382:$F$1542,AF1382:AF1542)</f>
        <v>0</v>
      </c>
      <c r="AG1565" s="685">
        <f>IF(AG1380="kw",SUMPRODUCT($Q$1382:$Q$1542,$T$1382:$T$1542,AG1382:AG1542),SUMPRODUCT($F$1382:$F$1542,AG1382:AG1542))</f>
        <v>0</v>
      </c>
      <c r="AH1565" s="685">
        <f t="shared" ref="AH1565:AR1565" si="3632">IF(AH1380="kw",SUMPRODUCT($Q$1382:$Q$1542,$T$1382:$T$1542,AH1382:AH1542),SUMPRODUCT($F$1382:$F$1542,AH1382:AH1542))</f>
        <v>0</v>
      </c>
      <c r="AI1565" s="685">
        <f t="shared" si="3632"/>
        <v>0</v>
      </c>
      <c r="AJ1565" s="685">
        <f t="shared" si="3632"/>
        <v>0</v>
      </c>
      <c r="AK1565" s="685">
        <f t="shared" si="3632"/>
        <v>0</v>
      </c>
      <c r="AL1565" s="685">
        <f t="shared" si="3632"/>
        <v>0</v>
      </c>
      <c r="AM1565" s="685">
        <f t="shared" si="3632"/>
        <v>0</v>
      </c>
      <c r="AN1565" s="685">
        <f t="shared" si="3632"/>
        <v>0</v>
      </c>
      <c r="AO1565" s="685">
        <f t="shared" si="3632"/>
        <v>0</v>
      </c>
      <c r="AP1565" s="685">
        <f t="shared" si="3632"/>
        <v>0</v>
      </c>
      <c r="AQ1565" s="685">
        <f t="shared" si="3632"/>
        <v>0</v>
      </c>
      <c r="AR1565" s="685">
        <f t="shared" si="3632"/>
        <v>0</v>
      </c>
      <c r="AS1565" s="297"/>
    </row>
    <row r="1566" spans="2:45">
      <c r="B1566" s="285" t="s">
        <v>891</v>
      </c>
      <c r="C1566" s="308"/>
      <c r="D1566" s="308"/>
      <c r="E1566" s="295"/>
      <c r="F1566" s="295"/>
      <c r="G1566" s="295"/>
      <c r="H1566" s="295"/>
      <c r="I1566" s="295"/>
      <c r="J1566" s="295"/>
      <c r="K1566" s="295"/>
      <c r="L1566" s="295"/>
      <c r="M1566" s="295"/>
      <c r="N1566" s="295"/>
      <c r="O1566" s="295"/>
      <c r="P1566" s="295"/>
      <c r="Q1566" s="295"/>
      <c r="R1566" s="262"/>
      <c r="S1566" s="295"/>
      <c r="T1566" s="295"/>
      <c r="U1566" s="295"/>
      <c r="V1566" s="308"/>
      <c r="W1566" s="303"/>
      <c r="X1566" s="308"/>
      <c r="Y1566" s="308"/>
      <c r="Z1566" s="295"/>
      <c r="AA1566" s="295"/>
      <c r="AB1566" s="295"/>
      <c r="AC1566" s="295"/>
      <c r="AD1566" s="295"/>
      <c r="AE1566" s="685">
        <f>SUMPRODUCT($G$1382:$G$1542,AE1382:AE1542)</f>
        <v>0</v>
      </c>
      <c r="AF1566" s="685">
        <f>SUMPRODUCT($G$1382:$G$1542,AF1382:AF1542)</f>
        <v>0</v>
      </c>
      <c r="AG1566" s="685">
        <f>IF(AG1380="kw",SUMPRODUCT($Q$1382:$Q$1542,$U$1382:$U$1542,AG1382:AG1542),SUMPRODUCT($G$1382:$G$1542,AG1382:AG1542))</f>
        <v>0</v>
      </c>
      <c r="AH1566" s="685">
        <f t="shared" ref="AH1566:AR1566" si="3633">IF(AH1380="kw",SUMPRODUCT($Q$1382:$Q$1542,$U$1382:$U$1542,AH1382:AH1542),SUMPRODUCT($G$1382:$G$1542,AH1382:AH1542))</f>
        <v>0</v>
      </c>
      <c r="AI1566" s="685">
        <f t="shared" si="3633"/>
        <v>0</v>
      </c>
      <c r="AJ1566" s="685">
        <f t="shared" si="3633"/>
        <v>0</v>
      </c>
      <c r="AK1566" s="685">
        <f t="shared" si="3633"/>
        <v>0</v>
      </c>
      <c r="AL1566" s="685">
        <f t="shared" si="3633"/>
        <v>0</v>
      </c>
      <c r="AM1566" s="685">
        <f t="shared" si="3633"/>
        <v>0</v>
      </c>
      <c r="AN1566" s="685">
        <f t="shared" si="3633"/>
        <v>0</v>
      </c>
      <c r="AO1566" s="685">
        <f t="shared" si="3633"/>
        <v>0</v>
      </c>
      <c r="AP1566" s="685">
        <f t="shared" si="3633"/>
        <v>0</v>
      </c>
      <c r="AQ1566" s="685">
        <f t="shared" si="3633"/>
        <v>0</v>
      </c>
      <c r="AR1566" s="685">
        <f t="shared" si="3633"/>
        <v>0</v>
      </c>
      <c r="AS1566" s="297"/>
    </row>
    <row r="1567" spans="2:45">
      <c r="B1567" s="285" t="s">
        <v>892</v>
      </c>
      <c r="C1567" s="308"/>
      <c r="D1567" s="308"/>
      <c r="E1567" s="295"/>
      <c r="F1567" s="295"/>
      <c r="G1567" s="295"/>
      <c r="H1567" s="295"/>
      <c r="I1567" s="295"/>
      <c r="J1567" s="295"/>
      <c r="K1567" s="295"/>
      <c r="L1567" s="295"/>
      <c r="M1567" s="295"/>
      <c r="N1567" s="295"/>
      <c r="O1567" s="295"/>
      <c r="P1567" s="295"/>
      <c r="Q1567" s="295"/>
      <c r="R1567" s="262"/>
      <c r="S1567" s="295"/>
      <c r="T1567" s="295"/>
      <c r="U1567" s="295"/>
      <c r="V1567" s="308"/>
      <c r="W1567" s="303"/>
      <c r="X1567" s="308"/>
      <c r="Y1567" s="308"/>
      <c r="Z1567" s="295"/>
      <c r="AA1567" s="295"/>
      <c r="AB1567" s="295"/>
      <c r="AC1567" s="295"/>
      <c r="AD1567" s="295"/>
      <c r="AE1567" s="685">
        <f>SUMPRODUCT($H$1382:$H$1542,AE1382:AE1542)</f>
        <v>0</v>
      </c>
      <c r="AF1567" s="685">
        <f>SUMPRODUCT($H$1382:$H$1542,AF1382:AF1542)</f>
        <v>0</v>
      </c>
      <c r="AG1567" s="685">
        <f>IF(AG1380="kw",SUMPRODUCT($Q$1382:$Q$1542,$V$1382:$V$1542,AG1382:AG1542),SUMPRODUCT($H$1382:$H$1542,AG1382:AG1542))</f>
        <v>0</v>
      </c>
      <c r="AH1567" s="685">
        <f t="shared" ref="AH1567:AR1567" si="3634">IF(AH1380="kw",SUMPRODUCT($Q$1382:$Q$1542,$V$1382:$V$1542,AH1382:AH1542),SUMPRODUCT($H$1382:$H$1542,AH1382:AH1542))</f>
        <v>0</v>
      </c>
      <c r="AI1567" s="685">
        <f t="shared" si="3634"/>
        <v>0</v>
      </c>
      <c r="AJ1567" s="685">
        <f t="shared" si="3634"/>
        <v>0</v>
      </c>
      <c r="AK1567" s="685">
        <f t="shared" si="3634"/>
        <v>0</v>
      </c>
      <c r="AL1567" s="685">
        <f t="shared" si="3634"/>
        <v>0</v>
      </c>
      <c r="AM1567" s="685">
        <f t="shared" si="3634"/>
        <v>0</v>
      </c>
      <c r="AN1567" s="685">
        <f t="shared" si="3634"/>
        <v>0</v>
      </c>
      <c r="AO1567" s="685">
        <f t="shared" si="3634"/>
        <v>0</v>
      </c>
      <c r="AP1567" s="685">
        <f t="shared" si="3634"/>
        <v>0</v>
      </c>
      <c r="AQ1567" s="685">
        <f t="shared" si="3634"/>
        <v>0</v>
      </c>
      <c r="AR1567" s="685">
        <f t="shared" si="3634"/>
        <v>0</v>
      </c>
      <c r="AS1567" s="297"/>
    </row>
    <row r="1568" spans="2:45">
      <c r="B1568" s="336" t="s">
        <v>893</v>
      </c>
      <c r="C1568" s="398"/>
      <c r="D1568" s="398"/>
      <c r="E1568" s="399"/>
      <c r="F1568" s="399"/>
      <c r="G1568" s="399"/>
      <c r="H1568" s="399"/>
      <c r="I1568" s="399"/>
      <c r="J1568" s="399"/>
      <c r="K1568" s="399"/>
      <c r="L1568" s="399"/>
      <c r="M1568" s="399"/>
      <c r="N1568" s="399"/>
      <c r="O1568" s="399"/>
      <c r="P1568" s="399"/>
      <c r="Q1568" s="399"/>
      <c r="R1568" s="400"/>
      <c r="S1568" s="399"/>
      <c r="T1568" s="399"/>
      <c r="U1568" s="399"/>
      <c r="V1568" s="398"/>
      <c r="W1568" s="401"/>
      <c r="X1568" s="398"/>
      <c r="Y1568" s="398"/>
      <c r="Z1568" s="399"/>
      <c r="AA1568" s="399"/>
      <c r="AB1568" s="399"/>
      <c r="AC1568" s="399"/>
      <c r="AD1568" s="399"/>
      <c r="AE1568" s="686">
        <f>SUMPRODUCT($I$1382:$I$1542,AE1382:AE1542)</f>
        <v>0</v>
      </c>
      <c r="AF1568" s="686">
        <f>SUMPRODUCT($I$1382:$I$1542,AF1382:AF1542)</f>
        <v>0</v>
      </c>
      <c r="AG1568" s="686">
        <f>IF(AG1380="kw",SUMPRODUCT($Q$1382:$Q$1542,$W$1382:$W$1542,AG1382:AG1542),SUMPRODUCT($I$1382:$I$1542,AG1382:AG1542))</f>
        <v>0</v>
      </c>
      <c r="AH1568" s="686">
        <f t="shared" ref="AH1568:AR1568" si="3635">IF(AH1380="kw",SUMPRODUCT($Q$1382:$Q$1542,$W$1382:$W$1542,AH1382:AH1542),SUMPRODUCT($I$1382:$I$1542,AH1382:AH1542))</f>
        <v>0</v>
      </c>
      <c r="AI1568" s="686">
        <f t="shared" si="3635"/>
        <v>0</v>
      </c>
      <c r="AJ1568" s="686">
        <f t="shared" si="3635"/>
        <v>0</v>
      </c>
      <c r="AK1568" s="686">
        <f t="shared" si="3635"/>
        <v>0</v>
      </c>
      <c r="AL1568" s="686">
        <f t="shared" si="3635"/>
        <v>0</v>
      </c>
      <c r="AM1568" s="686">
        <f t="shared" si="3635"/>
        <v>0</v>
      </c>
      <c r="AN1568" s="686">
        <f t="shared" si="3635"/>
        <v>0</v>
      </c>
      <c r="AO1568" s="686">
        <f t="shared" si="3635"/>
        <v>0</v>
      </c>
      <c r="AP1568" s="686">
        <f t="shared" si="3635"/>
        <v>0</v>
      </c>
      <c r="AQ1568" s="686">
        <f t="shared" si="3635"/>
        <v>0</v>
      </c>
      <c r="AR1568" s="686">
        <f t="shared" si="3635"/>
        <v>0</v>
      </c>
      <c r="AS1568" s="341"/>
    </row>
    <row r="1569" spans="2:45" ht="19.5" customHeight="1">
      <c r="B1569" s="324" t="s">
        <v>578</v>
      </c>
      <c r="C1569" s="342"/>
      <c r="D1569" s="343"/>
      <c r="E1569" s="343"/>
      <c r="F1569" s="343"/>
      <c r="G1569" s="343"/>
      <c r="H1569" s="343"/>
      <c r="I1569" s="343"/>
      <c r="J1569" s="343"/>
      <c r="K1569" s="343"/>
      <c r="L1569" s="343"/>
      <c r="M1569" s="343"/>
      <c r="N1569" s="343"/>
      <c r="O1569" s="343"/>
      <c r="P1569" s="343"/>
      <c r="Q1569" s="343"/>
      <c r="R1569" s="343"/>
      <c r="S1569" s="343"/>
      <c r="T1569" s="343"/>
      <c r="U1569" s="343"/>
      <c r="V1569" s="327"/>
      <c r="W1569" s="328"/>
      <c r="X1569" s="343"/>
      <c r="Y1569" s="343"/>
      <c r="Z1569" s="343"/>
      <c r="AA1569" s="343"/>
      <c r="AB1569" s="343"/>
      <c r="AC1569" s="343"/>
      <c r="AD1569" s="343"/>
      <c r="AE1569" s="344"/>
      <c r="AF1569" s="344"/>
      <c r="AG1569" s="344"/>
      <c r="AH1569" s="344"/>
      <c r="AI1569" s="344"/>
      <c r="AJ1569" s="344"/>
      <c r="AK1569" s="344"/>
      <c r="AL1569" s="344"/>
      <c r="AM1569" s="344"/>
      <c r="AN1569" s="344"/>
      <c r="AO1569" s="344"/>
      <c r="AP1569" s="344"/>
      <c r="AQ1569" s="344"/>
      <c r="AR1569" s="344"/>
      <c r="AS1569" s="344"/>
    </row>
    <row r="1570" spans="2:45" ht="19.5" customHeight="1" thickBot="1">
      <c r="B1570" s="675"/>
      <c r="C1570" s="676"/>
      <c r="D1570" s="657"/>
      <c r="E1570" s="657"/>
      <c r="F1570" s="657"/>
      <c r="G1570" s="657"/>
      <c r="H1570" s="657"/>
      <c r="I1570" s="657"/>
      <c r="J1570" s="657"/>
      <c r="K1570" s="657"/>
      <c r="L1570" s="657"/>
      <c r="M1570" s="657"/>
      <c r="N1570" s="657"/>
      <c r="O1570" s="657"/>
      <c r="P1570" s="657"/>
      <c r="Q1570" s="657"/>
      <c r="R1570" s="657"/>
      <c r="S1570" s="657"/>
      <c r="T1570" s="657"/>
      <c r="U1570" s="657"/>
      <c r="V1570" s="266"/>
      <c r="W1570" s="677"/>
      <c r="X1570" s="657"/>
      <c r="Y1570" s="657"/>
      <c r="Z1570" s="657"/>
      <c r="AA1570" s="657"/>
      <c r="AB1570" s="657"/>
      <c r="AC1570" s="657"/>
      <c r="AD1570" s="657"/>
      <c r="AE1570" s="221"/>
      <c r="AF1570" s="221"/>
      <c r="AG1570" s="221"/>
      <c r="AH1570" s="221"/>
      <c r="AI1570" s="221"/>
      <c r="AJ1570" s="221"/>
      <c r="AK1570" s="221"/>
      <c r="AL1570" s="221"/>
      <c r="AM1570" s="221"/>
      <c r="AN1570" s="221"/>
      <c r="AO1570" s="221"/>
      <c r="AP1570" s="221"/>
      <c r="AQ1570" s="221"/>
      <c r="AR1570" s="221"/>
      <c r="AS1570" s="221"/>
    </row>
    <row r="1571" spans="2:45" ht="48" customHeight="1" thickBot="1">
      <c r="B1571" s="702" t="s">
        <v>946</v>
      </c>
      <c r="C1571" s="703"/>
      <c r="D1571" s="704"/>
      <c r="E1571" s="704"/>
      <c r="F1571" s="704"/>
      <c r="G1571" s="704"/>
      <c r="H1571" s="704"/>
      <c r="I1571" s="704"/>
      <c r="J1571" s="704"/>
      <c r="K1571" s="704"/>
      <c r="L1571" s="704"/>
      <c r="M1571" s="704"/>
      <c r="N1571" s="704"/>
      <c r="O1571" s="704"/>
      <c r="P1571" s="704"/>
      <c r="Q1571" s="704"/>
      <c r="R1571" s="704"/>
      <c r="S1571" s="704"/>
      <c r="T1571" s="704"/>
      <c r="U1571" s="704"/>
      <c r="V1571" s="705"/>
      <c r="W1571" s="706"/>
      <c r="X1571" s="704"/>
      <c r="Y1571" s="704"/>
      <c r="Z1571" s="704"/>
      <c r="AA1571" s="704"/>
      <c r="AB1571" s="704"/>
      <c r="AC1571" s="704"/>
      <c r="AD1571" s="704"/>
      <c r="AE1571" s="707"/>
      <c r="AF1571" s="707"/>
      <c r="AG1571" s="707"/>
      <c r="AH1571" s="707"/>
      <c r="AI1571" s="707"/>
      <c r="AJ1571" s="707"/>
      <c r="AK1571" s="707"/>
      <c r="AL1571" s="707"/>
      <c r="AM1571" s="707"/>
      <c r="AN1571" s="707"/>
      <c r="AO1571" s="707"/>
      <c r="AP1571" s="707"/>
      <c r="AQ1571" s="707"/>
      <c r="AR1571" s="707"/>
      <c r="AS1571" s="708"/>
    </row>
    <row r="1572" spans="2:45" ht="296.45" customHeight="1">
      <c r="B1572" s="727" t="s">
        <v>502</v>
      </c>
      <c r="C1572" s="965" t="s">
        <v>955</v>
      </c>
      <c r="D1572" s="966"/>
      <c r="E1572" s="966"/>
      <c r="F1572" s="966"/>
      <c r="G1572" s="966"/>
      <c r="H1572" s="966"/>
      <c r="I1572" s="966"/>
      <c r="J1572" s="966"/>
      <c r="K1572" s="966"/>
      <c r="L1572" s="966"/>
      <c r="M1572" s="966"/>
      <c r="N1572" s="966"/>
      <c r="O1572" s="966"/>
      <c r="P1572" s="966"/>
      <c r="Q1572" s="966"/>
      <c r="R1572" s="966"/>
      <c r="S1572" s="966"/>
      <c r="T1572" s="966"/>
      <c r="U1572" s="966"/>
      <c r="V1572" s="966"/>
      <c r="W1572" s="966"/>
      <c r="X1572" s="966"/>
      <c r="Y1572" s="966"/>
      <c r="Z1572" s="966"/>
      <c r="AA1572" s="966"/>
      <c r="AB1572" s="966"/>
      <c r="AC1572" s="966"/>
      <c r="AD1572" s="966"/>
      <c r="AE1572" s="221"/>
      <c r="AF1572" s="221"/>
      <c r="AG1572" s="221"/>
      <c r="AH1572" s="221"/>
      <c r="AI1572" s="221"/>
      <c r="AJ1572" s="221"/>
      <c r="AK1572" s="221"/>
      <c r="AL1572" s="221"/>
      <c r="AM1572" s="221"/>
      <c r="AN1572" s="221"/>
      <c r="AO1572" s="221"/>
      <c r="AP1572" s="221"/>
      <c r="AQ1572" s="221"/>
      <c r="AR1572" s="221"/>
      <c r="AS1572" s="221"/>
    </row>
    <row r="1573" spans="2:45" ht="14.1" customHeight="1">
      <c r="B1573" s="728"/>
      <c r="C1573" s="729"/>
      <c r="D1573" s="730"/>
      <c r="E1573" s="730"/>
      <c r="F1573" s="730"/>
      <c r="G1573" s="730"/>
      <c r="H1573" s="730"/>
      <c r="I1573" s="730"/>
      <c r="J1573" s="730"/>
      <c r="K1573" s="730"/>
      <c r="L1573" s="730"/>
      <c r="M1573" s="730"/>
      <c r="N1573" s="730"/>
      <c r="O1573" s="730"/>
      <c r="P1573" s="730"/>
      <c r="Q1573" s="730"/>
      <c r="R1573" s="730"/>
      <c r="S1573" s="730"/>
      <c r="T1573" s="730"/>
      <c r="U1573" s="730"/>
      <c r="V1573" s="730"/>
      <c r="W1573" s="730"/>
      <c r="X1573" s="730"/>
      <c r="Y1573" s="730"/>
      <c r="Z1573" s="730"/>
      <c r="AA1573" s="730"/>
      <c r="AB1573" s="730"/>
      <c r="AC1573" s="730"/>
      <c r="AD1573" s="730"/>
      <c r="AE1573" s="221"/>
      <c r="AF1573" s="221"/>
      <c r="AG1573" s="221"/>
      <c r="AH1573" s="221"/>
      <c r="AI1573" s="221"/>
      <c r="AJ1573" s="221"/>
      <c r="AK1573" s="221"/>
      <c r="AL1573" s="221"/>
      <c r="AM1573" s="221"/>
      <c r="AN1573" s="221"/>
      <c r="AO1573" s="221"/>
      <c r="AP1573" s="221"/>
      <c r="AQ1573" s="221"/>
      <c r="AR1573" s="221"/>
      <c r="AS1573" s="221"/>
    </row>
    <row r="1574" spans="2:45" ht="15.75">
      <c r="B1574" s="243" t="s">
        <v>814</v>
      </c>
      <c r="C1574" s="244"/>
      <c r="D1574" s="513" t="s">
        <v>523</v>
      </c>
      <c r="E1574" s="219"/>
      <c r="F1574" s="513"/>
      <c r="G1574" s="219"/>
      <c r="H1574" s="219"/>
      <c r="I1574" s="219"/>
      <c r="J1574" s="219"/>
      <c r="K1574" s="219"/>
      <c r="L1574" s="219"/>
      <c r="M1574" s="219"/>
      <c r="N1574" s="219"/>
      <c r="O1574" s="219"/>
      <c r="P1574" s="219"/>
      <c r="Q1574" s="219"/>
      <c r="R1574" s="244"/>
      <c r="S1574" s="219"/>
      <c r="T1574" s="219"/>
      <c r="U1574" s="219"/>
      <c r="V1574" s="219"/>
      <c r="W1574" s="219"/>
      <c r="X1574" s="219"/>
      <c r="Y1574" s="219"/>
      <c r="Z1574" s="219"/>
      <c r="AA1574" s="219"/>
      <c r="AB1574" s="219"/>
      <c r="AC1574" s="219"/>
      <c r="AD1574" s="219"/>
      <c r="AE1574" s="233"/>
      <c r="AF1574" s="231"/>
      <c r="AG1574" s="231"/>
      <c r="AH1574" s="231"/>
      <c r="AI1574" s="231"/>
      <c r="AJ1574" s="231"/>
      <c r="AK1574" s="231"/>
      <c r="AL1574" s="231"/>
      <c r="AM1574" s="231"/>
      <c r="AN1574" s="231"/>
      <c r="AO1574" s="231"/>
      <c r="AP1574" s="231"/>
      <c r="AQ1574" s="231"/>
      <c r="AR1574" s="231"/>
    </row>
    <row r="1575" spans="2:45" ht="39.75" customHeight="1">
      <c r="B1575" s="953" t="s">
        <v>211</v>
      </c>
      <c r="C1575" s="957" t="s">
        <v>33</v>
      </c>
      <c r="D1575" s="246" t="s">
        <v>421</v>
      </c>
      <c r="E1575" s="959" t="s">
        <v>209</v>
      </c>
      <c r="F1575" s="960"/>
      <c r="G1575" s="960"/>
      <c r="H1575" s="960"/>
      <c r="I1575" s="960"/>
      <c r="J1575" s="960"/>
      <c r="K1575" s="960"/>
      <c r="L1575" s="960"/>
      <c r="M1575" s="960"/>
      <c r="N1575" s="960"/>
      <c r="O1575" s="960"/>
      <c r="P1575" s="961"/>
      <c r="Q1575" s="957" t="s">
        <v>213</v>
      </c>
      <c r="R1575" s="246" t="s">
        <v>422</v>
      </c>
      <c r="S1575" s="950" t="s">
        <v>212</v>
      </c>
      <c r="T1575" s="951"/>
      <c r="U1575" s="951"/>
      <c r="V1575" s="951"/>
      <c r="W1575" s="951"/>
      <c r="X1575" s="951"/>
      <c r="Y1575" s="951"/>
      <c r="Z1575" s="951"/>
      <c r="AA1575" s="951"/>
      <c r="AB1575" s="951"/>
      <c r="AC1575" s="951"/>
      <c r="AD1575" s="962"/>
      <c r="AE1575" s="950" t="s">
        <v>242</v>
      </c>
      <c r="AF1575" s="951"/>
      <c r="AG1575" s="951"/>
      <c r="AH1575" s="951"/>
      <c r="AI1575" s="951"/>
      <c r="AJ1575" s="951"/>
      <c r="AK1575" s="951"/>
      <c r="AL1575" s="951"/>
      <c r="AM1575" s="951"/>
      <c r="AN1575" s="951"/>
      <c r="AO1575" s="951"/>
      <c r="AP1575" s="951"/>
      <c r="AQ1575" s="951"/>
      <c r="AR1575" s="951"/>
      <c r="AS1575" s="952"/>
    </row>
    <row r="1576" spans="2:45" ht="65.25" customHeight="1">
      <c r="B1576" s="954"/>
      <c r="C1576" s="958"/>
      <c r="D1576" s="247">
        <v>2023</v>
      </c>
      <c r="E1576" s="247">
        <v>2024</v>
      </c>
      <c r="F1576" s="247">
        <v>2025</v>
      </c>
      <c r="G1576" s="247">
        <v>2026</v>
      </c>
      <c r="H1576" s="247">
        <v>2027</v>
      </c>
      <c r="I1576" s="247">
        <v>2028</v>
      </c>
      <c r="J1576" s="247">
        <v>2029</v>
      </c>
      <c r="K1576" s="247">
        <v>2030</v>
      </c>
      <c r="L1576" s="247">
        <v>2031</v>
      </c>
      <c r="M1576" s="247">
        <v>2032</v>
      </c>
      <c r="N1576" s="247">
        <v>2033</v>
      </c>
      <c r="O1576" s="247">
        <v>2034</v>
      </c>
      <c r="P1576" s="247">
        <v>2035</v>
      </c>
      <c r="Q1576" s="958"/>
      <c r="R1576" s="247">
        <v>2023</v>
      </c>
      <c r="S1576" s="247">
        <v>2024</v>
      </c>
      <c r="T1576" s="247">
        <v>2025</v>
      </c>
      <c r="U1576" s="247">
        <v>2026</v>
      </c>
      <c r="V1576" s="247">
        <v>2027</v>
      </c>
      <c r="W1576" s="247">
        <v>2028</v>
      </c>
      <c r="X1576" s="247">
        <v>2029</v>
      </c>
      <c r="Y1576" s="247">
        <v>2030</v>
      </c>
      <c r="Z1576" s="247">
        <v>2031</v>
      </c>
      <c r="AA1576" s="247">
        <v>2032</v>
      </c>
      <c r="AB1576" s="247">
        <v>2033</v>
      </c>
      <c r="AC1576" s="247">
        <v>2034</v>
      </c>
      <c r="AD1576" s="247">
        <v>2035</v>
      </c>
      <c r="AE1576" s="247" t="str">
        <f>'1.  LRAMVA Summary'!$D$53</f>
        <v>Residential</v>
      </c>
      <c r="AF1576" s="247" t="str">
        <f>'1.  LRAMVA Summary'!$E$53</f>
        <v>GS&lt;50 kW</v>
      </c>
      <c r="AG1576" s="247" t="str">
        <f>'1.  LRAMVA Summary'!$F$53</f>
        <v>GS&gt;50 KW</v>
      </c>
      <c r="AH1576" s="247" t="str">
        <f>'1.  LRAMVA Summary'!$G$53</f>
        <v>Street Lights</v>
      </c>
      <c r="AI1576" s="247" t="str">
        <f>'1.  LRAMVA Summary'!$H$53</f>
        <v/>
      </c>
      <c r="AJ1576" s="247" t="str">
        <f>'1.  LRAMVA Summary'!$I$53</f>
        <v/>
      </c>
      <c r="AK1576" s="247" t="str">
        <f>'1.  LRAMVA Summary'!$J$53</f>
        <v/>
      </c>
      <c r="AL1576" s="247" t="str">
        <f>'1.  LRAMVA Summary'!$K$53</f>
        <v/>
      </c>
      <c r="AM1576" s="247" t="str">
        <f>'1.  LRAMVA Summary'!$L$53</f>
        <v/>
      </c>
      <c r="AN1576" s="247" t="str">
        <f>'1.  LRAMVA Summary'!$M$53</f>
        <v/>
      </c>
      <c r="AO1576" s="247" t="str">
        <f>'1.  LRAMVA Summary'!$N$53</f>
        <v/>
      </c>
      <c r="AP1576" s="247" t="str">
        <f>'1.  LRAMVA Summary'!$O$53</f>
        <v/>
      </c>
      <c r="AQ1576" s="247" t="str">
        <f>'1.  LRAMVA Summary'!$P$53</f>
        <v/>
      </c>
      <c r="AR1576" s="247" t="str">
        <f>'1.  LRAMVA Summary'!$Q$53</f>
        <v/>
      </c>
      <c r="AS1576" s="249" t="str">
        <f>'1.  LRAMVA Summary'!$R$53</f>
        <v>Total</v>
      </c>
    </row>
    <row r="1577" spans="2:45" ht="15.75">
      <c r="B1577" s="741"/>
      <c r="C1577" s="296"/>
      <c r="D1577" s="296"/>
      <c r="E1577" s="296"/>
      <c r="F1577" s="296"/>
      <c r="G1577" s="296"/>
      <c r="H1577" s="296"/>
      <c r="I1577" s="296"/>
      <c r="J1577" s="296"/>
      <c r="K1577" s="296"/>
      <c r="L1577" s="296"/>
      <c r="M1577" s="296"/>
      <c r="N1577" s="296"/>
      <c r="O1577" s="296"/>
      <c r="P1577" s="296"/>
      <c r="Q1577" s="296"/>
      <c r="R1577" s="296"/>
      <c r="S1577" s="296"/>
      <c r="T1577" s="296"/>
      <c r="U1577" s="296"/>
      <c r="V1577" s="296"/>
      <c r="W1577" s="296"/>
      <c r="X1577" s="296"/>
      <c r="Y1577" s="296"/>
      <c r="Z1577" s="296"/>
      <c r="AA1577" s="296"/>
      <c r="AB1577" s="296"/>
      <c r="AC1577" s="296"/>
      <c r="AD1577" s="746"/>
      <c r="AE1577" s="253" t="str">
        <f>'1.  LRAMVA Summary'!$D$54</f>
        <v>kWh</v>
      </c>
      <c r="AF1577" s="253" t="str">
        <f>'1.  LRAMVA Summary'!$E$54</f>
        <v>kWh</v>
      </c>
      <c r="AG1577" s="253" t="str">
        <f>'1.  LRAMVA Summary'!$F$54</f>
        <v>kW</v>
      </c>
      <c r="AH1577" s="253" t="str">
        <f>'1.  LRAMVA Summary'!$G$54</f>
        <v>kW</v>
      </c>
      <c r="AI1577" s="253">
        <f>'1.  LRAMVA Summary'!$H$54</f>
        <v>0</v>
      </c>
      <c r="AJ1577" s="253">
        <f>'1.  LRAMVA Summary'!$I$54</f>
        <v>0</v>
      </c>
      <c r="AK1577" s="253">
        <f>'1.  LRAMVA Summary'!$J$54</f>
        <v>0</v>
      </c>
      <c r="AL1577" s="253">
        <f>'1.  LRAMVA Summary'!$K$54</f>
        <v>0</v>
      </c>
      <c r="AM1577" s="253">
        <f>'1.  LRAMVA Summary'!$L$54</f>
        <v>0</v>
      </c>
      <c r="AN1577" s="253">
        <f>'1.  LRAMVA Summary'!$M$54</f>
        <v>0</v>
      </c>
      <c r="AO1577" s="253">
        <f>'1.  LRAMVA Summary'!$N$54</f>
        <v>0</v>
      </c>
      <c r="AP1577" s="253">
        <f>'1.  LRAMVA Summary'!$O$54</f>
        <v>0</v>
      </c>
      <c r="AQ1577" s="253">
        <f>'1.  LRAMVA Summary'!$P$54</f>
        <v>0</v>
      </c>
      <c r="AR1577" s="253">
        <f>'1.  LRAMVA Summary'!$Q$54</f>
        <v>0</v>
      </c>
      <c r="AS1577" s="254"/>
    </row>
    <row r="1578" spans="2:45" ht="15.75">
      <c r="B1578" s="742" t="s">
        <v>961</v>
      </c>
      <c r="C1578" s="296"/>
      <c r="D1578" s="296"/>
      <c r="E1578" s="296"/>
      <c r="F1578" s="296"/>
      <c r="G1578" s="296"/>
      <c r="H1578" s="296"/>
      <c r="I1578" s="296"/>
      <c r="J1578" s="296"/>
      <c r="K1578" s="296"/>
      <c r="L1578" s="296"/>
      <c r="M1578" s="296"/>
      <c r="N1578" s="296"/>
      <c r="O1578" s="296"/>
      <c r="P1578" s="296"/>
      <c r="Q1578" s="296"/>
      <c r="R1578" s="296"/>
      <c r="S1578" s="296"/>
      <c r="T1578" s="296"/>
      <c r="U1578" s="296"/>
      <c r="V1578" s="296"/>
      <c r="W1578" s="296"/>
      <c r="X1578" s="296"/>
      <c r="Y1578" s="296"/>
      <c r="Z1578" s="296"/>
      <c r="AA1578" s="296"/>
      <c r="AB1578" s="296"/>
      <c r="AC1578" s="296"/>
      <c r="AD1578" s="746"/>
      <c r="AE1578" s="744">
        <v>0</v>
      </c>
      <c r="AF1578" s="739">
        <v>0</v>
      </c>
      <c r="AG1578" s="739">
        <v>0</v>
      </c>
      <c r="AH1578" s="739">
        <v>0</v>
      </c>
      <c r="AI1578" s="739">
        <v>0</v>
      </c>
      <c r="AJ1578" s="739">
        <v>0</v>
      </c>
      <c r="AK1578" s="739">
        <v>0</v>
      </c>
      <c r="AL1578" s="739">
        <v>0</v>
      </c>
      <c r="AM1578" s="739">
        <v>0</v>
      </c>
      <c r="AN1578" s="739">
        <v>0</v>
      </c>
      <c r="AO1578" s="739">
        <v>0</v>
      </c>
      <c r="AP1578" s="739">
        <v>0</v>
      </c>
      <c r="AQ1578" s="739">
        <v>0</v>
      </c>
      <c r="AR1578" s="739">
        <v>0</v>
      </c>
      <c r="AS1578" s="254"/>
    </row>
    <row r="1579" spans="2:45" ht="15.75">
      <c r="B1579" s="743" t="s">
        <v>760</v>
      </c>
      <c r="C1579" s="357"/>
      <c r="D1579" s="357"/>
      <c r="E1579" s="357"/>
      <c r="F1579" s="357"/>
      <c r="G1579" s="357"/>
      <c r="H1579" s="357"/>
      <c r="I1579" s="357"/>
      <c r="J1579" s="357"/>
      <c r="K1579" s="357"/>
      <c r="L1579" s="357"/>
      <c r="M1579" s="357"/>
      <c r="N1579" s="357"/>
      <c r="O1579" s="357"/>
      <c r="P1579" s="357"/>
      <c r="Q1579" s="357"/>
      <c r="R1579" s="357"/>
      <c r="S1579" s="357"/>
      <c r="T1579" s="357"/>
      <c r="U1579" s="357"/>
      <c r="V1579" s="357"/>
      <c r="W1579" s="357"/>
      <c r="X1579" s="357"/>
      <c r="Y1579" s="357"/>
      <c r="Z1579" s="357"/>
      <c r="AA1579" s="357"/>
      <c r="AB1579" s="357"/>
      <c r="AC1579" s="357"/>
      <c r="AD1579" s="747"/>
      <c r="AE1579" s="745">
        <f>HLOOKUP(AE1576,'2. LRAMVA Threshold'!$B$42:$Q$60,15,FALSE)</f>
        <v>494885</v>
      </c>
      <c r="AF1579" s="346">
        <f>HLOOKUP(AF1576,'2. LRAMVA Threshold'!$B$42:$Q$60,15,FALSE)</f>
        <v>2573404</v>
      </c>
      <c r="AG1579" s="346">
        <f>HLOOKUP(AG1576,'2. LRAMVA Threshold'!$B$42:$Q$60,15,FALSE)</f>
        <v>576</v>
      </c>
      <c r="AH1579" s="346">
        <f>HLOOKUP(AH1576,'2. LRAMVA Threshold'!$B$42:$Q$60,15,FALSE)</f>
        <v>0</v>
      </c>
      <c r="AI1579" s="346">
        <f>HLOOKUP(AI1576,'2. LRAMVA Threshold'!$B$42:$Q$60,15,FALSE)</f>
        <v>0</v>
      </c>
      <c r="AJ1579" s="346">
        <f>HLOOKUP(AJ1576,'2. LRAMVA Threshold'!$B$42:$Q$60,15,FALSE)</f>
        <v>0</v>
      </c>
      <c r="AK1579" s="346">
        <f>HLOOKUP(AK1576,'2. LRAMVA Threshold'!$B$42:$Q$60,15,FALSE)</f>
        <v>0</v>
      </c>
      <c r="AL1579" s="346">
        <f>HLOOKUP(AL1576,'2. LRAMVA Threshold'!$B$42:$Q$60,15,FALSE)</f>
        <v>0</v>
      </c>
      <c r="AM1579" s="346">
        <f>HLOOKUP(AM1576,'2. LRAMVA Threshold'!$B$42:$Q$60,15,FALSE)</f>
        <v>0</v>
      </c>
      <c r="AN1579" s="346">
        <f>HLOOKUP(AN1576,'2. LRAMVA Threshold'!$B$42:$Q$60,15,FALSE)</f>
        <v>0</v>
      </c>
      <c r="AO1579" s="346">
        <f>HLOOKUP(AO1576,'2. LRAMVA Threshold'!$B$42:$Q$60,15,FALSE)</f>
        <v>0</v>
      </c>
      <c r="AP1579" s="346">
        <f>HLOOKUP(AP1576,'2. LRAMVA Threshold'!$B$42:$Q$60,15,FALSE)</f>
        <v>0</v>
      </c>
      <c r="AQ1579" s="346">
        <f>HLOOKUP(AQ1576,'2. LRAMVA Threshold'!$B$42:$Q$60,15,FALSE)</f>
        <v>0</v>
      </c>
      <c r="AR1579" s="346">
        <f>HLOOKUP(AR1576,'2. LRAMVA Threshold'!$B$42:$Q$60,15,FALSE)</f>
        <v>0</v>
      </c>
      <c r="AS1579" s="395"/>
    </row>
    <row r="1580" spans="2:45">
      <c r="B1580" s="348"/>
      <c r="C1580" s="294"/>
      <c r="D1580" s="295"/>
      <c r="E1580" s="295"/>
      <c r="F1580" s="295"/>
      <c r="G1580" s="295"/>
      <c r="H1580" s="295"/>
      <c r="I1580" s="295"/>
      <c r="J1580" s="295"/>
      <c r="K1580" s="295"/>
      <c r="L1580" s="295"/>
      <c r="M1580" s="295"/>
      <c r="N1580" s="295"/>
      <c r="O1580" s="295"/>
      <c r="P1580" s="295"/>
      <c r="Q1580" s="295"/>
      <c r="R1580" s="296"/>
      <c r="S1580" s="295"/>
      <c r="T1580" s="295"/>
      <c r="U1580" s="295"/>
      <c r="V1580" s="265"/>
      <c r="W1580" s="265"/>
      <c r="X1580" s="265"/>
      <c r="Y1580" s="265"/>
      <c r="Z1580" s="295"/>
      <c r="AA1580" s="295"/>
      <c r="AB1580" s="295"/>
      <c r="AC1580" s="295"/>
      <c r="AD1580" s="295"/>
      <c r="AE1580" s="389"/>
      <c r="AF1580" s="389"/>
      <c r="AG1580" s="389"/>
      <c r="AH1580" s="389"/>
      <c r="AI1580" s="389"/>
      <c r="AJ1580" s="389"/>
      <c r="AK1580" s="389"/>
      <c r="AL1580" s="353"/>
      <c r="AM1580" s="353"/>
      <c r="AN1580" s="353"/>
      <c r="AO1580" s="353"/>
      <c r="AP1580" s="353"/>
      <c r="AQ1580" s="353"/>
      <c r="AR1580" s="353"/>
      <c r="AS1580" s="354"/>
    </row>
    <row r="1581" spans="2:45">
      <c r="B1581" s="285" t="s">
        <v>744</v>
      </c>
      <c r="C1581" s="298"/>
      <c r="D1581" s="298"/>
      <c r="E1581" s="331"/>
      <c r="F1581" s="331"/>
      <c r="G1581" s="331"/>
      <c r="H1581" s="331"/>
      <c r="I1581" s="331"/>
      <c r="J1581" s="331"/>
      <c r="K1581" s="331"/>
      <c r="L1581" s="331"/>
      <c r="M1581" s="331"/>
      <c r="N1581" s="331"/>
      <c r="O1581" s="331"/>
      <c r="P1581" s="331"/>
      <c r="Q1581" s="331"/>
      <c r="R1581" s="253"/>
      <c r="S1581" s="300"/>
      <c r="T1581" s="300"/>
      <c r="U1581" s="300"/>
      <c r="V1581" s="299"/>
      <c r="W1581" s="299"/>
      <c r="X1581" s="299"/>
      <c r="Y1581" s="299"/>
      <c r="Z1581" s="300"/>
      <c r="AA1581" s="300"/>
      <c r="AB1581" s="300"/>
      <c r="AC1581" s="300"/>
      <c r="AD1581" s="300"/>
      <c r="AE1581" s="737">
        <f>HLOOKUP(AE35,'3.  Distribution Rates'!$C$122:$P$135,14,FALSE)</f>
        <v>0</v>
      </c>
      <c r="AF1581" s="737">
        <f>HLOOKUP(AF35,'3.  Distribution Rates'!$C$122:$P$135,14,FALSE)</f>
        <v>1.7999999999999999E-2</v>
      </c>
      <c r="AG1581" s="301">
        <f>HLOOKUP(AG35,'3.  Distribution Rates'!$C$122:$P$135,14,FALSE)</f>
        <v>3.7345000000000002</v>
      </c>
      <c r="AH1581" s="301">
        <f>HLOOKUP(AH35,'3.  Distribution Rates'!$C$122:$P$135,14,FALSE)</f>
        <v>3.9982000000000002</v>
      </c>
      <c r="AI1581" s="301">
        <f>HLOOKUP(AI35,'3.  Distribution Rates'!$C$122:$P$135,14,FALSE)</f>
        <v>0</v>
      </c>
      <c r="AJ1581" s="301">
        <f>HLOOKUP(AJ35,'3.  Distribution Rates'!$C$122:$P$135,14,FALSE)</f>
        <v>0</v>
      </c>
      <c r="AK1581" s="301">
        <f>HLOOKUP(AK35,'3.  Distribution Rates'!$C$122:$P$135,14,FALSE)</f>
        <v>0</v>
      </c>
      <c r="AL1581" s="301">
        <f>HLOOKUP(AL35,'3.  Distribution Rates'!$C$122:$P$135,14,FALSE)</f>
        <v>0</v>
      </c>
      <c r="AM1581" s="301">
        <f>HLOOKUP(AM35,'3.  Distribution Rates'!$C$122:$P$135,14,FALSE)</f>
        <v>0</v>
      </c>
      <c r="AN1581" s="301">
        <f>HLOOKUP(AN35,'3.  Distribution Rates'!$C$122:$P$135,14,FALSE)</f>
        <v>0</v>
      </c>
      <c r="AO1581" s="301">
        <f>HLOOKUP(AO35,'3.  Distribution Rates'!$C$122:$P$135,14,FALSE)</f>
        <v>0</v>
      </c>
      <c r="AP1581" s="301">
        <f>HLOOKUP(AP35,'3.  Distribution Rates'!$C$122:$P$135,14,FALSE)</f>
        <v>0</v>
      </c>
      <c r="AQ1581" s="301">
        <f>HLOOKUP(AQ35,'3.  Distribution Rates'!$C$122:$P$135,14,FALSE)</f>
        <v>0</v>
      </c>
      <c r="AR1581" s="301">
        <f>HLOOKUP(AR35,'3.  Distribution Rates'!$C$122:$P$135,14,FALSE)</f>
        <v>0</v>
      </c>
      <c r="AS1581" s="397"/>
    </row>
    <row r="1582" spans="2:45">
      <c r="B1582" s="285" t="s">
        <v>761</v>
      </c>
      <c r="C1582" s="303"/>
      <c r="D1582" s="245"/>
      <c r="E1582" s="242"/>
      <c r="F1582" s="242"/>
      <c r="G1582" s="242"/>
      <c r="H1582" s="242"/>
      <c r="I1582" s="242"/>
      <c r="J1582" s="242"/>
      <c r="K1582" s="242"/>
      <c r="L1582" s="242"/>
      <c r="M1582" s="242"/>
      <c r="N1582" s="242"/>
      <c r="O1582" s="242"/>
      <c r="P1582" s="242"/>
      <c r="Q1582" s="242"/>
      <c r="R1582" s="253"/>
      <c r="S1582" s="242"/>
      <c r="T1582" s="242"/>
      <c r="U1582" s="242"/>
      <c r="V1582" s="245"/>
      <c r="W1582" s="245"/>
      <c r="X1582" s="245"/>
      <c r="Y1582" s="245"/>
      <c r="Z1582" s="242"/>
      <c r="AA1582" s="242"/>
      <c r="AB1582" s="242"/>
      <c r="AC1582" s="242"/>
      <c r="AD1582" s="242"/>
      <c r="AE1582" s="333">
        <f>'4.  2011-2014 LRAM'!AM146*AE1581</f>
        <v>0</v>
      </c>
      <c r="AF1582" s="333">
        <f>'4.  2011-2014 LRAM'!AN146*AF1581</f>
        <v>0</v>
      </c>
      <c r="AG1582" s="333">
        <f>'4.  2011-2014 LRAM'!AO146*AG1581</f>
        <v>0</v>
      </c>
      <c r="AH1582" s="333">
        <f>'4.  2011-2014 LRAM'!AP146*AH1581</f>
        <v>0</v>
      </c>
      <c r="AI1582" s="333">
        <f>'4.  2011-2014 LRAM'!AQ146*AI1581</f>
        <v>0</v>
      </c>
      <c r="AJ1582" s="333">
        <f>'4.  2011-2014 LRAM'!AR146*AJ1581</f>
        <v>0</v>
      </c>
      <c r="AK1582" s="333">
        <f>'4.  2011-2014 LRAM'!AS146*AK1581</f>
        <v>0</v>
      </c>
      <c r="AL1582" s="333">
        <f>'4.  2011-2014 LRAM'!AT146*AL1581</f>
        <v>0</v>
      </c>
      <c r="AM1582" s="333">
        <f>'4.  2011-2014 LRAM'!AU146*AM1581</f>
        <v>0</v>
      </c>
      <c r="AN1582" s="333">
        <f>'4.  2011-2014 LRAM'!AV146*AN1581</f>
        <v>0</v>
      </c>
      <c r="AO1582" s="333">
        <f>'4.  2011-2014 LRAM'!AW146*AO1581</f>
        <v>0</v>
      </c>
      <c r="AP1582" s="333">
        <f>'4.  2011-2014 LRAM'!AX146*AP1581</f>
        <v>0</v>
      </c>
      <c r="AQ1582" s="333">
        <f>'4.  2011-2014 LRAM'!AY146*AQ1581</f>
        <v>0</v>
      </c>
      <c r="AR1582" s="333">
        <f>'4.  2011-2014 LRAM'!AZ146*AR1581</f>
        <v>0</v>
      </c>
      <c r="AS1582" s="545">
        <f t="shared" ref="AS1582:AS1593" si="3636">SUM(AE1582:AR1582)</f>
        <v>0</v>
      </c>
    </row>
    <row r="1583" spans="2:45" ht="15.6" customHeight="1">
      <c r="B1583" s="285" t="s">
        <v>762</v>
      </c>
      <c r="C1583" s="303"/>
      <c r="D1583" s="245"/>
      <c r="E1583" s="242"/>
      <c r="F1583" s="242"/>
      <c r="G1583" s="242"/>
      <c r="H1583" s="242"/>
      <c r="I1583" s="242"/>
      <c r="J1583" s="242"/>
      <c r="K1583" s="242"/>
      <c r="L1583" s="242"/>
      <c r="M1583" s="242"/>
      <c r="N1583" s="242"/>
      <c r="O1583" s="242"/>
      <c r="P1583" s="242"/>
      <c r="Q1583" s="242"/>
      <c r="R1583" s="253"/>
      <c r="S1583" s="242"/>
      <c r="T1583" s="242"/>
      <c r="U1583" s="242"/>
      <c r="V1583" s="245"/>
      <c r="W1583" s="245"/>
      <c r="X1583" s="245"/>
      <c r="Y1583" s="245"/>
      <c r="Z1583" s="242"/>
      <c r="AA1583" s="242"/>
      <c r="AB1583" s="242"/>
      <c r="AC1583" s="242"/>
      <c r="AD1583" s="242"/>
      <c r="AE1583" s="333">
        <f>'4.  2011-2014 LRAM'!AM285*AE1581</f>
        <v>0</v>
      </c>
      <c r="AF1583" s="333">
        <f>'4.  2011-2014 LRAM'!AN285*AF1581</f>
        <v>0</v>
      </c>
      <c r="AG1583" s="333">
        <f>'4.  2011-2014 LRAM'!AO285*AG1581</f>
        <v>0</v>
      </c>
      <c r="AH1583" s="333">
        <f>'4.  2011-2014 LRAM'!AP285*AH1581</f>
        <v>0</v>
      </c>
      <c r="AI1583" s="333">
        <f>'4.  2011-2014 LRAM'!AQ285*AI1581</f>
        <v>0</v>
      </c>
      <c r="AJ1583" s="333">
        <f>'4.  2011-2014 LRAM'!AR285*AJ1581</f>
        <v>0</v>
      </c>
      <c r="AK1583" s="333">
        <f>'4.  2011-2014 LRAM'!AS285*AK1581</f>
        <v>0</v>
      </c>
      <c r="AL1583" s="333">
        <f>'4.  2011-2014 LRAM'!AT285*AL1581</f>
        <v>0</v>
      </c>
      <c r="AM1583" s="333">
        <f>'4.  2011-2014 LRAM'!AU285*AM1581</f>
        <v>0</v>
      </c>
      <c r="AN1583" s="333">
        <f>'4.  2011-2014 LRAM'!AV285*AN1581</f>
        <v>0</v>
      </c>
      <c r="AO1583" s="333">
        <f>'4.  2011-2014 LRAM'!AW285*AO1581</f>
        <v>0</v>
      </c>
      <c r="AP1583" s="333">
        <f>'4.  2011-2014 LRAM'!AX285*AP1581</f>
        <v>0</v>
      </c>
      <c r="AQ1583" s="333">
        <f>'4.  2011-2014 LRAM'!AY285*AQ1581</f>
        <v>0</v>
      </c>
      <c r="AR1583" s="333">
        <f>'4.  2011-2014 LRAM'!AZ285*AR1581</f>
        <v>0</v>
      </c>
      <c r="AS1583" s="545">
        <f t="shared" si="3636"/>
        <v>0</v>
      </c>
    </row>
    <row r="1584" spans="2:45">
      <c r="B1584" s="285" t="s">
        <v>763</v>
      </c>
      <c r="C1584" s="303"/>
      <c r="D1584" s="245"/>
      <c r="E1584" s="242"/>
      <c r="F1584" s="242"/>
      <c r="G1584" s="242"/>
      <c r="H1584" s="242"/>
      <c r="I1584" s="242"/>
      <c r="J1584" s="242"/>
      <c r="K1584" s="242"/>
      <c r="L1584" s="242"/>
      <c r="M1584" s="242"/>
      <c r="N1584" s="242"/>
      <c r="O1584" s="242"/>
      <c r="P1584" s="242"/>
      <c r="Q1584" s="242"/>
      <c r="R1584" s="253"/>
      <c r="S1584" s="242"/>
      <c r="T1584" s="242"/>
      <c r="U1584" s="242"/>
      <c r="V1584" s="245"/>
      <c r="W1584" s="245"/>
      <c r="X1584" s="245"/>
      <c r="Y1584" s="245"/>
      <c r="Z1584" s="242"/>
      <c r="AA1584" s="242"/>
      <c r="AB1584" s="242"/>
      <c r="AC1584" s="242"/>
      <c r="AD1584" s="242"/>
      <c r="AE1584" s="333">
        <f>'4.  2011-2014 LRAM'!AM421*AE1581</f>
        <v>0</v>
      </c>
      <c r="AF1584" s="333">
        <f>'4.  2011-2014 LRAM'!AN421*AF1581</f>
        <v>0</v>
      </c>
      <c r="AG1584" s="333">
        <f>'4.  2011-2014 LRAM'!AO421*AG1581</f>
        <v>0</v>
      </c>
      <c r="AH1584" s="333">
        <f>'4.  2011-2014 LRAM'!AP421*AH1581</f>
        <v>0</v>
      </c>
      <c r="AI1584" s="333">
        <f>'4.  2011-2014 LRAM'!AQ421*AI1581</f>
        <v>0</v>
      </c>
      <c r="AJ1584" s="333">
        <f>'4.  2011-2014 LRAM'!AR421*AJ1581</f>
        <v>0</v>
      </c>
      <c r="AK1584" s="333">
        <f>'4.  2011-2014 LRAM'!AS421*AK1581</f>
        <v>0</v>
      </c>
      <c r="AL1584" s="333">
        <f>'4.  2011-2014 LRAM'!AT421*AL1581</f>
        <v>0</v>
      </c>
      <c r="AM1584" s="333">
        <f>'4.  2011-2014 LRAM'!AU421*AM1581</f>
        <v>0</v>
      </c>
      <c r="AN1584" s="333">
        <f>'4.  2011-2014 LRAM'!AV421*AN1581</f>
        <v>0</v>
      </c>
      <c r="AO1584" s="333">
        <f>'4.  2011-2014 LRAM'!AW421*AO1581</f>
        <v>0</v>
      </c>
      <c r="AP1584" s="333">
        <f>'4.  2011-2014 LRAM'!AX421*AP1581</f>
        <v>0</v>
      </c>
      <c r="AQ1584" s="333">
        <f>'4.  2011-2014 LRAM'!AY421*AQ1581</f>
        <v>0</v>
      </c>
      <c r="AR1584" s="333">
        <f>'4.  2011-2014 LRAM'!AZ421*AR1581</f>
        <v>0</v>
      </c>
      <c r="AS1584" s="545">
        <f t="shared" si="3636"/>
        <v>0</v>
      </c>
    </row>
    <row r="1585" spans="2:45">
      <c r="B1585" s="285" t="s">
        <v>764</v>
      </c>
      <c r="C1585" s="303"/>
      <c r="D1585" s="245"/>
      <c r="E1585" s="242"/>
      <c r="F1585" s="242"/>
      <c r="G1585" s="242"/>
      <c r="H1585" s="242"/>
      <c r="I1585" s="242"/>
      <c r="J1585" s="242"/>
      <c r="K1585" s="242"/>
      <c r="L1585" s="242"/>
      <c r="M1585" s="242"/>
      <c r="N1585" s="242"/>
      <c r="O1585" s="242"/>
      <c r="P1585" s="242"/>
      <c r="Q1585" s="242"/>
      <c r="R1585" s="253"/>
      <c r="S1585" s="242"/>
      <c r="T1585" s="242"/>
      <c r="U1585" s="242"/>
      <c r="V1585" s="245"/>
      <c r="W1585" s="245"/>
      <c r="X1585" s="245"/>
      <c r="Y1585" s="245"/>
      <c r="Z1585" s="242"/>
      <c r="AA1585" s="242"/>
      <c r="AB1585" s="242"/>
      <c r="AC1585" s="242"/>
      <c r="AD1585" s="242"/>
      <c r="AE1585" s="333">
        <f>'4.  2011-2014 LRAM'!AM558*AE1581</f>
        <v>0</v>
      </c>
      <c r="AF1585" s="333">
        <f>'4.  2011-2014 LRAM'!AN558*AF1581</f>
        <v>6285.7301569199999</v>
      </c>
      <c r="AG1585" s="333">
        <f>'4.  2011-2014 LRAM'!AO558*AG1581</f>
        <v>10299.598497808622</v>
      </c>
      <c r="AH1585" s="333">
        <f>'4.  2011-2014 LRAM'!AP558*AH1581</f>
        <v>0</v>
      </c>
      <c r="AI1585" s="333">
        <f>'4.  2011-2014 LRAM'!AQ558*AI1581</f>
        <v>0</v>
      </c>
      <c r="AJ1585" s="333">
        <f>'4.  2011-2014 LRAM'!AR558*AJ1581</f>
        <v>0</v>
      </c>
      <c r="AK1585" s="333">
        <f>'4.  2011-2014 LRAM'!AS558*AK1581</f>
        <v>0</v>
      </c>
      <c r="AL1585" s="333">
        <f>'4.  2011-2014 LRAM'!AT558*AL1581</f>
        <v>0</v>
      </c>
      <c r="AM1585" s="333">
        <f>'4.  2011-2014 LRAM'!AU558*AM1581</f>
        <v>0</v>
      </c>
      <c r="AN1585" s="333">
        <f>'4.  2011-2014 LRAM'!AV558*AN1581</f>
        <v>0</v>
      </c>
      <c r="AO1585" s="333">
        <f>'4.  2011-2014 LRAM'!AW558*AO1581</f>
        <v>0</v>
      </c>
      <c r="AP1585" s="333">
        <f>'4.  2011-2014 LRAM'!AX558*AP1581</f>
        <v>0</v>
      </c>
      <c r="AQ1585" s="333">
        <f>'4.  2011-2014 LRAM'!AY558*AQ1581</f>
        <v>0</v>
      </c>
      <c r="AR1585" s="333">
        <f>'4.  2011-2014 LRAM'!AZ558*AR1581</f>
        <v>0</v>
      </c>
      <c r="AS1585" s="545">
        <f>SUM(AE1585:AR1585)</f>
        <v>16585.328654728622</v>
      </c>
    </row>
    <row r="1586" spans="2:45">
      <c r="B1586" s="285" t="s">
        <v>765</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 t="shared" ref="AE1586:AR1586" si="3637">AE215*AE1581</f>
        <v>0</v>
      </c>
      <c r="AF1586" s="333">
        <f t="shared" si="3637"/>
        <v>5805.3736799999997</v>
      </c>
      <c r="AG1586" s="333">
        <f t="shared" si="3637"/>
        <v>15677.72976</v>
      </c>
      <c r="AH1586" s="333">
        <f t="shared" si="3637"/>
        <v>0</v>
      </c>
      <c r="AI1586" s="333">
        <f t="shared" si="3637"/>
        <v>0</v>
      </c>
      <c r="AJ1586" s="333">
        <f t="shared" si="3637"/>
        <v>0</v>
      </c>
      <c r="AK1586" s="333">
        <f t="shared" si="3637"/>
        <v>0</v>
      </c>
      <c r="AL1586" s="333">
        <f t="shared" si="3637"/>
        <v>0</v>
      </c>
      <c r="AM1586" s="333">
        <f t="shared" si="3637"/>
        <v>0</v>
      </c>
      <c r="AN1586" s="333">
        <f t="shared" si="3637"/>
        <v>0</v>
      </c>
      <c r="AO1586" s="333">
        <f t="shared" si="3637"/>
        <v>0</v>
      </c>
      <c r="AP1586" s="333">
        <f t="shared" si="3637"/>
        <v>0</v>
      </c>
      <c r="AQ1586" s="333">
        <f t="shared" si="3637"/>
        <v>0</v>
      </c>
      <c r="AR1586" s="333">
        <f t="shared" si="3637"/>
        <v>0</v>
      </c>
      <c r="AS1586" s="545">
        <f t="shared" si="3636"/>
        <v>21483.103439999999</v>
      </c>
    </row>
    <row r="1587" spans="2:45">
      <c r="B1587" s="285" t="s">
        <v>766</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 t="shared" ref="AE1587:AR1587" si="3638">AE405*AE1581</f>
        <v>0</v>
      </c>
      <c r="AF1587" s="333">
        <f t="shared" si="3638"/>
        <v>2204.1306</v>
      </c>
      <c r="AG1587" s="333">
        <f t="shared" si="3638"/>
        <v>5162.5728000000008</v>
      </c>
      <c r="AH1587" s="333">
        <f t="shared" si="3638"/>
        <v>0</v>
      </c>
      <c r="AI1587" s="333">
        <f t="shared" si="3638"/>
        <v>0</v>
      </c>
      <c r="AJ1587" s="333">
        <f t="shared" si="3638"/>
        <v>0</v>
      </c>
      <c r="AK1587" s="333">
        <f t="shared" si="3638"/>
        <v>0</v>
      </c>
      <c r="AL1587" s="333">
        <f t="shared" si="3638"/>
        <v>0</v>
      </c>
      <c r="AM1587" s="333">
        <f t="shared" si="3638"/>
        <v>0</v>
      </c>
      <c r="AN1587" s="333">
        <f t="shared" si="3638"/>
        <v>0</v>
      </c>
      <c r="AO1587" s="333">
        <f t="shared" si="3638"/>
        <v>0</v>
      </c>
      <c r="AP1587" s="333">
        <f t="shared" si="3638"/>
        <v>0</v>
      </c>
      <c r="AQ1587" s="333">
        <f t="shared" si="3638"/>
        <v>0</v>
      </c>
      <c r="AR1587" s="333">
        <f t="shared" si="3638"/>
        <v>0</v>
      </c>
      <c r="AS1587" s="545">
        <f t="shared" si="3636"/>
        <v>7366.7034000000003</v>
      </c>
    </row>
    <row r="1588" spans="2:45">
      <c r="B1588" s="285" t="s">
        <v>767</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 t="shared" ref="AE1588:AR1588" si="3639">AE595*AE1581</f>
        <v>0</v>
      </c>
      <c r="AF1588" s="333">
        <f t="shared" si="3639"/>
        <v>6815.0663999999997</v>
      </c>
      <c r="AG1588" s="333">
        <f t="shared" si="3639"/>
        <v>21134.2824</v>
      </c>
      <c r="AH1588" s="333">
        <f t="shared" si="3639"/>
        <v>0</v>
      </c>
      <c r="AI1588" s="333">
        <f t="shared" si="3639"/>
        <v>0</v>
      </c>
      <c r="AJ1588" s="333">
        <f t="shared" si="3639"/>
        <v>0</v>
      </c>
      <c r="AK1588" s="333">
        <f t="shared" si="3639"/>
        <v>0</v>
      </c>
      <c r="AL1588" s="333">
        <f t="shared" si="3639"/>
        <v>0</v>
      </c>
      <c r="AM1588" s="333">
        <f t="shared" si="3639"/>
        <v>0</v>
      </c>
      <c r="AN1588" s="333">
        <f t="shared" si="3639"/>
        <v>0</v>
      </c>
      <c r="AO1588" s="333">
        <f t="shared" si="3639"/>
        <v>0</v>
      </c>
      <c r="AP1588" s="333">
        <f t="shared" si="3639"/>
        <v>0</v>
      </c>
      <c r="AQ1588" s="333">
        <f t="shared" si="3639"/>
        <v>0</v>
      </c>
      <c r="AR1588" s="333">
        <f t="shared" si="3639"/>
        <v>0</v>
      </c>
      <c r="AS1588" s="545">
        <f t="shared" si="3636"/>
        <v>27949.3488</v>
      </c>
    </row>
    <row r="1589" spans="2:45">
      <c r="B1589" s="285" t="s">
        <v>768</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 t="shared" ref="AE1589:AR1589" si="3640">AE785*AE1581</f>
        <v>0</v>
      </c>
      <c r="AF1589" s="333">
        <f t="shared" si="3640"/>
        <v>963.6933862671126</v>
      </c>
      <c r="AG1589" s="333">
        <f t="shared" si="3640"/>
        <v>3262.781392062398</v>
      </c>
      <c r="AH1589" s="333">
        <f t="shared" si="3640"/>
        <v>0</v>
      </c>
      <c r="AI1589" s="333">
        <f t="shared" si="3640"/>
        <v>0</v>
      </c>
      <c r="AJ1589" s="333">
        <f t="shared" si="3640"/>
        <v>0</v>
      </c>
      <c r="AK1589" s="333">
        <f t="shared" si="3640"/>
        <v>0</v>
      </c>
      <c r="AL1589" s="333">
        <f t="shared" si="3640"/>
        <v>0</v>
      </c>
      <c r="AM1589" s="333">
        <f t="shared" si="3640"/>
        <v>0</v>
      </c>
      <c r="AN1589" s="333">
        <f t="shared" si="3640"/>
        <v>0</v>
      </c>
      <c r="AO1589" s="333">
        <f t="shared" si="3640"/>
        <v>0</v>
      </c>
      <c r="AP1589" s="333">
        <f t="shared" si="3640"/>
        <v>0</v>
      </c>
      <c r="AQ1589" s="333">
        <f t="shared" si="3640"/>
        <v>0</v>
      </c>
      <c r="AR1589" s="333">
        <f t="shared" si="3640"/>
        <v>0</v>
      </c>
      <c r="AS1589" s="545">
        <f t="shared" si="3636"/>
        <v>4226.4747783295106</v>
      </c>
    </row>
    <row r="1590" spans="2:45">
      <c r="B1590" s="285" t="s">
        <v>769</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3641">AE980*AE1581</f>
        <v>0</v>
      </c>
      <c r="AF1590" s="333">
        <f t="shared" si="3641"/>
        <v>3375.1219679999995</v>
      </c>
      <c r="AG1590" s="333">
        <f t="shared" si="3641"/>
        <v>10105.736256000002</v>
      </c>
      <c r="AH1590" s="333">
        <f t="shared" si="3641"/>
        <v>0</v>
      </c>
      <c r="AI1590" s="333">
        <f t="shared" si="3641"/>
        <v>0</v>
      </c>
      <c r="AJ1590" s="333">
        <f t="shared" si="3641"/>
        <v>0</v>
      </c>
      <c r="AK1590" s="333">
        <f t="shared" si="3641"/>
        <v>0</v>
      </c>
      <c r="AL1590" s="333">
        <f t="shared" si="3641"/>
        <v>0</v>
      </c>
      <c r="AM1590" s="333">
        <f t="shared" si="3641"/>
        <v>0</v>
      </c>
      <c r="AN1590" s="333">
        <f t="shared" si="3641"/>
        <v>0</v>
      </c>
      <c r="AO1590" s="333">
        <f t="shared" si="3641"/>
        <v>0</v>
      </c>
      <c r="AP1590" s="333">
        <f t="shared" si="3641"/>
        <v>0</v>
      </c>
      <c r="AQ1590" s="333">
        <f t="shared" si="3641"/>
        <v>0</v>
      </c>
      <c r="AR1590" s="333">
        <f t="shared" si="3641"/>
        <v>0</v>
      </c>
      <c r="AS1590" s="545">
        <f t="shared" si="3636"/>
        <v>13480.858224000001</v>
      </c>
    </row>
    <row r="1591" spans="2:45">
      <c r="B1591" s="285" t="s">
        <v>770</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3642">AE1175*AE1581</f>
        <v>0</v>
      </c>
      <c r="AF1591" s="333">
        <f t="shared" si="3642"/>
        <v>0</v>
      </c>
      <c r="AG1591" s="333">
        <f t="shared" si="3642"/>
        <v>0</v>
      </c>
      <c r="AH1591" s="333">
        <f t="shared" si="3642"/>
        <v>0</v>
      </c>
      <c r="AI1591" s="333">
        <f t="shared" si="3642"/>
        <v>0</v>
      </c>
      <c r="AJ1591" s="333">
        <f t="shared" si="3642"/>
        <v>0</v>
      </c>
      <c r="AK1591" s="333">
        <f t="shared" si="3642"/>
        <v>0</v>
      </c>
      <c r="AL1591" s="333">
        <f t="shared" si="3642"/>
        <v>0</v>
      </c>
      <c r="AM1591" s="333">
        <f t="shared" si="3642"/>
        <v>0</v>
      </c>
      <c r="AN1591" s="333">
        <f t="shared" si="3642"/>
        <v>0</v>
      </c>
      <c r="AO1591" s="333">
        <f t="shared" si="3642"/>
        <v>0</v>
      </c>
      <c r="AP1591" s="333">
        <f t="shared" si="3642"/>
        <v>0</v>
      </c>
      <c r="AQ1591" s="333">
        <f t="shared" si="3642"/>
        <v>0</v>
      </c>
      <c r="AR1591" s="333">
        <f t="shared" si="3642"/>
        <v>0</v>
      </c>
      <c r="AS1591" s="545">
        <f>SUM(AE1591:AR1591)</f>
        <v>0</v>
      </c>
    </row>
    <row r="1592" spans="2:45">
      <c r="B1592" s="285" t="s">
        <v>771</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3643">AE1370*AE1581</f>
        <v>0</v>
      </c>
      <c r="AF1592" s="333">
        <f t="shared" si="3643"/>
        <v>0</v>
      </c>
      <c r="AG1592" s="333">
        <f t="shared" si="3643"/>
        <v>0</v>
      </c>
      <c r="AH1592" s="333">
        <f t="shared" si="3643"/>
        <v>0</v>
      </c>
      <c r="AI1592" s="333">
        <f t="shared" si="3643"/>
        <v>0</v>
      </c>
      <c r="AJ1592" s="333">
        <f t="shared" si="3643"/>
        <v>0</v>
      </c>
      <c r="AK1592" s="333">
        <f t="shared" si="3643"/>
        <v>0</v>
      </c>
      <c r="AL1592" s="333">
        <f t="shared" si="3643"/>
        <v>0</v>
      </c>
      <c r="AM1592" s="333">
        <f t="shared" si="3643"/>
        <v>0</v>
      </c>
      <c r="AN1592" s="333">
        <f t="shared" si="3643"/>
        <v>0</v>
      </c>
      <c r="AO1592" s="333">
        <f t="shared" si="3643"/>
        <v>0</v>
      </c>
      <c r="AP1592" s="333">
        <f t="shared" si="3643"/>
        <v>0</v>
      </c>
      <c r="AQ1592" s="333">
        <f t="shared" si="3643"/>
        <v>0</v>
      </c>
      <c r="AR1592" s="333">
        <f t="shared" si="3643"/>
        <v>0</v>
      </c>
      <c r="AS1592" s="545">
        <f>SUM(AE1592:AR1592)</f>
        <v>0</v>
      </c>
    </row>
    <row r="1593" spans="2:45">
      <c r="B1593" s="285" t="s">
        <v>772</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3644">AE1564*AE1581</f>
        <v>0</v>
      </c>
      <c r="AF1593" s="333">
        <f t="shared" si="3644"/>
        <v>0</v>
      </c>
      <c r="AG1593" s="333">
        <f t="shared" si="3644"/>
        <v>0</v>
      </c>
      <c r="AH1593" s="333">
        <f t="shared" si="3644"/>
        <v>0</v>
      </c>
      <c r="AI1593" s="333">
        <f t="shared" si="3644"/>
        <v>0</v>
      </c>
      <c r="AJ1593" s="333">
        <f t="shared" si="3644"/>
        <v>0</v>
      </c>
      <c r="AK1593" s="333">
        <f t="shared" si="3644"/>
        <v>0</v>
      </c>
      <c r="AL1593" s="333">
        <f t="shared" si="3644"/>
        <v>0</v>
      </c>
      <c r="AM1593" s="333">
        <f t="shared" si="3644"/>
        <v>0</v>
      </c>
      <c r="AN1593" s="333">
        <f t="shared" si="3644"/>
        <v>0</v>
      </c>
      <c r="AO1593" s="333">
        <f t="shared" si="3644"/>
        <v>0</v>
      </c>
      <c r="AP1593" s="333">
        <f t="shared" si="3644"/>
        <v>0</v>
      </c>
      <c r="AQ1593" s="333">
        <f t="shared" si="3644"/>
        <v>0</v>
      </c>
      <c r="AR1593" s="333">
        <f t="shared" si="3644"/>
        <v>0</v>
      </c>
      <c r="AS1593" s="545">
        <f t="shared" si="3636"/>
        <v>0</v>
      </c>
    </row>
    <row r="1594" spans="2:45" ht="15.75">
      <c r="B1594" s="307" t="s">
        <v>898</v>
      </c>
      <c r="C1594" s="303"/>
      <c r="D1594" s="265"/>
      <c r="E1594" s="295"/>
      <c r="F1594" s="295"/>
      <c r="G1594" s="295"/>
      <c r="H1594" s="295"/>
      <c r="I1594" s="295"/>
      <c r="J1594" s="295"/>
      <c r="K1594" s="295"/>
      <c r="L1594" s="295"/>
      <c r="M1594" s="295"/>
      <c r="N1594" s="295"/>
      <c r="O1594" s="295"/>
      <c r="P1594" s="295"/>
      <c r="Q1594" s="295"/>
      <c r="R1594" s="262"/>
      <c r="S1594" s="295"/>
      <c r="T1594" s="295"/>
      <c r="U1594" s="295"/>
      <c r="V1594" s="265"/>
      <c r="W1594" s="265"/>
      <c r="X1594" s="265"/>
      <c r="Y1594" s="265"/>
      <c r="Z1594" s="295"/>
      <c r="AA1594" s="295"/>
      <c r="AB1594" s="295"/>
      <c r="AC1594" s="295"/>
      <c r="AD1594" s="295"/>
      <c r="AE1594" s="304">
        <f>SUM(AE1582:AE1593)</f>
        <v>0</v>
      </c>
      <c r="AF1594" s="304">
        <f t="shared" ref="AF1594:AR1594" si="3645">SUM(AF1582:AF1593)</f>
        <v>25449.116191187113</v>
      </c>
      <c r="AG1594" s="304">
        <f t="shared" si="3645"/>
        <v>65642.70110587102</v>
      </c>
      <c r="AH1594" s="304">
        <f t="shared" si="3645"/>
        <v>0</v>
      </c>
      <c r="AI1594" s="304">
        <f t="shared" si="3645"/>
        <v>0</v>
      </c>
      <c r="AJ1594" s="304">
        <f t="shared" si="3645"/>
        <v>0</v>
      </c>
      <c r="AK1594" s="304">
        <f t="shared" si="3645"/>
        <v>0</v>
      </c>
      <c r="AL1594" s="304">
        <f t="shared" si="3645"/>
        <v>0</v>
      </c>
      <c r="AM1594" s="304">
        <f t="shared" si="3645"/>
        <v>0</v>
      </c>
      <c r="AN1594" s="304">
        <f t="shared" si="3645"/>
        <v>0</v>
      </c>
      <c r="AO1594" s="304">
        <f t="shared" si="3645"/>
        <v>0</v>
      </c>
      <c r="AP1594" s="304">
        <f t="shared" si="3645"/>
        <v>0</v>
      </c>
      <c r="AQ1594" s="304">
        <f t="shared" si="3645"/>
        <v>0</v>
      </c>
      <c r="AR1594" s="304">
        <f t="shared" si="3645"/>
        <v>0</v>
      </c>
      <c r="AS1594" s="699">
        <f>SUM(AS1582:AS1593)</f>
        <v>91091.817297058122</v>
      </c>
    </row>
    <row r="1595" spans="2:45" ht="15.75">
      <c r="B1595" s="307" t="s">
        <v>899</v>
      </c>
      <c r="C1595" s="303"/>
      <c r="D1595" s="308"/>
      <c r="E1595" s="295"/>
      <c r="F1595" s="295"/>
      <c r="G1595" s="295"/>
      <c r="H1595" s="295"/>
      <c r="I1595" s="295"/>
      <c r="J1595" s="295"/>
      <c r="K1595" s="295"/>
      <c r="L1595" s="295"/>
      <c r="M1595" s="295"/>
      <c r="N1595" s="295"/>
      <c r="O1595" s="295"/>
      <c r="P1595" s="295"/>
      <c r="Q1595" s="295"/>
      <c r="R1595" s="262"/>
      <c r="S1595" s="295"/>
      <c r="T1595" s="295"/>
      <c r="U1595" s="295"/>
      <c r="V1595" s="265"/>
      <c r="W1595" s="265"/>
      <c r="X1595" s="265"/>
      <c r="Y1595" s="265"/>
      <c r="Z1595" s="295"/>
      <c r="AA1595" s="295"/>
      <c r="AB1595" s="295"/>
      <c r="AC1595" s="295"/>
      <c r="AD1595" s="295"/>
      <c r="AE1595" s="305">
        <f>AE1579*AE1581</f>
        <v>0</v>
      </c>
      <c r="AF1595" s="305">
        <f t="shared" ref="AF1595:AR1595" si="3646">AF1579*AF1581</f>
        <v>46321.271999999997</v>
      </c>
      <c r="AG1595" s="305">
        <f t="shared" si="3646"/>
        <v>2151.0720000000001</v>
      </c>
      <c r="AH1595" s="305">
        <f t="shared" si="3646"/>
        <v>0</v>
      </c>
      <c r="AI1595" s="305">
        <f t="shared" si="3646"/>
        <v>0</v>
      </c>
      <c r="AJ1595" s="305">
        <f t="shared" si="3646"/>
        <v>0</v>
      </c>
      <c r="AK1595" s="305">
        <f t="shared" si="3646"/>
        <v>0</v>
      </c>
      <c r="AL1595" s="305">
        <f t="shared" si="3646"/>
        <v>0</v>
      </c>
      <c r="AM1595" s="305">
        <f t="shared" si="3646"/>
        <v>0</v>
      </c>
      <c r="AN1595" s="305">
        <f t="shared" si="3646"/>
        <v>0</v>
      </c>
      <c r="AO1595" s="305">
        <f t="shared" si="3646"/>
        <v>0</v>
      </c>
      <c r="AP1595" s="305">
        <f t="shared" si="3646"/>
        <v>0</v>
      </c>
      <c r="AQ1595" s="305">
        <f t="shared" si="3646"/>
        <v>0</v>
      </c>
      <c r="AR1595" s="305">
        <f t="shared" si="3646"/>
        <v>0</v>
      </c>
      <c r="AS1595" s="700">
        <f>SUM(AE1595:AR1595)</f>
        <v>48472.343999999997</v>
      </c>
    </row>
    <row r="1596" spans="2:45" ht="15.75">
      <c r="B1596" s="307" t="s">
        <v>897</v>
      </c>
      <c r="C1596" s="303"/>
      <c r="D1596" s="308"/>
      <c r="E1596" s="295"/>
      <c r="F1596" s="295"/>
      <c r="G1596" s="295"/>
      <c r="H1596" s="295"/>
      <c r="I1596" s="295"/>
      <c r="J1596" s="295"/>
      <c r="K1596" s="295"/>
      <c r="L1596" s="295"/>
      <c r="M1596" s="295"/>
      <c r="N1596" s="295"/>
      <c r="O1596" s="295"/>
      <c r="P1596" s="295"/>
      <c r="Q1596" s="295"/>
      <c r="R1596" s="262"/>
      <c r="S1596" s="295"/>
      <c r="T1596" s="295"/>
      <c r="U1596" s="295"/>
      <c r="V1596" s="308"/>
      <c r="W1596" s="308"/>
      <c r="X1596" s="308"/>
      <c r="Y1596" s="308"/>
      <c r="Z1596" s="295"/>
      <c r="AA1596" s="295"/>
      <c r="AB1596" s="295"/>
      <c r="AC1596" s="295"/>
      <c r="AD1596" s="295"/>
      <c r="AE1596" s="309"/>
      <c r="AF1596" s="309"/>
      <c r="AG1596" s="309"/>
      <c r="AH1596" s="309"/>
      <c r="AI1596" s="309"/>
      <c r="AJ1596" s="309"/>
      <c r="AK1596" s="309"/>
      <c r="AL1596" s="309"/>
      <c r="AM1596" s="309"/>
      <c r="AN1596" s="309"/>
      <c r="AO1596" s="309"/>
      <c r="AP1596" s="309"/>
      <c r="AQ1596" s="309"/>
      <c r="AR1596" s="309"/>
      <c r="AS1596" s="361">
        <f>AS1594-AS1595</f>
        <v>42619.473297058124</v>
      </c>
    </row>
    <row r="1597" spans="2:45">
      <c r="B1597" s="336"/>
      <c r="C1597" s="398"/>
      <c r="D1597" s="398"/>
      <c r="E1597" s="399"/>
      <c r="F1597" s="399"/>
      <c r="G1597" s="399"/>
      <c r="H1597" s="399"/>
      <c r="I1597" s="399"/>
      <c r="J1597" s="399"/>
      <c r="K1597" s="399"/>
      <c r="L1597" s="399"/>
      <c r="M1597" s="399"/>
      <c r="N1597" s="399"/>
      <c r="O1597" s="399"/>
      <c r="P1597" s="399"/>
      <c r="Q1597" s="399"/>
      <c r="R1597" s="400"/>
      <c r="S1597" s="399"/>
      <c r="T1597" s="399"/>
      <c r="U1597" s="399"/>
      <c r="V1597" s="398"/>
      <c r="W1597" s="401"/>
      <c r="X1597" s="398"/>
      <c r="Y1597" s="398"/>
      <c r="Z1597" s="399"/>
      <c r="AA1597" s="399"/>
      <c r="AB1597" s="399"/>
      <c r="AC1597" s="399"/>
      <c r="AD1597" s="399"/>
      <c r="AE1597" s="686"/>
      <c r="AF1597" s="686"/>
      <c r="AG1597" s="686"/>
      <c r="AH1597" s="686"/>
      <c r="AI1597" s="686"/>
      <c r="AJ1597" s="686"/>
      <c r="AK1597" s="686"/>
      <c r="AL1597" s="686"/>
      <c r="AM1597" s="686"/>
      <c r="AN1597" s="686"/>
      <c r="AO1597" s="686"/>
      <c r="AP1597" s="686"/>
      <c r="AQ1597" s="686"/>
      <c r="AR1597" s="686"/>
      <c r="AS1597" s="341"/>
    </row>
    <row r="1598" spans="2:45" ht="19.5" customHeight="1">
      <c r="B1598" s="324" t="s">
        <v>578</v>
      </c>
      <c r="C1598" s="342"/>
      <c r="D1598" s="343"/>
      <c r="E1598" s="343"/>
      <c r="F1598" s="343"/>
      <c r="G1598" s="343"/>
      <c r="H1598" s="343"/>
      <c r="I1598" s="343"/>
      <c r="J1598" s="343"/>
      <c r="K1598" s="343"/>
      <c r="L1598" s="343"/>
      <c r="M1598" s="343"/>
      <c r="N1598" s="343"/>
      <c r="O1598" s="343"/>
      <c r="P1598" s="343"/>
      <c r="Q1598" s="343"/>
      <c r="R1598" s="343"/>
      <c r="S1598" s="343"/>
      <c r="T1598" s="343"/>
      <c r="U1598" s="343"/>
      <c r="V1598" s="327"/>
      <c r="W1598" s="328"/>
      <c r="X1598" s="343"/>
      <c r="Y1598" s="343"/>
      <c r="Z1598" s="343"/>
      <c r="AA1598" s="343"/>
      <c r="AB1598" s="343"/>
      <c r="AC1598" s="343"/>
      <c r="AD1598" s="343"/>
      <c r="AE1598" s="344"/>
      <c r="AF1598" s="344"/>
      <c r="AG1598" s="344"/>
      <c r="AH1598" s="344"/>
      <c r="AI1598" s="344"/>
      <c r="AJ1598" s="344"/>
      <c r="AK1598" s="344"/>
      <c r="AL1598" s="344"/>
      <c r="AM1598" s="344"/>
      <c r="AN1598" s="344"/>
      <c r="AO1598" s="344"/>
      <c r="AP1598" s="344"/>
      <c r="AQ1598" s="344"/>
      <c r="AR1598" s="344"/>
      <c r="AS1598" s="344"/>
    </row>
    <row r="1599" spans="2:45" ht="19.5" customHeight="1">
      <c r="B1599" s="675"/>
      <c r="C1599" s="676"/>
      <c r="D1599" s="657"/>
      <c r="E1599" s="657"/>
      <c r="F1599" s="657"/>
      <c r="G1599" s="657"/>
      <c r="H1599" s="657"/>
      <c r="I1599" s="657"/>
      <c r="J1599" s="657"/>
      <c r="K1599" s="657"/>
      <c r="L1599" s="657"/>
      <c r="M1599" s="657"/>
      <c r="N1599" s="657"/>
      <c r="O1599" s="657"/>
      <c r="P1599" s="657"/>
      <c r="Q1599" s="657"/>
      <c r="R1599" s="657"/>
      <c r="S1599" s="657"/>
      <c r="T1599" s="657"/>
      <c r="U1599" s="657"/>
      <c r="V1599" s="266"/>
      <c r="W1599" s="677"/>
      <c r="X1599" s="657"/>
      <c r="Y1599" s="657"/>
      <c r="Z1599" s="657"/>
      <c r="AA1599" s="657"/>
      <c r="AB1599" s="657"/>
      <c r="AC1599" s="657"/>
      <c r="AD1599" s="657"/>
      <c r="AE1599" s="221"/>
      <c r="AF1599" s="221"/>
      <c r="AG1599" s="221"/>
      <c r="AH1599" s="221"/>
      <c r="AI1599" s="221"/>
      <c r="AJ1599" s="221"/>
      <c r="AK1599" s="221"/>
      <c r="AL1599" s="221"/>
      <c r="AM1599" s="221"/>
      <c r="AN1599" s="221"/>
      <c r="AO1599" s="221"/>
      <c r="AP1599" s="221"/>
      <c r="AQ1599" s="221"/>
      <c r="AR1599" s="221"/>
      <c r="AS1599" s="221"/>
    </row>
    <row r="1600" spans="2:45" ht="15.75">
      <c r="B1600" s="243" t="s">
        <v>815</v>
      </c>
      <c r="C1600" s="244"/>
      <c r="D1600" s="513" t="s">
        <v>523</v>
      </c>
      <c r="E1600" s="219"/>
      <c r="F1600" s="513"/>
      <c r="G1600" s="219"/>
      <c r="H1600" s="219"/>
      <c r="I1600" s="219"/>
      <c r="J1600" s="219"/>
      <c r="K1600" s="219"/>
      <c r="L1600" s="219"/>
      <c r="M1600" s="219"/>
      <c r="N1600" s="219"/>
      <c r="O1600" s="219"/>
      <c r="P1600" s="219"/>
      <c r="Q1600" s="219"/>
      <c r="R1600" s="244"/>
      <c r="S1600" s="219"/>
      <c r="T1600" s="219"/>
      <c r="U1600" s="219"/>
      <c r="V1600" s="219"/>
      <c r="W1600" s="219"/>
      <c r="X1600" s="219"/>
      <c r="Y1600" s="219"/>
      <c r="Z1600" s="219"/>
      <c r="AA1600" s="219"/>
      <c r="AB1600" s="219"/>
      <c r="AC1600" s="219"/>
      <c r="AD1600" s="219"/>
      <c r="AE1600" s="233"/>
      <c r="AF1600" s="231"/>
      <c r="AG1600" s="231"/>
      <c r="AH1600" s="231"/>
      <c r="AI1600" s="231"/>
      <c r="AJ1600" s="231"/>
      <c r="AK1600" s="231"/>
      <c r="AL1600" s="231"/>
      <c r="AM1600" s="231"/>
      <c r="AN1600" s="231"/>
      <c r="AO1600" s="231"/>
      <c r="AP1600" s="231"/>
      <c r="AQ1600" s="231"/>
      <c r="AR1600" s="231"/>
    </row>
    <row r="1601" spans="2:45" ht="39.75" customHeight="1">
      <c r="B1601" s="953" t="s">
        <v>211</v>
      </c>
      <c r="C1601" s="955" t="s">
        <v>33</v>
      </c>
      <c r="D1601" s="246" t="s">
        <v>421</v>
      </c>
      <c r="E1601" s="959" t="s">
        <v>209</v>
      </c>
      <c r="F1601" s="960"/>
      <c r="G1601" s="960"/>
      <c r="H1601" s="960"/>
      <c r="I1601" s="960"/>
      <c r="J1601" s="960"/>
      <c r="K1601" s="960"/>
      <c r="L1601" s="960"/>
      <c r="M1601" s="960"/>
      <c r="N1601" s="960"/>
      <c r="O1601" s="960"/>
      <c r="P1601" s="961"/>
      <c r="Q1601" s="957" t="s">
        <v>213</v>
      </c>
      <c r="R1601" s="246" t="s">
        <v>422</v>
      </c>
      <c r="S1601" s="950" t="s">
        <v>212</v>
      </c>
      <c r="T1601" s="951"/>
      <c r="U1601" s="951"/>
      <c r="V1601" s="951"/>
      <c r="W1601" s="951"/>
      <c r="X1601" s="951"/>
      <c r="Y1601" s="951"/>
      <c r="Z1601" s="951"/>
      <c r="AA1601" s="951"/>
      <c r="AB1601" s="951"/>
      <c r="AC1601" s="951"/>
      <c r="AD1601" s="962"/>
      <c r="AE1601" s="950" t="s">
        <v>242</v>
      </c>
      <c r="AF1601" s="951"/>
      <c r="AG1601" s="951"/>
      <c r="AH1601" s="951"/>
      <c r="AI1601" s="951"/>
      <c r="AJ1601" s="951"/>
      <c r="AK1601" s="951"/>
      <c r="AL1601" s="951"/>
      <c r="AM1601" s="951"/>
      <c r="AN1601" s="951"/>
      <c r="AO1601" s="951"/>
      <c r="AP1601" s="951"/>
      <c r="AQ1601" s="951"/>
      <c r="AR1601" s="951"/>
      <c r="AS1601" s="952"/>
    </row>
    <row r="1602" spans="2:45" ht="65.25" customHeight="1">
      <c r="B1602" s="954"/>
      <c r="C1602" s="958"/>
      <c r="D1602" s="247">
        <v>2024</v>
      </c>
      <c r="E1602" s="247">
        <v>2025</v>
      </c>
      <c r="F1602" s="247">
        <v>2026</v>
      </c>
      <c r="G1602" s="247">
        <v>2027</v>
      </c>
      <c r="H1602" s="247">
        <v>2028</v>
      </c>
      <c r="I1602" s="247">
        <v>2029</v>
      </c>
      <c r="J1602" s="247">
        <v>2030</v>
      </c>
      <c r="K1602" s="247">
        <v>2031</v>
      </c>
      <c r="L1602" s="247">
        <v>2032</v>
      </c>
      <c r="M1602" s="247">
        <v>2033</v>
      </c>
      <c r="N1602" s="247">
        <v>2034</v>
      </c>
      <c r="O1602" s="247">
        <v>2035</v>
      </c>
      <c r="P1602" s="247">
        <v>2036</v>
      </c>
      <c r="Q1602" s="958"/>
      <c r="R1602" s="247">
        <v>2024</v>
      </c>
      <c r="S1602" s="247">
        <v>2025</v>
      </c>
      <c r="T1602" s="247">
        <v>2026</v>
      </c>
      <c r="U1602" s="247">
        <v>2027</v>
      </c>
      <c r="V1602" s="247">
        <v>2028</v>
      </c>
      <c r="W1602" s="247">
        <v>2029</v>
      </c>
      <c r="X1602" s="247">
        <v>2030</v>
      </c>
      <c r="Y1602" s="247">
        <v>2031</v>
      </c>
      <c r="Z1602" s="247">
        <v>2032</v>
      </c>
      <c r="AA1602" s="247">
        <v>2033</v>
      </c>
      <c r="AB1602" s="247">
        <v>2034</v>
      </c>
      <c r="AC1602" s="247">
        <v>2035</v>
      </c>
      <c r="AD1602" s="247">
        <v>2036</v>
      </c>
      <c r="AE1602" s="247" t="str">
        <f>'1.  LRAMVA Summary'!$D$53</f>
        <v>Residential</v>
      </c>
      <c r="AF1602" s="247" t="str">
        <f>'1.  LRAMVA Summary'!$E$53</f>
        <v>GS&lt;50 kW</v>
      </c>
      <c r="AG1602" s="247" t="str">
        <f>'1.  LRAMVA Summary'!$F$53</f>
        <v>GS&gt;50 KW</v>
      </c>
      <c r="AH1602" s="247" t="str">
        <f>'1.  LRAMVA Summary'!$G$53</f>
        <v>Street Lights</v>
      </c>
      <c r="AI1602" s="247" t="str">
        <f>'1.  LRAMVA Summary'!$H$53</f>
        <v/>
      </c>
      <c r="AJ1602" s="247" t="str">
        <f>'1.  LRAMVA Summary'!$I$53</f>
        <v/>
      </c>
      <c r="AK1602" s="247" t="str">
        <f>'1.  LRAMVA Summary'!$J$53</f>
        <v/>
      </c>
      <c r="AL1602" s="247" t="str">
        <f>'1.  LRAMVA Summary'!$K$53</f>
        <v/>
      </c>
      <c r="AM1602" s="247" t="str">
        <f>'1.  LRAMVA Summary'!$L$53</f>
        <v/>
      </c>
      <c r="AN1602" s="247" t="str">
        <f>'1.  LRAMVA Summary'!$M$53</f>
        <v/>
      </c>
      <c r="AO1602" s="247" t="str">
        <f>'1.  LRAMVA Summary'!$N$53</f>
        <v/>
      </c>
      <c r="AP1602" s="247" t="str">
        <f>'1.  LRAMVA Summary'!$O$53</f>
        <v/>
      </c>
      <c r="AQ1602" s="247" t="str">
        <f>'1.  LRAMVA Summary'!$P$53</f>
        <v/>
      </c>
      <c r="AR1602" s="247" t="str">
        <f>'1.  LRAMVA Summary'!$Q$53</f>
        <v/>
      </c>
      <c r="AS1602" s="249" t="str">
        <f>'1.  LRAMVA Summary'!$R$53</f>
        <v>Total</v>
      </c>
    </row>
    <row r="1603" spans="2:45" ht="15.75">
      <c r="B1603" s="741"/>
      <c r="C1603" s="296"/>
      <c r="D1603" s="296"/>
      <c r="E1603" s="296"/>
      <c r="F1603" s="296"/>
      <c r="G1603" s="296"/>
      <c r="H1603" s="296"/>
      <c r="I1603" s="296"/>
      <c r="J1603" s="296"/>
      <c r="K1603" s="296"/>
      <c r="L1603" s="296"/>
      <c r="M1603" s="296"/>
      <c r="N1603" s="296"/>
      <c r="O1603" s="296"/>
      <c r="P1603" s="296"/>
      <c r="Q1603" s="296"/>
      <c r="R1603" s="296"/>
      <c r="S1603" s="296"/>
      <c r="T1603" s="296"/>
      <c r="U1603" s="296"/>
      <c r="V1603" s="296"/>
      <c r="W1603" s="296"/>
      <c r="X1603" s="296"/>
      <c r="Y1603" s="296"/>
      <c r="Z1603" s="296"/>
      <c r="AA1603" s="296"/>
      <c r="AB1603" s="296"/>
      <c r="AC1603" s="296"/>
      <c r="AD1603" s="746"/>
      <c r="AE1603" s="253" t="str">
        <f>'1.  LRAMVA Summary'!$D$54</f>
        <v>kWh</v>
      </c>
      <c r="AF1603" s="253" t="str">
        <f>'1.  LRAMVA Summary'!$E$54</f>
        <v>kWh</v>
      </c>
      <c r="AG1603" s="253" t="str">
        <f>'1.  LRAMVA Summary'!$F$54</f>
        <v>kW</v>
      </c>
      <c r="AH1603" s="253" t="str">
        <f>'1.  LRAMVA Summary'!$G$54</f>
        <v>kW</v>
      </c>
      <c r="AI1603" s="253">
        <f>'1.  LRAMVA Summary'!$H$54</f>
        <v>0</v>
      </c>
      <c r="AJ1603" s="253">
        <f>'1.  LRAMVA Summary'!$I$54</f>
        <v>0</v>
      </c>
      <c r="AK1603" s="253">
        <f>'1.  LRAMVA Summary'!$J$54</f>
        <v>0</v>
      </c>
      <c r="AL1603" s="253">
        <f>'1.  LRAMVA Summary'!$K$54</f>
        <v>0</v>
      </c>
      <c r="AM1603" s="253">
        <f>'1.  LRAMVA Summary'!$L$54</f>
        <v>0</v>
      </c>
      <c r="AN1603" s="253">
        <f>'1.  LRAMVA Summary'!$M$54</f>
        <v>0</v>
      </c>
      <c r="AO1603" s="253">
        <f>'1.  LRAMVA Summary'!$N$54</f>
        <v>0</v>
      </c>
      <c r="AP1603" s="253">
        <f>'1.  LRAMVA Summary'!$O$54</f>
        <v>0</v>
      </c>
      <c r="AQ1603" s="253">
        <f>'1.  LRAMVA Summary'!$P$54</f>
        <v>0</v>
      </c>
      <c r="AR1603" s="253">
        <f>'1.  LRAMVA Summary'!$Q$54</f>
        <v>0</v>
      </c>
      <c r="AS1603" s="291"/>
    </row>
    <row r="1604" spans="2:45" ht="15.75">
      <c r="B1604" s="742" t="s">
        <v>962</v>
      </c>
      <c r="C1604" s="296"/>
      <c r="D1604" s="296"/>
      <c r="E1604" s="296"/>
      <c r="F1604" s="296"/>
      <c r="G1604" s="296"/>
      <c r="H1604" s="296"/>
      <c r="I1604" s="296"/>
      <c r="J1604" s="296"/>
      <c r="K1604" s="296"/>
      <c r="L1604" s="296"/>
      <c r="M1604" s="296"/>
      <c r="N1604" s="296"/>
      <c r="O1604" s="296"/>
      <c r="P1604" s="296"/>
      <c r="Q1604" s="296"/>
      <c r="R1604" s="296"/>
      <c r="S1604" s="296"/>
      <c r="T1604" s="296"/>
      <c r="U1604" s="296"/>
      <c r="V1604" s="296"/>
      <c r="W1604" s="296"/>
      <c r="X1604" s="296"/>
      <c r="Y1604" s="296"/>
      <c r="Z1604" s="296"/>
      <c r="AA1604" s="296"/>
      <c r="AB1604" s="296"/>
      <c r="AC1604" s="296"/>
      <c r="AD1604" s="746"/>
      <c r="AE1604" s="744">
        <v>0</v>
      </c>
      <c r="AF1604" s="739">
        <v>0</v>
      </c>
      <c r="AG1604" s="739">
        <v>0</v>
      </c>
      <c r="AH1604" s="739">
        <v>0</v>
      </c>
      <c r="AI1604" s="739">
        <v>0</v>
      </c>
      <c r="AJ1604" s="739">
        <v>0</v>
      </c>
      <c r="AK1604" s="739">
        <v>0</v>
      </c>
      <c r="AL1604" s="739">
        <v>0</v>
      </c>
      <c r="AM1604" s="739">
        <v>0</v>
      </c>
      <c r="AN1604" s="739">
        <v>0</v>
      </c>
      <c r="AO1604" s="739">
        <v>0</v>
      </c>
      <c r="AP1604" s="739">
        <v>0</v>
      </c>
      <c r="AQ1604" s="739">
        <v>0</v>
      </c>
      <c r="AR1604" s="739">
        <v>0</v>
      </c>
      <c r="AS1604" s="740"/>
    </row>
    <row r="1605" spans="2:45" ht="15.75">
      <c r="B1605" s="743" t="s">
        <v>773</v>
      </c>
      <c r="C1605" s="357"/>
      <c r="D1605" s="357"/>
      <c r="E1605" s="357"/>
      <c r="F1605" s="357"/>
      <c r="G1605" s="357"/>
      <c r="H1605" s="357"/>
      <c r="I1605" s="357"/>
      <c r="J1605" s="357"/>
      <c r="K1605" s="357"/>
      <c r="L1605" s="357"/>
      <c r="M1605" s="357"/>
      <c r="N1605" s="357"/>
      <c r="O1605" s="357"/>
      <c r="P1605" s="357"/>
      <c r="Q1605" s="357"/>
      <c r="R1605" s="357"/>
      <c r="S1605" s="357"/>
      <c r="T1605" s="357"/>
      <c r="U1605" s="357"/>
      <c r="V1605" s="357"/>
      <c r="W1605" s="357"/>
      <c r="X1605" s="357"/>
      <c r="Y1605" s="357"/>
      <c r="Z1605" s="357"/>
      <c r="AA1605" s="357"/>
      <c r="AB1605" s="357"/>
      <c r="AC1605" s="357"/>
      <c r="AD1605" s="747"/>
      <c r="AE1605" s="745">
        <f>HLOOKUP(AE1602,'2. LRAMVA Threshold'!$B$42:$Q$60,16,FALSE)</f>
        <v>494885</v>
      </c>
      <c r="AF1605" s="346">
        <f>HLOOKUP(AF1602,'2. LRAMVA Threshold'!$B$42:$Q$60,16,FALSE)</f>
        <v>2573404</v>
      </c>
      <c r="AG1605" s="346">
        <f>HLOOKUP(AG1602,'2. LRAMVA Threshold'!$B$42:$Q$60,16,FALSE)</f>
        <v>576</v>
      </c>
      <c r="AH1605" s="346">
        <f>HLOOKUP(AH1602,'2. LRAMVA Threshold'!$B$42:$Q$60,16,FALSE)</f>
        <v>0</v>
      </c>
      <c r="AI1605" s="346">
        <f>HLOOKUP(AI1602,'2. LRAMVA Threshold'!$B$42:$Q$60,16,FALSE)</f>
        <v>0</v>
      </c>
      <c r="AJ1605" s="346">
        <f>HLOOKUP(AJ1602,'2. LRAMVA Threshold'!$B$42:$Q$60,16,FALSE)</f>
        <v>0</v>
      </c>
      <c r="AK1605" s="346">
        <f>HLOOKUP(AK1602,'2. LRAMVA Threshold'!$B$42:$Q$60,16,FALSE)</f>
        <v>0</v>
      </c>
      <c r="AL1605" s="346">
        <f>HLOOKUP(AL1602,'2. LRAMVA Threshold'!$B$42:$Q$60,16,FALSE)</f>
        <v>0</v>
      </c>
      <c r="AM1605" s="346">
        <f>HLOOKUP(AM1602,'2. LRAMVA Threshold'!$B$42:$Q$60,16,FALSE)</f>
        <v>0</v>
      </c>
      <c r="AN1605" s="346">
        <f>HLOOKUP(AN1602,'2. LRAMVA Threshold'!$B$42:$Q$60,16,FALSE)</f>
        <v>0</v>
      </c>
      <c r="AO1605" s="346">
        <f>HLOOKUP(AO1602,'2. LRAMVA Threshold'!$B$42:$Q$60,16,FALSE)</f>
        <v>0</v>
      </c>
      <c r="AP1605" s="346">
        <f>HLOOKUP(AP1602,'2. LRAMVA Threshold'!$B$42:$Q$60,16,FALSE)</f>
        <v>0</v>
      </c>
      <c r="AQ1605" s="346">
        <f>HLOOKUP(AQ1602,'2. LRAMVA Threshold'!$B$42:$Q$60,16,FALSE)</f>
        <v>0</v>
      </c>
      <c r="AR1605" s="346">
        <f>HLOOKUP(AR1602,'2. LRAMVA Threshold'!$B$42:$Q$60,16,FALSE)</f>
        <v>0</v>
      </c>
      <c r="AS1605" s="395"/>
    </row>
    <row r="1606" spans="2:45">
      <c r="B1606" s="348"/>
      <c r="C1606" s="294"/>
      <c r="D1606" s="295"/>
      <c r="E1606" s="295"/>
      <c r="F1606" s="295"/>
      <c r="G1606" s="295"/>
      <c r="H1606" s="295"/>
      <c r="I1606" s="295"/>
      <c r="J1606" s="295"/>
      <c r="K1606" s="295"/>
      <c r="L1606" s="295"/>
      <c r="M1606" s="295"/>
      <c r="N1606" s="295"/>
      <c r="O1606" s="295"/>
      <c r="P1606" s="295"/>
      <c r="Q1606" s="295"/>
      <c r="R1606" s="296"/>
      <c r="S1606" s="295"/>
      <c r="T1606" s="295"/>
      <c r="U1606" s="295"/>
      <c r="V1606" s="265"/>
      <c r="W1606" s="265"/>
      <c r="X1606" s="265"/>
      <c r="Y1606" s="265"/>
      <c r="Z1606" s="295"/>
      <c r="AA1606" s="295"/>
      <c r="AB1606" s="295"/>
      <c r="AC1606" s="295"/>
      <c r="AD1606" s="295"/>
      <c r="AE1606" s="389"/>
      <c r="AF1606" s="389"/>
      <c r="AG1606" s="389"/>
      <c r="AH1606" s="389"/>
      <c r="AI1606" s="389"/>
      <c r="AJ1606" s="389"/>
      <c r="AK1606" s="389"/>
      <c r="AL1606" s="353"/>
      <c r="AM1606" s="353"/>
      <c r="AN1606" s="353"/>
      <c r="AO1606" s="353"/>
      <c r="AP1606" s="353"/>
      <c r="AQ1606" s="353"/>
      <c r="AR1606" s="353"/>
      <c r="AS1606" s="354"/>
    </row>
    <row r="1607" spans="2:45">
      <c r="B1607" s="285" t="s">
        <v>744</v>
      </c>
      <c r="C1607" s="298"/>
      <c r="D1607" s="298"/>
      <c r="E1607" s="331"/>
      <c r="F1607" s="331"/>
      <c r="G1607" s="331"/>
      <c r="H1607" s="331"/>
      <c r="I1607" s="331"/>
      <c r="J1607" s="331"/>
      <c r="K1607" s="331"/>
      <c r="L1607" s="331"/>
      <c r="M1607" s="331"/>
      <c r="N1607" s="331"/>
      <c r="O1607" s="331"/>
      <c r="P1607" s="331"/>
      <c r="Q1607" s="331"/>
      <c r="R1607" s="253"/>
      <c r="S1607" s="300"/>
      <c r="T1607" s="300"/>
      <c r="U1607" s="300"/>
      <c r="V1607" s="299"/>
      <c r="W1607" s="299"/>
      <c r="X1607" s="299"/>
      <c r="Y1607" s="299"/>
      <c r="Z1607" s="300"/>
      <c r="AA1607" s="300"/>
      <c r="AB1607" s="300"/>
      <c r="AC1607" s="300"/>
      <c r="AD1607" s="300"/>
      <c r="AE1607" s="301">
        <f>HLOOKUP(AE35,'3.  Distribution Rates'!$C$122:$P$135,14,FALSE)</f>
        <v>0</v>
      </c>
      <c r="AF1607" s="301">
        <f>HLOOKUP(AF35,'3.  Distribution Rates'!$C$122:$P$135,14,FALSE)</f>
        <v>1.7999999999999999E-2</v>
      </c>
      <c r="AG1607" s="301">
        <f>HLOOKUP(AG35,'3.  Distribution Rates'!$C$122:$P$135,14,FALSE)</f>
        <v>3.7345000000000002</v>
      </c>
      <c r="AH1607" s="301">
        <f>HLOOKUP(AH35,'3.  Distribution Rates'!$C$122:$P$135,14,FALSE)</f>
        <v>3.9982000000000002</v>
      </c>
      <c r="AI1607" s="301">
        <f>HLOOKUP(AI35,'3.  Distribution Rates'!$C$122:$P$135,14,FALSE)</f>
        <v>0</v>
      </c>
      <c r="AJ1607" s="301">
        <f>HLOOKUP(AJ35,'3.  Distribution Rates'!$C$122:$P$135,14,FALSE)</f>
        <v>0</v>
      </c>
      <c r="AK1607" s="301">
        <f>HLOOKUP(AK35,'3.  Distribution Rates'!$C$122:$P$135,14,FALSE)</f>
        <v>0</v>
      </c>
      <c r="AL1607" s="301">
        <f>HLOOKUP(AL35,'3.  Distribution Rates'!$C$122:$P$135,14,FALSE)</f>
        <v>0</v>
      </c>
      <c r="AM1607" s="301">
        <f>HLOOKUP(AM35,'3.  Distribution Rates'!$C$122:$P$135,14,FALSE)</f>
        <v>0</v>
      </c>
      <c r="AN1607" s="301">
        <f>HLOOKUP(AN35,'3.  Distribution Rates'!$C$122:$P$135,14,FALSE)</f>
        <v>0</v>
      </c>
      <c r="AO1607" s="301">
        <f>HLOOKUP(AO35,'3.  Distribution Rates'!$C$122:$P$135,14,FALSE)</f>
        <v>0</v>
      </c>
      <c r="AP1607" s="301">
        <f>HLOOKUP(AP35,'3.  Distribution Rates'!$C$122:$P$135,14,FALSE)</f>
        <v>0</v>
      </c>
      <c r="AQ1607" s="301">
        <f>HLOOKUP(AQ35,'3.  Distribution Rates'!$C$122:$P$135,14,FALSE)</f>
        <v>0</v>
      </c>
      <c r="AR1607" s="301">
        <f>HLOOKUP(AR35,'3.  Distribution Rates'!$C$122:$P$135,14,FALSE)</f>
        <v>0</v>
      </c>
      <c r="AS1607" s="397"/>
    </row>
    <row r="1608" spans="2:45">
      <c r="B1608" s="285" t="s">
        <v>774</v>
      </c>
      <c r="C1608" s="303"/>
      <c r="D1608" s="245"/>
      <c r="E1608" s="242"/>
      <c r="F1608" s="242"/>
      <c r="G1608" s="242"/>
      <c r="H1608" s="242"/>
      <c r="I1608" s="242"/>
      <c r="J1608" s="242"/>
      <c r="K1608" s="242"/>
      <c r="L1608" s="242"/>
      <c r="M1608" s="242"/>
      <c r="N1608" s="242"/>
      <c r="O1608" s="242"/>
      <c r="P1608" s="242"/>
      <c r="Q1608" s="242"/>
      <c r="R1608" s="253"/>
      <c r="S1608" s="242"/>
      <c r="T1608" s="242"/>
      <c r="U1608" s="242"/>
      <c r="V1608" s="245"/>
      <c r="W1608" s="245"/>
      <c r="X1608" s="245"/>
      <c r="Y1608" s="245"/>
      <c r="Z1608" s="242"/>
      <c r="AA1608" s="242"/>
      <c r="AB1608" s="242"/>
      <c r="AC1608" s="242"/>
      <c r="AD1608" s="242"/>
      <c r="AE1608" s="333">
        <f>'4.  2011-2014 LRAM'!AM147*AE1607</f>
        <v>0</v>
      </c>
      <c r="AF1608" s="333">
        <f>'4.  2011-2014 LRAM'!AN147*AF1607</f>
        <v>0</v>
      </c>
      <c r="AG1608" s="333">
        <f>'4.  2011-2014 LRAM'!AO147*AG1607</f>
        <v>0</v>
      </c>
      <c r="AH1608" s="333">
        <f>'4.  2011-2014 LRAM'!AP147*AH1607</f>
        <v>0</v>
      </c>
      <c r="AI1608" s="333">
        <f>'4.  2011-2014 LRAM'!AQ147*AI1607</f>
        <v>0</v>
      </c>
      <c r="AJ1608" s="333">
        <f>'4.  2011-2014 LRAM'!AR147*AJ1607</f>
        <v>0</v>
      </c>
      <c r="AK1608" s="333">
        <f>'4.  2011-2014 LRAM'!AS147*AK1607</f>
        <v>0</v>
      </c>
      <c r="AL1608" s="333">
        <f>'4.  2011-2014 LRAM'!AT147*AL1607</f>
        <v>0</v>
      </c>
      <c r="AM1608" s="333">
        <f>'4.  2011-2014 LRAM'!AU147*AM1607</f>
        <v>0</v>
      </c>
      <c r="AN1608" s="333">
        <f>'4.  2011-2014 LRAM'!AV147*AN1607</f>
        <v>0</v>
      </c>
      <c r="AO1608" s="333">
        <f>'4.  2011-2014 LRAM'!AW147*AO1607</f>
        <v>0</v>
      </c>
      <c r="AP1608" s="333">
        <f>'4.  2011-2014 LRAM'!AX147*AP1607</f>
        <v>0</v>
      </c>
      <c r="AQ1608" s="333">
        <f>'4.  2011-2014 LRAM'!AY147*AQ1607</f>
        <v>0</v>
      </c>
      <c r="AR1608" s="333">
        <f>'4.  2011-2014 LRAM'!AZ147*AR1607</f>
        <v>0</v>
      </c>
      <c r="AS1608" s="545">
        <f>SUM(AE1608:AR1608)</f>
        <v>0</v>
      </c>
    </row>
    <row r="1609" spans="2:45">
      <c r="B1609" s="285" t="s">
        <v>775</v>
      </c>
      <c r="C1609" s="303"/>
      <c r="D1609" s="245"/>
      <c r="E1609" s="242"/>
      <c r="F1609" s="242"/>
      <c r="G1609" s="242"/>
      <c r="H1609" s="242"/>
      <c r="I1609" s="242"/>
      <c r="J1609" s="242"/>
      <c r="K1609" s="242"/>
      <c r="L1609" s="242"/>
      <c r="M1609" s="242"/>
      <c r="N1609" s="242"/>
      <c r="O1609" s="242"/>
      <c r="P1609" s="242"/>
      <c r="Q1609" s="242"/>
      <c r="R1609" s="253"/>
      <c r="S1609" s="242"/>
      <c r="T1609" s="242"/>
      <c r="U1609" s="242"/>
      <c r="V1609" s="245"/>
      <c r="W1609" s="245"/>
      <c r="X1609" s="245"/>
      <c r="Y1609" s="245"/>
      <c r="Z1609" s="242"/>
      <c r="AA1609" s="242"/>
      <c r="AB1609" s="242"/>
      <c r="AC1609" s="242"/>
      <c r="AD1609" s="242"/>
      <c r="AE1609" s="333">
        <f>'4.  2011-2014 LRAM'!AM286*AE1607</f>
        <v>0</v>
      </c>
      <c r="AF1609" s="333">
        <f>'4.  2011-2014 LRAM'!AN286*AF1607</f>
        <v>0</v>
      </c>
      <c r="AG1609" s="333">
        <f>'4.  2011-2014 LRAM'!AO286*AG1607</f>
        <v>0</v>
      </c>
      <c r="AH1609" s="333">
        <f>'4.  2011-2014 LRAM'!AP286*AH1607</f>
        <v>0</v>
      </c>
      <c r="AI1609" s="333">
        <f>'4.  2011-2014 LRAM'!AQ286*AI1607</f>
        <v>0</v>
      </c>
      <c r="AJ1609" s="333">
        <f>'4.  2011-2014 LRAM'!AR286*AJ1607</f>
        <v>0</v>
      </c>
      <c r="AK1609" s="333">
        <f>'4.  2011-2014 LRAM'!AS286*AK1607</f>
        <v>0</v>
      </c>
      <c r="AL1609" s="333">
        <f>'4.  2011-2014 LRAM'!AT286*AL1607</f>
        <v>0</v>
      </c>
      <c r="AM1609" s="333">
        <f>'4.  2011-2014 LRAM'!AU286*AM1607</f>
        <v>0</v>
      </c>
      <c r="AN1609" s="333">
        <f>'4.  2011-2014 LRAM'!AV286*AN1607</f>
        <v>0</v>
      </c>
      <c r="AO1609" s="333">
        <f>'4.  2011-2014 LRAM'!AW286*AO1607</f>
        <v>0</v>
      </c>
      <c r="AP1609" s="333">
        <f>'4.  2011-2014 LRAM'!AX286*AP1607</f>
        <v>0</v>
      </c>
      <c r="AQ1609" s="333">
        <f>'4.  2011-2014 LRAM'!AY286*AQ1607</f>
        <v>0</v>
      </c>
      <c r="AR1609" s="333">
        <f>'4.  2011-2014 LRAM'!AZ286*AR1607</f>
        <v>0</v>
      </c>
      <c r="AS1609" s="545">
        <f>SUM(AE1609:AR1609)</f>
        <v>0</v>
      </c>
    </row>
    <row r="1610" spans="2:45">
      <c r="B1610" s="285" t="s">
        <v>776</v>
      </c>
      <c r="C1610" s="303"/>
      <c r="D1610" s="245"/>
      <c r="E1610" s="242"/>
      <c r="F1610" s="242"/>
      <c r="G1610" s="242"/>
      <c r="H1610" s="242"/>
      <c r="I1610" s="242"/>
      <c r="J1610" s="242"/>
      <c r="K1610" s="242"/>
      <c r="L1610" s="242"/>
      <c r="M1610" s="242"/>
      <c r="N1610" s="242"/>
      <c r="O1610" s="242"/>
      <c r="P1610" s="242"/>
      <c r="Q1610" s="242"/>
      <c r="R1610" s="253"/>
      <c r="S1610" s="242"/>
      <c r="T1610" s="242"/>
      <c r="U1610" s="242"/>
      <c r="V1610" s="245"/>
      <c r="W1610" s="245"/>
      <c r="X1610" s="245"/>
      <c r="Y1610" s="245"/>
      <c r="Z1610" s="242"/>
      <c r="AA1610" s="242"/>
      <c r="AB1610" s="242"/>
      <c r="AC1610" s="242"/>
      <c r="AD1610" s="242"/>
      <c r="AE1610" s="333">
        <f>'4.  2011-2014 LRAM'!AM422*AE1607</f>
        <v>0</v>
      </c>
      <c r="AF1610" s="333">
        <f>'4.  2011-2014 LRAM'!AN422*AF1607</f>
        <v>0</v>
      </c>
      <c r="AG1610" s="333">
        <f>'4.  2011-2014 LRAM'!AO422*AG1607</f>
        <v>0</v>
      </c>
      <c r="AH1610" s="333">
        <f>'4.  2011-2014 LRAM'!AP422*AH1607</f>
        <v>0</v>
      </c>
      <c r="AI1610" s="333">
        <f>'4.  2011-2014 LRAM'!AQ422*AI1607</f>
        <v>0</v>
      </c>
      <c r="AJ1610" s="333">
        <f>'4.  2011-2014 LRAM'!AR422*AJ1607</f>
        <v>0</v>
      </c>
      <c r="AK1610" s="333">
        <f>'4.  2011-2014 LRAM'!AS422*AK1607</f>
        <v>0</v>
      </c>
      <c r="AL1610" s="333">
        <f>'4.  2011-2014 LRAM'!AT422*AL1607</f>
        <v>0</v>
      </c>
      <c r="AM1610" s="333">
        <f>'4.  2011-2014 LRAM'!AU422*AM1607</f>
        <v>0</v>
      </c>
      <c r="AN1610" s="333">
        <f>'4.  2011-2014 LRAM'!AV422*AN1607</f>
        <v>0</v>
      </c>
      <c r="AO1610" s="333">
        <f>'4.  2011-2014 LRAM'!AW422*AO1607</f>
        <v>0</v>
      </c>
      <c r="AP1610" s="333">
        <f>'4.  2011-2014 LRAM'!AX422*AP1607</f>
        <v>0</v>
      </c>
      <c r="AQ1610" s="333">
        <f>'4.  2011-2014 LRAM'!AY422*AQ1607</f>
        <v>0</v>
      </c>
      <c r="AR1610" s="333">
        <f>'4.  2011-2014 LRAM'!AZ422*AR1607</f>
        <v>0</v>
      </c>
      <c r="AS1610" s="545">
        <f>SUM(AE1610:AR1610)</f>
        <v>0</v>
      </c>
    </row>
    <row r="1611" spans="2:45">
      <c r="B1611" s="285" t="s">
        <v>777</v>
      </c>
      <c r="C1611" s="303"/>
      <c r="D1611" s="245"/>
      <c r="E1611" s="242"/>
      <c r="F1611" s="242"/>
      <c r="G1611" s="242"/>
      <c r="H1611" s="242"/>
      <c r="I1611" s="242"/>
      <c r="J1611" s="242"/>
      <c r="K1611" s="242"/>
      <c r="L1611" s="242"/>
      <c r="M1611" s="242"/>
      <c r="N1611" s="242"/>
      <c r="O1611" s="242"/>
      <c r="P1611" s="242"/>
      <c r="Q1611" s="242"/>
      <c r="R1611" s="253"/>
      <c r="S1611" s="242"/>
      <c r="T1611" s="242"/>
      <c r="U1611" s="242"/>
      <c r="V1611" s="245"/>
      <c r="W1611" s="245"/>
      <c r="X1611" s="245"/>
      <c r="Y1611" s="245"/>
      <c r="Z1611" s="242"/>
      <c r="AA1611" s="242"/>
      <c r="AB1611" s="242"/>
      <c r="AC1611" s="242"/>
      <c r="AD1611" s="242"/>
      <c r="AE1611" s="333">
        <f>'4.  2011-2014 LRAM'!AM559*AE1607</f>
        <v>0</v>
      </c>
      <c r="AF1611" s="333">
        <f>'4.  2011-2014 LRAM'!AN559*AF1607</f>
        <v>5689.0403206199999</v>
      </c>
      <c r="AG1611" s="333">
        <f>'4.  2011-2014 LRAM'!AO559*AG1607</f>
        <v>10051.133287637444</v>
      </c>
      <c r="AH1611" s="333">
        <f>'4.  2011-2014 LRAM'!AP559*AH1607</f>
        <v>0</v>
      </c>
      <c r="AI1611" s="333">
        <f>'4.  2011-2014 LRAM'!AQ559*AI1607</f>
        <v>0</v>
      </c>
      <c r="AJ1611" s="333">
        <f>'4.  2011-2014 LRAM'!AR559*AJ1607</f>
        <v>0</v>
      </c>
      <c r="AK1611" s="333">
        <f>'4.  2011-2014 LRAM'!AS559*AK1607</f>
        <v>0</v>
      </c>
      <c r="AL1611" s="333">
        <f>'4.  2011-2014 LRAM'!AT559*AL1607</f>
        <v>0</v>
      </c>
      <c r="AM1611" s="333">
        <f>'4.  2011-2014 LRAM'!AU559*AM1607</f>
        <v>0</v>
      </c>
      <c r="AN1611" s="333">
        <f>'4.  2011-2014 LRAM'!AV559*AN1607</f>
        <v>0</v>
      </c>
      <c r="AO1611" s="333">
        <f>'4.  2011-2014 LRAM'!AW559*AO1607</f>
        <v>0</v>
      </c>
      <c r="AP1611" s="333">
        <f>'4.  2011-2014 LRAM'!AX559*AP1607</f>
        <v>0</v>
      </c>
      <c r="AQ1611" s="333">
        <f>'4.  2011-2014 LRAM'!AY559*AQ1607</f>
        <v>0</v>
      </c>
      <c r="AR1611" s="333">
        <f>'4.  2011-2014 LRAM'!AZ559*AR1607</f>
        <v>0</v>
      </c>
      <c r="AS1611" s="545">
        <f t="shared" ref="AS1611:AS1620" si="3647">SUM(AE1611:AR1611)</f>
        <v>15740.173608257443</v>
      </c>
    </row>
    <row r="1612" spans="2:45">
      <c r="B1612" s="285" t="s">
        <v>778</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 t="shared" ref="AE1612:AR1612" si="3648">AE216*AE1607</f>
        <v>0</v>
      </c>
      <c r="AF1612" s="333">
        <f t="shared" si="3648"/>
        <v>5318.8963199999998</v>
      </c>
      <c r="AG1612" s="333">
        <f t="shared" si="3648"/>
        <v>14139.71328</v>
      </c>
      <c r="AH1612" s="333">
        <f t="shared" si="3648"/>
        <v>0</v>
      </c>
      <c r="AI1612" s="333">
        <f t="shared" si="3648"/>
        <v>0</v>
      </c>
      <c r="AJ1612" s="333">
        <f t="shared" si="3648"/>
        <v>0</v>
      </c>
      <c r="AK1612" s="333">
        <f t="shared" si="3648"/>
        <v>0</v>
      </c>
      <c r="AL1612" s="333">
        <f t="shared" si="3648"/>
        <v>0</v>
      </c>
      <c r="AM1612" s="333">
        <f t="shared" si="3648"/>
        <v>0</v>
      </c>
      <c r="AN1612" s="333">
        <f t="shared" si="3648"/>
        <v>0</v>
      </c>
      <c r="AO1612" s="333">
        <f t="shared" si="3648"/>
        <v>0</v>
      </c>
      <c r="AP1612" s="333">
        <f t="shared" si="3648"/>
        <v>0</v>
      </c>
      <c r="AQ1612" s="333">
        <f t="shared" si="3648"/>
        <v>0</v>
      </c>
      <c r="AR1612" s="333">
        <f t="shared" si="3648"/>
        <v>0</v>
      </c>
      <c r="AS1612" s="545">
        <f t="shared" si="3647"/>
        <v>19458.6096</v>
      </c>
    </row>
    <row r="1613" spans="2:45">
      <c r="B1613" s="285" t="s">
        <v>779</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 t="shared" ref="AE1613:AR1613" si="3649">AE406*AE1607</f>
        <v>0</v>
      </c>
      <c r="AF1613" s="333">
        <f t="shared" si="3649"/>
        <v>2111.6736000000001</v>
      </c>
      <c r="AG1613" s="333">
        <f t="shared" si="3649"/>
        <v>5122.2402000000011</v>
      </c>
      <c r="AH1613" s="333">
        <f t="shared" si="3649"/>
        <v>0</v>
      </c>
      <c r="AI1613" s="333">
        <f t="shared" si="3649"/>
        <v>0</v>
      </c>
      <c r="AJ1613" s="333">
        <f t="shared" si="3649"/>
        <v>0</v>
      </c>
      <c r="AK1613" s="333">
        <f t="shared" si="3649"/>
        <v>0</v>
      </c>
      <c r="AL1613" s="333">
        <f t="shared" si="3649"/>
        <v>0</v>
      </c>
      <c r="AM1613" s="333">
        <f t="shared" si="3649"/>
        <v>0</v>
      </c>
      <c r="AN1613" s="333">
        <f t="shared" si="3649"/>
        <v>0</v>
      </c>
      <c r="AO1613" s="333">
        <f t="shared" si="3649"/>
        <v>0</v>
      </c>
      <c r="AP1613" s="333">
        <f t="shared" si="3649"/>
        <v>0</v>
      </c>
      <c r="AQ1613" s="333">
        <f t="shared" si="3649"/>
        <v>0</v>
      </c>
      <c r="AR1613" s="333">
        <f t="shared" si="3649"/>
        <v>0</v>
      </c>
      <c r="AS1613" s="545">
        <f t="shared" si="3647"/>
        <v>7233.9138000000012</v>
      </c>
    </row>
    <row r="1614" spans="2:45">
      <c r="B1614" s="285" t="s">
        <v>780</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 t="shared" ref="AE1614:AR1614" si="3650">AE596*AE1607</f>
        <v>0</v>
      </c>
      <c r="AF1614" s="333">
        <f t="shared" si="3650"/>
        <v>6663.6143999999995</v>
      </c>
      <c r="AG1614" s="333">
        <f t="shared" si="3650"/>
        <v>21134.2824</v>
      </c>
      <c r="AH1614" s="333">
        <f t="shared" si="3650"/>
        <v>0</v>
      </c>
      <c r="AI1614" s="333">
        <f t="shared" si="3650"/>
        <v>0</v>
      </c>
      <c r="AJ1614" s="333">
        <f t="shared" si="3650"/>
        <v>0</v>
      </c>
      <c r="AK1614" s="333">
        <f t="shared" si="3650"/>
        <v>0</v>
      </c>
      <c r="AL1614" s="333">
        <f t="shared" si="3650"/>
        <v>0</v>
      </c>
      <c r="AM1614" s="333">
        <f t="shared" si="3650"/>
        <v>0</v>
      </c>
      <c r="AN1614" s="333">
        <f t="shared" si="3650"/>
        <v>0</v>
      </c>
      <c r="AO1614" s="333">
        <f t="shared" si="3650"/>
        <v>0</v>
      </c>
      <c r="AP1614" s="333">
        <f t="shared" si="3650"/>
        <v>0</v>
      </c>
      <c r="AQ1614" s="333">
        <f t="shared" si="3650"/>
        <v>0</v>
      </c>
      <c r="AR1614" s="333">
        <f t="shared" si="3650"/>
        <v>0</v>
      </c>
      <c r="AS1614" s="545">
        <f t="shared" si="3647"/>
        <v>27797.896799999999</v>
      </c>
    </row>
    <row r="1615" spans="2:45">
      <c r="B1615" s="285" t="s">
        <v>781</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 t="shared" ref="AE1615:AR1615" si="3651">AE786*AE1607</f>
        <v>0</v>
      </c>
      <c r="AF1615" s="333">
        <f t="shared" si="3651"/>
        <v>963.6933862671126</v>
      </c>
      <c r="AG1615" s="333">
        <f t="shared" si="3651"/>
        <v>3262.781392062398</v>
      </c>
      <c r="AH1615" s="333">
        <f t="shared" si="3651"/>
        <v>0</v>
      </c>
      <c r="AI1615" s="333">
        <f t="shared" si="3651"/>
        <v>0</v>
      </c>
      <c r="AJ1615" s="333">
        <f t="shared" si="3651"/>
        <v>0</v>
      </c>
      <c r="AK1615" s="333">
        <f t="shared" si="3651"/>
        <v>0</v>
      </c>
      <c r="AL1615" s="333">
        <f t="shared" si="3651"/>
        <v>0</v>
      </c>
      <c r="AM1615" s="333">
        <f t="shared" si="3651"/>
        <v>0</v>
      </c>
      <c r="AN1615" s="333">
        <f t="shared" si="3651"/>
        <v>0</v>
      </c>
      <c r="AO1615" s="333">
        <f t="shared" si="3651"/>
        <v>0</v>
      </c>
      <c r="AP1615" s="333">
        <f t="shared" si="3651"/>
        <v>0</v>
      </c>
      <c r="AQ1615" s="333">
        <f t="shared" si="3651"/>
        <v>0</v>
      </c>
      <c r="AR1615" s="333">
        <f t="shared" si="3651"/>
        <v>0</v>
      </c>
      <c r="AS1615" s="545">
        <f t="shared" si="3647"/>
        <v>4226.4747783295106</v>
      </c>
    </row>
    <row r="1616" spans="2:45">
      <c r="B1616" s="285" t="s">
        <v>782</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3652">AE981*AE1607</f>
        <v>0</v>
      </c>
      <c r="AF1616" s="333">
        <f t="shared" si="3652"/>
        <v>3375.1219679999995</v>
      </c>
      <c r="AG1616" s="333">
        <f t="shared" si="3652"/>
        <v>10105.736256000002</v>
      </c>
      <c r="AH1616" s="333">
        <f t="shared" si="3652"/>
        <v>0</v>
      </c>
      <c r="AI1616" s="333">
        <f t="shared" si="3652"/>
        <v>0</v>
      </c>
      <c r="AJ1616" s="333">
        <f t="shared" si="3652"/>
        <v>0</v>
      </c>
      <c r="AK1616" s="333">
        <f t="shared" si="3652"/>
        <v>0</v>
      </c>
      <c r="AL1616" s="333">
        <f t="shared" si="3652"/>
        <v>0</v>
      </c>
      <c r="AM1616" s="333">
        <f t="shared" si="3652"/>
        <v>0</v>
      </c>
      <c r="AN1616" s="333">
        <f t="shared" si="3652"/>
        <v>0</v>
      </c>
      <c r="AO1616" s="333">
        <f t="shared" si="3652"/>
        <v>0</v>
      </c>
      <c r="AP1616" s="333">
        <f t="shared" si="3652"/>
        <v>0</v>
      </c>
      <c r="AQ1616" s="333">
        <f t="shared" si="3652"/>
        <v>0</v>
      </c>
      <c r="AR1616" s="333">
        <f t="shared" si="3652"/>
        <v>0</v>
      </c>
      <c r="AS1616" s="545">
        <f t="shared" si="3647"/>
        <v>13480.858224000001</v>
      </c>
    </row>
    <row r="1617" spans="1:45">
      <c r="B1617" s="285" t="s">
        <v>783</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3653">AE1176*AE1607</f>
        <v>0</v>
      </c>
      <c r="AF1617" s="333">
        <f t="shared" si="3653"/>
        <v>0</v>
      </c>
      <c r="AG1617" s="333">
        <f t="shared" si="3653"/>
        <v>0</v>
      </c>
      <c r="AH1617" s="333">
        <f t="shared" si="3653"/>
        <v>0</v>
      </c>
      <c r="AI1617" s="333">
        <f t="shared" si="3653"/>
        <v>0</v>
      </c>
      <c r="AJ1617" s="333">
        <f t="shared" si="3653"/>
        <v>0</v>
      </c>
      <c r="AK1617" s="333">
        <f t="shared" si="3653"/>
        <v>0</v>
      </c>
      <c r="AL1617" s="333">
        <f t="shared" si="3653"/>
        <v>0</v>
      </c>
      <c r="AM1617" s="333">
        <f t="shared" si="3653"/>
        <v>0</v>
      </c>
      <c r="AN1617" s="333">
        <f t="shared" si="3653"/>
        <v>0</v>
      </c>
      <c r="AO1617" s="333">
        <f t="shared" si="3653"/>
        <v>0</v>
      </c>
      <c r="AP1617" s="333">
        <f t="shared" si="3653"/>
        <v>0</v>
      </c>
      <c r="AQ1617" s="333">
        <f t="shared" si="3653"/>
        <v>0</v>
      </c>
      <c r="AR1617" s="333">
        <f t="shared" si="3653"/>
        <v>0</v>
      </c>
      <c r="AS1617" s="545">
        <f t="shared" si="3647"/>
        <v>0</v>
      </c>
    </row>
    <row r="1618" spans="1:45">
      <c r="B1618" s="285" t="s">
        <v>784</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3654">AE1371*AE1607</f>
        <v>0</v>
      </c>
      <c r="AF1618" s="333">
        <f t="shared" si="3654"/>
        <v>0</v>
      </c>
      <c r="AG1618" s="333">
        <f t="shared" si="3654"/>
        <v>0</v>
      </c>
      <c r="AH1618" s="333">
        <f t="shared" si="3654"/>
        <v>0</v>
      </c>
      <c r="AI1618" s="333">
        <f t="shared" si="3654"/>
        <v>0</v>
      </c>
      <c r="AJ1618" s="333">
        <f t="shared" si="3654"/>
        <v>0</v>
      </c>
      <c r="AK1618" s="333">
        <f t="shared" si="3654"/>
        <v>0</v>
      </c>
      <c r="AL1618" s="333">
        <f t="shared" si="3654"/>
        <v>0</v>
      </c>
      <c r="AM1618" s="333">
        <f t="shared" si="3654"/>
        <v>0</v>
      </c>
      <c r="AN1618" s="333">
        <f t="shared" si="3654"/>
        <v>0</v>
      </c>
      <c r="AO1618" s="333">
        <f t="shared" si="3654"/>
        <v>0</v>
      </c>
      <c r="AP1618" s="333">
        <f t="shared" si="3654"/>
        <v>0</v>
      </c>
      <c r="AQ1618" s="333">
        <f t="shared" si="3654"/>
        <v>0</v>
      </c>
      <c r="AR1618" s="333">
        <f t="shared" si="3654"/>
        <v>0</v>
      </c>
      <c r="AS1618" s="545">
        <f t="shared" si="3647"/>
        <v>0</v>
      </c>
    </row>
    <row r="1619" spans="1:45">
      <c r="B1619" s="285" t="s">
        <v>785</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3655">AE1565*AE1607</f>
        <v>0</v>
      </c>
      <c r="AF1619" s="333">
        <f t="shared" si="3655"/>
        <v>0</v>
      </c>
      <c r="AG1619" s="333">
        <f t="shared" si="3655"/>
        <v>0</v>
      </c>
      <c r="AH1619" s="333">
        <f t="shared" si="3655"/>
        <v>0</v>
      </c>
      <c r="AI1619" s="333">
        <f t="shared" si="3655"/>
        <v>0</v>
      </c>
      <c r="AJ1619" s="333">
        <f t="shared" si="3655"/>
        <v>0</v>
      </c>
      <c r="AK1619" s="333">
        <f t="shared" si="3655"/>
        <v>0</v>
      </c>
      <c r="AL1619" s="333">
        <f t="shared" si="3655"/>
        <v>0</v>
      </c>
      <c r="AM1619" s="333">
        <f t="shared" si="3655"/>
        <v>0</v>
      </c>
      <c r="AN1619" s="333">
        <f t="shared" si="3655"/>
        <v>0</v>
      </c>
      <c r="AO1619" s="333">
        <f t="shared" si="3655"/>
        <v>0</v>
      </c>
      <c r="AP1619" s="333">
        <f t="shared" si="3655"/>
        <v>0</v>
      </c>
      <c r="AQ1619" s="333">
        <f t="shared" si="3655"/>
        <v>0</v>
      </c>
      <c r="AR1619" s="333">
        <f t="shared" si="3655"/>
        <v>0</v>
      </c>
      <c r="AS1619" s="545">
        <f t="shared" si="3647"/>
        <v>0</v>
      </c>
    </row>
    <row r="1620" spans="1:45" ht="15.75">
      <c r="B1620" s="307" t="s">
        <v>900</v>
      </c>
      <c r="C1620" s="303"/>
      <c r="D1620" s="265"/>
      <c r="E1620" s="295"/>
      <c r="F1620" s="295"/>
      <c r="G1620" s="295"/>
      <c r="H1620" s="295"/>
      <c r="I1620" s="295"/>
      <c r="J1620" s="295"/>
      <c r="K1620" s="295"/>
      <c r="L1620" s="295"/>
      <c r="M1620" s="295"/>
      <c r="N1620" s="295"/>
      <c r="O1620" s="295"/>
      <c r="P1620" s="295"/>
      <c r="Q1620" s="295"/>
      <c r="R1620" s="262"/>
      <c r="S1620" s="295"/>
      <c r="T1620" s="295"/>
      <c r="U1620" s="295"/>
      <c r="V1620" s="265"/>
      <c r="W1620" s="265"/>
      <c r="X1620" s="265"/>
      <c r="Y1620" s="265"/>
      <c r="Z1620" s="295"/>
      <c r="AA1620" s="295"/>
      <c r="AB1620" s="295"/>
      <c r="AC1620" s="295"/>
      <c r="AD1620" s="295"/>
      <c r="AE1620" s="304">
        <f>SUM(AE1608:AE1619)</f>
        <v>0</v>
      </c>
      <c r="AF1620" s="304">
        <f>SUM(AF1608:AF1619)</f>
        <v>24122.039994887113</v>
      </c>
      <c r="AG1620" s="304">
        <f t="shared" ref="AG1620:AR1620" si="3656">SUM(AG1608:AG1619)</f>
        <v>63815.886815699843</v>
      </c>
      <c r="AH1620" s="304">
        <f t="shared" si="3656"/>
        <v>0</v>
      </c>
      <c r="AI1620" s="304">
        <f t="shared" si="3656"/>
        <v>0</v>
      </c>
      <c r="AJ1620" s="304">
        <f t="shared" si="3656"/>
        <v>0</v>
      </c>
      <c r="AK1620" s="304">
        <f t="shared" si="3656"/>
        <v>0</v>
      </c>
      <c r="AL1620" s="304">
        <f t="shared" si="3656"/>
        <v>0</v>
      </c>
      <c r="AM1620" s="304">
        <f t="shared" si="3656"/>
        <v>0</v>
      </c>
      <c r="AN1620" s="304">
        <f t="shared" si="3656"/>
        <v>0</v>
      </c>
      <c r="AO1620" s="304">
        <f t="shared" si="3656"/>
        <v>0</v>
      </c>
      <c r="AP1620" s="304">
        <f t="shared" si="3656"/>
        <v>0</v>
      </c>
      <c r="AQ1620" s="304">
        <f t="shared" si="3656"/>
        <v>0</v>
      </c>
      <c r="AR1620" s="304">
        <f t="shared" si="3656"/>
        <v>0</v>
      </c>
      <c r="AS1620" s="361">
        <f t="shared" si="3647"/>
        <v>87937.926810586956</v>
      </c>
    </row>
    <row r="1621" spans="1:45" ht="15.75">
      <c r="B1621" s="307" t="s">
        <v>901</v>
      </c>
      <c r="C1621" s="303"/>
      <c r="D1621" s="308"/>
      <c r="E1621" s="295"/>
      <c r="F1621" s="295"/>
      <c r="G1621" s="295"/>
      <c r="H1621" s="295"/>
      <c r="I1621" s="295"/>
      <c r="J1621" s="295"/>
      <c r="K1621" s="295"/>
      <c r="L1621" s="295"/>
      <c r="M1621" s="295"/>
      <c r="N1621" s="295"/>
      <c r="O1621" s="295"/>
      <c r="P1621" s="295"/>
      <c r="Q1621" s="295"/>
      <c r="R1621" s="262"/>
      <c r="S1621" s="295"/>
      <c r="T1621" s="295"/>
      <c r="U1621" s="295"/>
      <c r="V1621" s="265"/>
      <c r="W1621" s="265"/>
      <c r="X1621" s="265"/>
      <c r="Y1621" s="265"/>
      <c r="Z1621" s="295"/>
      <c r="AA1621" s="295"/>
      <c r="AB1621" s="295"/>
      <c r="AC1621" s="295"/>
      <c r="AD1621" s="295"/>
      <c r="AE1621" s="305">
        <f>AE1605*AE1607</f>
        <v>0</v>
      </c>
      <c r="AF1621" s="305">
        <f t="shared" ref="AF1621:AR1621" si="3657">AF1605*AF1607</f>
        <v>46321.271999999997</v>
      </c>
      <c r="AG1621" s="305">
        <f t="shared" si="3657"/>
        <v>2151.0720000000001</v>
      </c>
      <c r="AH1621" s="305">
        <f t="shared" si="3657"/>
        <v>0</v>
      </c>
      <c r="AI1621" s="305">
        <f t="shared" si="3657"/>
        <v>0</v>
      </c>
      <c r="AJ1621" s="305">
        <f t="shared" si="3657"/>
        <v>0</v>
      </c>
      <c r="AK1621" s="305">
        <f t="shared" si="3657"/>
        <v>0</v>
      </c>
      <c r="AL1621" s="305">
        <f t="shared" si="3657"/>
        <v>0</v>
      </c>
      <c r="AM1621" s="305">
        <f t="shared" si="3657"/>
        <v>0</v>
      </c>
      <c r="AN1621" s="305">
        <f t="shared" si="3657"/>
        <v>0</v>
      </c>
      <c r="AO1621" s="305">
        <f t="shared" si="3657"/>
        <v>0</v>
      </c>
      <c r="AP1621" s="305">
        <f t="shared" si="3657"/>
        <v>0</v>
      </c>
      <c r="AQ1621" s="305">
        <f t="shared" si="3657"/>
        <v>0</v>
      </c>
      <c r="AR1621" s="305">
        <f t="shared" si="3657"/>
        <v>0</v>
      </c>
      <c r="AS1621" s="361">
        <f>SUM(AE1621:AR1621)</f>
        <v>48472.343999999997</v>
      </c>
    </row>
    <row r="1622" spans="1:45" ht="15.75">
      <c r="B1622" s="307" t="s">
        <v>902</v>
      </c>
      <c r="C1622" s="303"/>
      <c r="D1622" s="308"/>
      <c r="E1622" s="295"/>
      <c r="F1622" s="295"/>
      <c r="G1622" s="295"/>
      <c r="H1622" s="295"/>
      <c r="I1622" s="295"/>
      <c r="J1622" s="295"/>
      <c r="K1622" s="295"/>
      <c r="L1622" s="295"/>
      <c r="M1622" s="295"/>
      <c r="N1622" s="295"/>
      <c r="O1622" s="295"/>
      <c r="P1622" s="295"/>
      <c r="Q1622" s="295"/>
      <c r="R1622" s="262"/>
      <c r="S1622" s="295"/>
      <c r="T1622" s="295"/>
      <c r="U1622" s="295"/>
      <c r="V1622" s="308"/>
      <c r="W1622" s="308"/>
      <c r="X1622" s="308"/>
      <c r="Y1622" s="308"/>
      <c r="Z1622" s="295"/>
      <c r="AA1622" s="295"/>
      <c r="AB1622" s="295"/>
      <c r="AC1622" s="295"/>
      <c r="AD1622" s="295"/>
      <c r="AE1622" s="309"/>
      <c r="AF1622" s="309"/>
      <c r="AG1622" s="309"/>
      <c r="AH1622" s="309"/>
      <c r="AI1622" s="309"/>
      <c r="AJ1622" s="309"/>
      <c r="AK1622" s="309"/>
      <c r="AL1622" s="309"/>
      <c r="AM1622" s="309"/>
      <c r="AN1622" s="309"/>
      <c r="AO1622" s="309"/>
      <c r="AP1622" s="309"/>
      <c r="AQ1622" s="309"/>
      <c r="AR1622" s="309"/>
      <c r="AS1622" s="361">
        <f>AS1620-AS1621</f>
        <v>39465.582810586959</v>
      </c>
    </row>
    <row r="1623" spans="1:45">
      <c r="B1623" s="336"/>
      <c r="C1623" s="398"/>
      <c r="D1623" s="398"/>
      <c r="E1623" s="399"/>
      <c r="F1623" s="399"/>
      <c r="G1623" s="399"/>
      <c r="H1623" s="399"/>
      <c r="I1623" s="399"/>
      <c r="J1623" s="399"/>
      <c r="K1623" s="399"/>
      <c r="L1623" s="399"/>
      <c r="M1623" s="399"/>
      <c r="N1623" s="399"/>
      <c r="O1623" s="399"/>
      <c r="P1623" s="399"/>
      <c r="Q1623" s="399"/>
      <c r="R1623" s="400"/>
      <c r="S1623" s="399"/>
      <c r="T1623" s="399"/>
      <c r="U1623" s="399"/>
      <c r="V1623" s="398"/>
      <c r="W1623" s="401"/>
      <c r="X1623" s="398"/>
      <c r="Y1623" s="398"/>
      <c r="Z1623" s="399"/>
      <c r="AA1623" s="399"/>
      <c r="AB1623" s="399"/>
      <c r="AC1623" s="399"/>
      <c r="AD1623" s="399"/>
      <c r="AE1623" s="686"/>
      <c r="AF1623" s="686"/>
      <c r="AG1623" s="686"/>
      <c r="AH1623" s="686"/>
      <c r="AI1623" s="686"/>
      <c r="AJ1623" s="686"/>
      <c r="AK1623" s="686"/>
      <c r="AL1623" s="686"/>
      <c r="AM1623" s="686"/>
      <c r="AN1623" s="686"/>
      <c r="AO1623" s="686"/>
      <c r="AP1623" s="686"/>
      <c r="AQ1623" s="686"/>
      <c r="AR1623" s="686"/>
      <c r="AS1623" s="701"/>
    </row>
    <row r="1624" spans="1:45" ht="19.5" customHeight="1">
      <c r="B1624" s="324" t="s">
        <v>578</v>
      </c>
      <c r="C1624" s="342"/>
      <c r="D1624" s="343"/>
      <c r="E1624" s="343"/>
      <c r="F1624" s="343"/>
      <c r="G1624" s="343"/>
      <c r="H1624" s="343"/>
      <c r="I1624" s="343"/>
      <c r="J1624" s="343"/>
      <c r="K1624" s="343"/>
      <c r="L1624" s="343"/>
      <c r="M1624" s="343"/>
      <c r="N1624" s="343"/>
      <c r="O1624" s="343"/>
      <c r="P1624" s="343"/>
      <c r="Q1624" s="343"/>
      <c r="R1624" s="343"/>
      <c r="S1624" s="343"/>
      <c r="T1624" s="343"/>
      <c r="U1624" s="343"/>
      <c r="V1624" s="327"/>
      <c r="W1624" s="328"/>
      <c r="X1624" s="343"/>
      <c r="Y1624" s="343"/>
      <c r="Z1624" s="343"/>
      <c r="AA1624" s="343"/>
      <c r="AB1624" s="343"/>
      <c r="AC1624" s="343"/>
      <c r="AD1624" s="343"/>
      <c r="AE1624" s="344"/>
      <c r="AF1624" s="344"/>
      <c r="AG1624" s="344"/>
      <c r="AH1624" s="344"/>
      <c r="AI1624" s="344"/>
      <c r="AJ1624" s="344"/>
      <c r="AK1624" s="344"/>
      <c r="AL1624" s="344"/>
      <c r="AM1624" s="344"/>
      <c r="AN1624" s="344"/>
      <c r="AO1624" s="344"/>
      <c r="AP1624" s="344"/>
      <c r="AQ1624" s="344"/>
      <c r="AR1624" s="344"/>
      <c r="AS1624" s="344"/>
    </row>
    <row r="1625" spans="1:45" ht="19.5" customHeight="1">
      <c r="B1625" s="675"/>
      <c r="C1625" s="676"/>
      <c r="D1625" s="657"/>
      <c r="E1625" s="657"/>
      <c r="F1625" s="657"/>
      <c r="G1625" s="657"/>
      <c r="H1625" s="657"/>
      <c r="I1625" s="657"/>
      <c r="J1625" s="657"/>
      <c r="K1625" s="657"/>
      <c r="L1625" s="657"/>
      <c r="M1625" s="657"/>
      <c r="N1625" s="657"/>
      <c r="O1625" s="657"/>
      <c r="P1625" s="657"/>
      <c r="Q1625" s="657"/>
      <c r="R1625" s="657"/>
      <c r="S1625" s="657"/>
      <c r="T1625" s="657"/>
      <c r="U1625" s="657"/>
      <c r="V1625" s="266"/>
      <c r="W1625" s="677"/>
      <c r="X1625" s="657"/>
      <c r="Y1625" s="657"/>
      <c r="Z1625" s="657"/>
      <c r="AA1625" s="657"/>
      <c r="AB1625" s="657"/>
      <c r="AC1625" s="657"/>
      <c r="AD1625" s="657"/>
      <c r="AE1625" s="221"/>
      <c r="AF1625" s="221"/>
      <c r="AG1625" s="221"/>
      <c r="AH1625" s="221"/>
      <c r="AI1625" s="221"/>
      <c r="AJ1625" s="221"/>
      <c r="AK1625" s="221"/>
      <c r="AL1625" s="221"/>
      <c r="AM1625" s="221"/>
      <c r="AN1625" s="221"/>
      <c r="AO1625" s="221"/>
      <c r="AP1625" s="221"/>
      <c r="AQ1625" s="221"/>
      <c r="AR1625" s="221"/>
      <c r="AS1625" s="221"/>
    </row>
    <row r="1626" spans="1:45" ht="15.75">
      <c r="B1626" s="243" t="s">
        <v>816</v>
      </c>
      <c r="C1626" s="244"/>
      <c r="D1626" s="513" t="s">
        <v>523</v>
      </c>
      <c r="E1626" s="219"/>
      <c r="F1626" s="513"/>
      <c r="G1626" s="219"/>
      <c r="H1626" s="219"/>
      <c r="I1626" s="219"/>
      <c r="J1626" s="219"/>
      <c r="K1626" s="219"/>
      <c r="L1626" s="219"/>
      <c r="M1626" s="219"/>
      <c r="N1626" s="219"/>
      <c r="O1626" s="219"/>
      <c r="P1626" s="219"/>
      <c r="Q1626" s="219"/>
      <c r="R1626" s="244"/>
      <c r="S1626" s="219"/>
      <c r="T1626" s="219"/>
      <c r="U1626" s="219"/>
      <c r="V1626" s="219"/>
      <c r="W1626" s="219"/>
      <c r="X1626" s="219"/>
      <c r="Y1626" s="219"/>
      <c r="Z1626" s="219"/>
      <c r="AA1626" s="219"/>
      <c r="AB1626" s="219"/>
      <c r="AC1626" s="219"/>
      <c r="AD1626" s="219"/>
      <c r="AE1626" s="233"/>
      <c r="AF1626" s="231"/>
      <c r="AG1626" s="231"/>
      <c r="AH1626" s="231"/>
      <c r="AI1626" s="231"/>
      <c r="AJ1626" s="231"/>
      <c r="AK1626" s="231"/>
      <c r="AL1626" s="231"/>
      <c r="AM1626" s="231"/>
      <c r="AN1626" s="231"/>
      <c r="AO1626" s="231"/>
      <c r="AP1626" s="231"/>
      <c r="AQ1626" s="231"/>
      <c r="AR1626" s="231"/>
    </row>
    <row r="1627" spans="1:45" ht="39.75" customHeight="1">
      <c r="B1627" s="953" t="s">
        <v>211</v>
      </c>
      <c r="C1627" s="955" t="s">
        <v>33</v>
      </c>
      <c r="D1627" s="246" t="s">
        <v>421</v>
      </c>
      <c r="E1627" s="959" t="s">
        <v>209</v>
      </c>
      <c r="F1627" s="960"/>
      <c r="G1627" s="960"/>
      <c r="H1627" s="960"/>
      <c r="I1627" s="960"/>
      <c r="J1627" s="960"/>
      <c r="K1627" s="960"/>
      <c r="L1627" s="960"/>
      <c r="M1627" s="960"/>
      <c r="N1627" s="960"/>
      <c r="O1627" s="960"/>
      <c r="P1627" s="961"/>
      <c r="Q1627" s="957" t="s">
        <v>213</v>
      </c>
      <c r="R1627" s="246" t="s">
        <v>422</v>
      </c>
      <c r="S1627" s="950" t="s">
        <v>212</v>
      </c>
      <c r="T1627" s="951"/>
      <c r="U1627" s="951"/>
      <c r="V1627" s="951"/>
      <c r="W1627" s="951"/>
      <c r="X1627" s="951"/>
      <c r="Y1627" s="951"/>
      <c r="Z1627" s="951"/>
      <c r="AA1627" s="951"/>
      <c r="AB1627" s="951"/>
      <c r="AC1627" s="951"/>
      <c r="AD1627" s="962"/>
      <c r="AE1627" s="950" t="s">
        <v>242</v>
      </c>
      <c r="AF1627" s="951"/>
      <c r="AG1627" s="951"/>
      <c r="AH1627" s="951"/>
      <c r="AI1627" s="951"/>
      <c r="AJ1627" s="951"/>
      <c r="AK1627" s="951"/>
      <c r="AL1627" s="951"/>
      <c r="AM1627" s="951"/>
      <c r="AN1627" s="951"/>
      <c r="AO1627" s="951"/>
      <c r="AP1627" s="951"/>
      <c r="AQ1627" s="951"/>
      <c r="AR1627" s="951"/>
      <c r="AS1627" s="952"/>
    </row>
    <row r="1628" spans="1:45" ht="65.25" customHeight="1">
      <c r="B1628" s="954"/>
      <c r="C1628" s="956"/>
      <c r="D1628" s="247">
        <v>2025</v>
      </c>
      <c r="E1628" s="247">
        <v>2026</v>
      </c>
      <c r="F1628" s="247">
        <v>2027</v>
      </c>
      <c r="G1628" s="247">
        <v>2028</v>
      </c>
      <c r="H1628" s="247">
        <v>2029</v>
      </c>
      <c r="I1628" s="247">
        <v>2030</v>
      </c>
      <c r="J1628" s="247">
        <v>2031</v>
      </c>
      <c r="K1628" s="247">
        <v>2032</v>
      </c>
      <c r="L1628" s="247">
        <v>2033</v>
      </c>
      <c r="M1628" s="247">
        <v>2034</v>
      </c>
      <c r="N1628" s="247">
        <v>2035</v>
      </c>
      <c r="O1628" s="247">
        <v>2036</v>
      </c>
      <c r="P1628" s="247">
        <v>2037</v>
      </c>
      <c r="Q1628" s="958"/>
      <c r="R1628" s="247">
        <v>2025</v>
      </c>
      <c r="S1628" s="247">
        <v>2026</v>
      </c>
      <c r="T1628" s="247">
        <v>2027</v>
      </c>
      <c r="U1628" s="247">
        <v>2028</v>
      </c>
      <c r="V1628" s="247">
        <v>2029</v>
      </c>
      <c r="W1628" s="247">
        <v>2030</v>
      </c>
      <c r="X1628" s="247">
        <v>2031</v>
      </c>
      <c r="Y1628" s="247">
        <v>2032</v>
      </c>
      <c r="Z1628" s="247">
        <v>2033</v>
      </c>
      <c r="AA1628" s="247">
        <v>2034</v>
      </c>
      <c r="AB1628" s="247">
        <v>2035</v>
      </c>
      <c r="AC1628" s="247">
        <v>2036</v>
      </c>
      <c r="AD1628" s="247">
        <v>2037</v>
      </c>
      <c r="AE1628" s="247" t="str">
        <f>'1.  LRAMVA Summary'!$D$53</f>
        <v>Residential</v>
      </c>
      <c r="AF1628" s="247" t="str">
        <f>'1.  LRAMVA Summary'!$E$53</f>
        <v>GS&lt;50 kW</v>
      </c>
      <c r="AG1628" s="247" t="str">
        <f>'1.  LRAMVA Summary'!$F$53</f>
        <v>GS&gt;50 KW</v>
      </c>
      <c r="AH1628" s="247" t="str">
        <f>'1.  LRAMVA Summary'!$G$53</f>
        <v>Street Lights</v>
      </c>
      <c r="AI1628" s="247" t="str">
        <f>'1.  LRAMVA Summary'!$H$53</f>
        <v/>
      </c>
      <c r="AJ1628" s="247" t="str">
        <f>'1.  LRAMVA Summary'!$I$53</f>
        <v/>
      </c>
      <c r="AK1628" s="247" t="str">
        <f>'1.  LRAMVA Summary'!$J$53</f>
        <v/>
      </c>
      <c r="AL1628" s="247" t="str">
        <f>'1.  LRAMVA Summary'!$K$53</f>
        <v/>
      </c>
      <c r="AM1628" s="247" t="str">
        <f>'1.  LRAMVA Summary'!$L$53</f>
        <v/>
      </c>
      <c r="AN1628" s="247" t="str">
        <f>'1.  LRAMVA Summary'!$M$53</f>
        <v/>
      </c>
      <c r="AO1628" s="247" t="str">
        <f>'1.  LRAMVA Summary'!$N$53</f>
        <v/>
      </c>
      <c r="AP1628" s="247" t="str">
        <f>'1.  LRAMVA Summary'!$O$53</f>
        <v/>
      </c>
      <c r="AQ1628" s="247" t="str">
        <f>'1.  LRAMVA Summary'!$P$53</f>
        <v/>
      </c>
      <c r="AR1628" s="247" t="str">
        <f>'1.  LRAMVA Summary'!$Q$53</f>
        <v/>
      </c>
      <c r="AS1628" s="249" t="str">
        <f>'1.  LRAMVA Summary'!$R$53</f>
        <v>Total</v>
      </c>
    </row>
    <row r="1629" spans="1:45" ht="15" hidden="1" customHeight="1" outlineLevel="1">
      <c r="A1629" s="466"/>
      <c r="B1629" s="256"/>
      <c r="C1629" s="267"/>
      <c r="D1629" s="253"/>
      <c r="E1629" s="253"/>
      <c r="F1629" s="253"/>
      <c r="G1629" s="253"/>
      <c r="H1629" s="253"/>
      <c r="I1629" s="253"/>
      <c r="J1629" s="253"/>
      <c r="K1629" s="253"/>
      <c r="L1629" s="253"/>
      <c r="M1629" s="253"/>
      <c r="N1629" s="253"/>
      <c r="O1629" s="253"/>
      <c r="P1629" s="253"/>
      <c r="Q1629" s="253"/>
      <c r="R1629" s="253"/>
      <c r="S1629" s="253"/>
      <c r="T1629" s="253"/>
      <c r="U1629" s="253"/>
      <c r="V1629" s="253"/>
      <c r="W1629" s="253"/>
      <c r="X1629" s="253"/>
      <c r="Y1629" s="253"/>
      <c r="Z1629" s="253"/>
      <c r="AA1629" s="253"/>
      <c r="AB1629" s="253"/>
      <c r="AC1629" s="253"/>
      <c r="AD1629" s="253"/>
      <c r="AE1629" s="253">
        <f>'1.  LRAMVA Summary'!D695</f>
        <v>0</v>
      </c>
      <c r="AF1629" s="253">
        <f>'1.  LRAMVA Summary'!E695</f>
        <v>0</v>
      </c>
      <c r="AG1629" s="253">
        <f>'1.  LRAMVA Summary'!F695</f>
        <v>0</v>
      </c>
      <c r="AH1629" s="253">
        <f>'1.  LRAMVA Summary'!G695</f>
        <v>0</v>
      </c>
      <c r="AI1629" s="253">
        <f>'1.  LRAMVA Summary'!H695</f>
        <v>0</v>
      </c>
      <c r="AJ1629" s="253">
        <f>'1.  LRAMVA Summary'!I695</f>
        <v>0</v>
      </c>
      <c r="AK1629" s="253">
        <f>'1.  LRAMVA Summary'!J695</f>
        <v>0</v>
      </c>
      <c r="AL1629" s="253">
        <f>'1.  LRAMVA Summary'!K695</f>
        <v>0</v>
      </c>
      <c r="AM1629" s="253">
        <f>'1.  LRAMVA Summary'!L695</f>
        <v>0</v>
      </c>
      <c r="AN1629" s="253">
        <f>'1.  LRAMVA Summary'!M695</f>
        <v>0</v>
      </c>
      <c r="AO1629" s="253">
        <f>'1.  LRAMVA Summary'!N695</f>
        <v>0</v>
      </c>
      <c r="AP1629" s="253">
        <f>'1.  LRAMVA Summary'!O695</f>
        <v>0</v>
      </c>
      <c r="AQ1629" s="253">
        <f>'1.  LRAMVA Summary'!P695</f>
        <v>0</v>
      </c>
      <c r="AR1629" s="253">
        <f>'1.  LRAMVA Summary'!Q695</f>
        <v>0</v>
      </c>
      <c r="AS1629" s="254"/>
    </row>
    <row r="1630" spans="1:45" ht="15.75" collapsed="1">
      <c r="B1630" s="741"/>
      <c r="C1630" s="296"/>
      <c r="D1630" s="296"/>
      <c r="E1630" s="296"/>
      <c r="F1630" s="296"/>
      <c r="G1630" s="296"/>
      <c r="H1630" s="296"/>
      <c r="I1630" s="296"/>
      <c r="J1630" s="296"/>
      <c r="K1630" s="296"/>
      <c r="L1630" s="296"/>
      <c r="M1630" s="296"/>
      <c r="N1630" s="296"/>
      <c r="O1630" s="296"/>
      <c r="P1630" s="296"/>
      <c r="Q1630" s="296"/>
      <c r="R1630" s="296"/>
      <c r="S1630" s="296"/>
      <c r="T1630" s="296"/>
      <c r="U1630" s="296"/>
      <c r="V1630" s="296"/>
      <c r="W1630" s="296"/>
      <c r="X1630" s="296"/>
      <c r="Y1630" s="296"/>
      <c r="Z1630" s="296"/>
      <c r="AA1630" s="296"/>
      <c r="AB1630" s="296"/>
      <c r="AC1630" s="296"/>
      <c r="AD1630" s="746"/>
      <c r="AE1630" s="253" t="str">
        <f>'1.  LRAMVA Summary'!$D$54</f>
        <v>kWh</v>
      </c>
      <c r="AF1630" s="253" t="str">
        <f>'1.  LRAMVA Summary'!$E$54</f>
        <v>kWh</v>
      </c>
      <c r="AG1630" s="253" t="str">
        <f>'1.  LRAMVA Summary'!$F$54</f>
        <v>kW</v>
      </c>
      <c r="AH1630" s="253" t="str">
        <f>'1.  LRAMVA Summary'!$G$54</f>
        <v>kW</v>
      </c>
      <c r="AI1630" s="253">
        <f>'1.  LRAMVA Summary'!$H$54</f>
        <v>0</v>
      </c>
      <c r="AJ1630" s="253">
        <f>'1.  LRAMVA Summary'!$I$54</f>
        <v>0</v>
      </c>
      <c r="AK1630" s="253">
        <f>'1.  LRAMVA Summary'!$J$54</f>
        <v>0</v>
      </c>
      <c r="AL1630" s="253">
        <f>'1.  LRAMVA Summary'!$K$54</f>
        <v>0</v>
      </c>
      <c r="AM1630" s="253">
        <f>'1.  LRAMVA Summary'!$L$54</f>
        <v>0</v>
      </c>
      <c r="AN1630" s="253">
        <f>'1.  LRAMVA Summary'!$M$54</f>
        <v>0</v>
      </c>
      <c r="AO1630" s="253">
        <f>'1.  LRAMVA Summary'!$N$54</f>
        <v>0</v>
      </c>
      <c r="AP1630" s="253">
        <f>'1.  LRAMVA Summary'!$O$54</f>
        <v>0</v>
      </c>
      <c r="AQ1630" s="253">
        <f>'1.  LRAMVA Summary'!$P$54</f>
        <v>0</v>
      </c>
      <c r="AR1630" s="253">
        <f>'1.  LRAMVA Summary'!$Q$54</f>
        <v>0</v>
      </c>
      <c r="AS1630" s="291"/>
    </row>
    <row r="1631" spans="1:45" ht="15.75">
      <c r="B1631" s="742" t="s">
        <v>963</v>
      </c>
      <c r="C1631" s="296"/>
      <c r="D1631" s="296"/>
      <c r="E1631" s="296"/>
      <c r="F1631" s="296"/>
      <c r="G1631" s="296"/>
      <c r="H1631" s="296"/>
      <c r="I1631" s="296"/>
      <c r="J1631" s="296"/>
      <c r="K1631" s="296"/>
      <c r="L1631" s="296"/>
      <c r="M1631" s="296"/>
      <c r="N1631" s="296"/>
      <c r="O1631" s="296"/>
      <c r="P1631" s="296"/>
      <c r="Q1631" s="296"/>
      <c r="R1631" s="296"/>
      <c r="S1631" s="296"/>
      <c r="T1631" s="296"/>
      <c r="U1631" s="296"/>
      <c r="V1631" s="296"/>
      <c r="W1631" s="296"/>
      <c r="X1631" s="296"/>
      <c r="Y1631" s="296"/>
      <c r="Z1631" s="296"/>
      <c r="AA1631" s="296"/>
      <c r="AB1631" s="296"/>
      <c r="AC1631" s="296"/>
      <c r="AD1631" s="746"/>
      <c r="AE1631" s="744">
        <v>0</v>
      </c>
      <c r="AF1631" s="739">
        <v>0</v>
      </c>
      <c r="AG1631" s="739">
        <v>0</v>
      </c>
      <c r="AH1631" s="739">
        <v>0</v>
      </c>
      <c r="AI1631" s="739">
        <v>0</v>
      </c>
      <c r="AJ1631" s="739">
        <v>0</v>
      </c>
      <c r="AK1631" s="739">
        <v>0</v>
      </c>
      <c r="AL1631" s="739">
        <v>0</v>
      </c>
      <c r="AM1631" s="739">
        <v>0</v>
      </c>
      <c r="AN1631" s="739">
        <v>0</v>
      </c>
      <c r="AO1631" s="739">
        <v>0</v>
      </c>
      <c r="AP1631" s="739">
        <v>0</v>
      </c>
      <c r="AQ1631" s="739">
        <v>0</v>
      </c>
      <c r="AR1631" s="739">
        <v>0</v>
      </c>
      <c r="AS1631" s="740"/>
    </row>
    <row r="1632" spans="1:45" ht="15.75">
      <c r="B1632" s="743" t="s">
        <v>786</v>
      </c>
      <c r="C1632" s="357"/>
      <c r="D1632" s="357"/>
      <c r="E1632" s="357"/>
      <c r="F1632" s="357"/>
      <c r="G1632" s="357"/>
      <c r="H1632" s="357"/>
      <c r="I1632" s="357"/>
      <c r="J1632" s="357"/>
      <c r="K1632" s="357"/>
      <c r="L1632" s="357"/>
      <c r="M1632" s="357"/>
      <c r="N1632" s="357"/>
      <c r="O1632" s="357"/>
      <c r="P1632" s="357"/>
      <c r="Q1632" s="357"/>
      <c r="R1632" s="357"/>
      <c r="S1632" s="357"/>
      <c r="T1632" s="357"/>
      <c r="U1632" s="357"/>
      <c r="V1632" s="357"/>
      <c r="W1632" s="357"/>
      <c r="X1632" s="357"/>
      <c r="Y1632" s="357"/>
      <c r="Z1632" s="357"/>
      <c r="AA1632" s="357"/>
      <c r="AB1632" s="357"/>
      <c r="AC1632" s="357"/>
      <c r="AD1632" s="747"/>
      <c r="AE1632" s="745">
        <f>HLOOKUP(AE1628,'2. LRAMVA Threshold'!$B$42:$Q$60,17,FALSE)</f>
        <v>494885</v>
      </c>
      <c r="AF1632" s="745">
        <f>HLOOKUP(AF1628,'2. LRAMVA Threshold'!$B$42:$Q$60,17,FALSE)</f>
        <v>2573404</v>
      </c>
      <c r="AG1632" s="745">
        <f>HLOOKUP(AG1628,'2. LRAMVA Threshold'!$B$42:$Q$60,17,FALSE)</f>
        <v>576</v>
      </c>
      <c r="AH1632" s="745">
        <f>HLOOKUP(AH1628,'2. LRAMVA Threshold'!$B$42:$Q$60,17,FALSE)</f>
        <v>0</v>
      </c>
      <c r="AI1632" s="745">
        <f>HLOOKUP(AI1628,'2. LRAMVA Threshold'!$B$42:$Q$60,17,FALSE)</f>
        <v>0</v>
      </c>
      <c r="AJ1632" s="745">
        <f>HLOOKUP(AJ1628,'2. LRAMVA Threshold'!$B$42:$Q$60,17,FALSE)</f>
        <v>0</v>
      </c>
      <c r="AK1632" s="745">
        <f>HLOOKUP(AK1628,'2. LRAMVA Threshold'!$B$42:$Q$60,17,FALSE)</f>
        <v>0</v>
      </c>
      <c r="AL1632" s="745">
        <f>HLOOKUP(AL1628,'2. LRAMVA Threshold'!$B$42:$Q$60,17,FALSE)</f>
        <v>0</v>
      </c>
      <c r="AM1632" s="745">
        <f>HLOOKUP(AM1628,'2. LRAMVA Threshold'!$B$42:$Q$60,17,FALSE)</f>
        <v>0</v>
      </c>
      <c r="AN1632" s="745">
        <f>HLOOKUP(AN1628,'2. LRAMVA Threshold'!$B$42:$Q$60,17,FALSE)</f>
        <v>0</v>
      </c>
      <c r="AO1632" s="745">
        <f>HLOOKUP(AO1628,'2. LRAMVA Threshold'!$B$42:$Q$60,17,FALSE)</f>
        <v>0</v>
      </c>
      <c r="AP1632" s="745">
        <f>HLOOKUP(AP1628,'2. LRAMVA Threshold'!$B$42:$Q$60,17,FALSE)</f>
        <v>0</v>
      </c>
      <c r="AQ1632" s="745">
        <f>HLOOKUP(AQ1628,'2. LRAMVA Threshold'!$B$42:$Q$60,17,FALSE)</f>
        <v>0</v>
      </c>
      <c r="AR1632" s="745">
        <f>HLOOKUP(AR1628,'2. LRAMVA Threshold'!$B$42:$Q$60,17,FALSE)</f>
        <v>0</v>
      </c>
      <c r="AS1632" s="395"/>
    </row>
    <row r="1633" spans="2:45">
      <c r="B1633" s="348"/>
      <c r="C1633" s="294"/>
      <c r="D1633" s="295"/>
      <c r="E1633" s="295"/>
      <c r="F1633" s="295"/>
      <c r="G1633" s="295"/>
      <c r="H1633" s="295"/>
      <c r="I1633" s="295"/>
      <c r="J1633" s="295"/>
      <c r="K1633" s="295"/>
      <c r="L1633" s="295"/>
      <c r="M1633" s="295"/>
      <c r="N1633" s="295"/>
      <c r="O1633" s="295"/>
      <c r="P1633" s="295"/>
      <c r="Q1633" s="295"/>
      <c r="R1633" s="296"/>
      <c r="S1633" s="295"/>
      <c r="T1633" s="295"/>
      <c r="U1633" s="295"/>
      <c r="V1633" s="265"/>
      <c r="W1633" s="265"/>
      <c r="X1633" s="265"/>
      <c r="Y1633" s="265"/>
      <c r="Z1633" s="295"/>
      <c r="AA1633" s="295"/>
      <c r="AB1633" s="295"/>
      <c r="AC1633" s="295"/>
      <c r="AD1633" s="295"/>
      <c r="AE1633" s="389"/>
      <c r="AF1633" s="389"/>
      <c r="AG1633" s="389"/>
      <c r="AH1633" s="389"/>
      <c r="AI1633" s="389"/>
      <c r="AJ1633" s="389"/>
      <c r="AK1633" s="389"/>
      <c r="AL1633" s="353"/>
      <c r="AM1633" s="353"/>
      <c r="AN1633" s="353"/>
      <c r="AO1633" s="353"/>
      <c r="AP1633" s="353"/>
      <c r="AQ1633" s="353"/>
      <c r="AR1633" s="353"/>
      <c r="AS1633" s="354"/>
    </row>
    <row r="1634" spans="2:45">
      <c r="B1634" s="285" t="s">
        <v>744</v>
      </c>
      <c r="C1634" s="298"/>
      <c r="D1634" s="298"/>
      <c r="E1634" s="331"/>
      <c r="F1634" s="331"/>
      <c r="G1634" s="331"/>
      <c r="H1634" s="331"/>
      <c r="I1634" s="331"/>
      <c r="J1634" s="331"/>
      <c r="K1634" s="331"/>
      <c r="L1634" s="331"/>
      <c r="M1634" s="331"/>
      <c r="N1634" s="331"/>
      <c r="O1634" s="331"/>
      <c r="P1634" s="331"/>
      <c r="Q1634" s="331"/>
      <c r="R1634" s="253"/>
      <c r="S1634" s="300"/>
      <c r="T1634" s="300"/>
      <c r="U1634" s="300"/>
      <c r="V1634" s="299"/>
      <c r="W1634" s="299"/>
      <c r="X1634" s="299"/>
      <c r="Y1634" s="299"/>
      <c r="Z1634" s="300"/>
      <c r="AA1634" s="300"/>
      <c r="AB1634" s="300"/>
      <c r="AC1634" s="300"/>
      <c r="AD1634" s="300"/>
      <c r="AE1634" s="737">
        <f>HLOOKUP(AE35,'3.  Distribution Rates'!$C$122:$P$135,14,FALSE)</f>
        <v>0</v>
      </c>
      <c r="AF1634" s="737">
        <f>HLOOKUP(AF35,'3.  Distribution Rates'!$C$122:$P$135,14,FALSE)</f>
        <v>1.7999999999999999E-2</v>
      </c>
      <c r="AG1634" s="301">
        <f>HLOOKUP(AG35,'3.  Distribution Rates'!$C$122:$P$135,14,FALSE)</f>
        <v>3.7345000000000002</v>
      </c>
      <c r="AH1634" s="301">
        <f>HLOOKUP(AH35,'3.  Distribution Rates'!$C$122:$P$135,14,FALSE)</f>
        <v>3.9982000000000002</v>
      </c>
      <c r="AI1634" s="301">
        <f>HLOOKUP(AI35,'3.  Distribution Rates'!$C$122:$P$135,14,FALSE)</f>
        <v>0</v>
      </c>
      <c r="AJ1634" s="301">
        <f>HLOOKUP(AJ35,'3.  Distribution Rates'!$C$122:$P$135,14,FALSE)</f>
        <v>0</v>
      </c>
      <c r="AK1634" s="301">
        <f>HLOOKUP(AK35,'3.  Distribution Rates'!$C$122:$P$135,14,FALSE)</f>
        <v>0</v>
      </c>
      <c r="AL1634" s="301">
        <f>HLOOKUP(AL35,'3.  Distribution Rates'!$C$122:$P$135,14,FALSE)</f>
        <v>0</v>
      </c>
      <c r="AM1634" s="301">
        <f>HLOOKUP(AM35,'3.  Distribution Rates'!$C$122:$P$135,14,FALSE)</f>
        <v>0</v>
      </c>
      <c r="AN1634" s="301">
        <f>HLOOKUP(AN35,'3.  Distribution Rates'!$C$122:$P$135,14,FALSE)</f>
        <v>0</v>
      </c>
      <c r="AO1634" s="301">
        <f>HLOOKUP(AO35,'3.  Distribution Rates'!$C$122:$P$135,14,FALSE)</f>
        <v>0</v>
      </c>
      <c r="AP1634" s="301">
        <f>HLOOKUP(AP35,'3.  Distribution Rates'!$C$122:$P$135,14,FALSE)</f>
        <v>0</v>
      </c>
      <c r="AQ1634" s="301">
        <f>HLOOKUP(AQ35,'3.  Distribution Rates'!$C$122:$P$135,14,FALSE)</f>
        <v>0</v>
      </c>
      <c r="AR1634" s="301">
        <f>HLOOKUP(AR35,'3.  Distribution Rates'!$C$122:$P$135,14,FALSE)</f>
        <v>0</v>
      </c>
      <c r="AS1634" s="397"/>
    </row>
    <row r="1635" spans="2:45">
      <c r="B1635" s="285" t="s">
        <v>787</v>
      </c>
      <c r="C1635" s="303"/>
      <c r="D1635" s="245"/>
      <c r="E1635" s="242"/>
      <c r="F1635" s="242"/>
      <c r="G1635" s="242"/>
      <c r="H1635" s="242"/>
      <c r="I1635" s="242"/>
      <c r="J1635" s="242"/>
      <c r="K1635" s="242"/>
      <c r="L1635" s="242"/>
      <c r="M1635" s="242"/>
      <c r="N1635" s="242"/>
      <c r="O1635" s="242"/>
      <c r="P1635" s="242"/>
      <c r="Q1635" s="242"/>
      <c r="R1635" s="253"/>
      <c r="S1635" s="242"/>
      <c r="T1635" s="242"/>
      <c r="U1635" s="242"/>
      <c r="V1635" s="245"/>
      <c r="W1635" s="245"/>
      <c r="X1635" s="245"/>
      <c r="Y1635" s="245"/>
      <c r="Z1635" s="242"/>
      <c r="AA1635" s="242"/>
      <c r="AB1635" s="242"/>
      <c r="AC1635" s="242"/>
      <c r="AD1635" s="242"/>
      <c r="AE1635" s="333">
        <f>'4.  2011-2014 LRAM'!AM148*AE1634</f>
        <v>0</v>
      </c>
      <c r="AF1635" s="333">
        <f>'4.  2011-2014 LRAM'!AN148*AF1634</f>
        <v>0</v>
      </c>
      <c r="AG1635" s="333">
        <f>'4.  2011-2014 LRAM'!AO148*AG1634</f>
        <v>0</v>
      </c>
      <c r="AH1635" s="333">
        <f>'4.  2011-2014 LRAM'!AP148*AH1634</f>
        <v>0</v>
      </c>
      <c r="AI1635" s="333">
        <f>'4.  2011-2014 LRAM'!AQ148*AI1634</f>
        <v>0</v>
      </c>
      <c r="AJ1635" s="333">
        <f>'4.  2011-2014 LRAM'!AR148*AJ1634</f>
        <v>0</v>
      </c>
      <c r="AK1635" s="333">
        <f>'4.  2011-2014 LRAM'!AS148*AK1634</f>
        <v>0</v>
      </c>
      <c r="AL1635" s="333">
        <f>'4.  2011-2014 LRAM'!AT148*AL1634</f>
        <v>0</v>
      </c>
      <c r="AM1635" s="333">
        <f>'4.  2011-2014 LRAM'!AU148*AM1634</f>
        <v>0</v>
      </c>
      <c r="AN1635" s="333">
        <f>'4.  2011-2014 LRAM'!AV148*AN1634</f>
        <v>0</v>
      </c>
      <c r="AO1635" s="333">
        <f>'4.  2011-2014 LRAM'!AW148*AO1634</f>
        <v>0</v>
      </c>
      <c r="AP1635" s="333">
        <f>'4.  2011-2014 LRAM'!AX148*AP1634</f>
        <v>0</v>
      </c>
      <c r="AQ1635" s="333">
        <f>'4.  2011-2014 LRAM'!AY148*AQ1634</f>
        <v>0</v>
      </c>
      <c r="AR1635" s="333">
        <f>'4.  2011-2014 LRAM'!AZ148*AR1634</f>
        <v>0</v>
      </c>
      <c r="AS1635" s="545">
        <f t="shared" ref="AS1635:AS1638" si="3658">SUM(AE1635:AR1635)</f>
        <v>0</v>
      </c>
    </row>
    <row r="1636" spans="2:45">
      <c r="B1636" s="285" t="s">
        <v>788</v>
      </c>
      <c r="C1636" s="303"/>
      <c r="D1636" s="245"/>
      <c r="E1636" s="242"/>
      <c r="F1636" s="242"/>
      <c r="G1636" s="242"/>
      <c r="H1636" s="242"/>
      <c r="I1636" s="242"/>
      <c r="J1636" s="242"/>
      <c r="K1636" s="242"/>
      <c r="L1636" s="242"/>
      <c r="M1636" s="242"/>
      <c r="N1636" s="242"/>
      <c r="O1636" s="242"/>
      <c r="P1636" s="242"/>
      <c r="Q1636" s="242"/>
      <c r="R1636" s="253"/>
      <c r="S1636" s="242"/>
      <c r="T1636" s="242"/>
      <c r="U1636" s="242"/>
      <c r="V1636" s="245"/>
      <c r="W1636" s="245"/>
      <c r="X1636" s="245"/>
      <c r="Y1636" s="245"/>
      <c r="Z1636" s="242"/>
      <c r="AA1636" s="242"/>
      <c r="AB1636" s="242"/>
      <c r="AC1636" s="242"/>
      <c r="AD1636" s="242"/>
      <c r="AE1636" s="333">
        <f>'4.  2011-2014 LRAM'!AM287*AE1634</f>
        <v>0</v>
      </c>
      <c r="AF1636" s="333">
        <f>'4.  2011-2014 LRAM'!AN287*AF1634</f>
        <v>0</v>
      </c>
      <c r="AG1636" s="333">
        <f>'4.  2011-2014 LRAM'!AO287*AG1634</f>
        <v>0</v>
      </c>
      <c r="AH1636" s="333">
        <f>'4.  2011-2014 LRAM'!AP287*AH1634</f>
        <v>0</v>
      </c>
      <c r="AI1636" s="333">
        <f>'4.  2011-2014 LRAM'!AQ287*AI1634</f>
        <v>0</v>
      </c>
      <c r="AJ1636" s="333">
        <f>'4.  2011-2014 LRAM'!AR287*AJ1634</f>
        <v>0</v>
      </c>
      <c r="AK1636" s="333">
        <f>'4.  2011-2014 LRAM'!AS287*AK1634</f>
        <v>0</v>
      </c>
      <c r="AL1636" s="333">
        <f>'4.  2011-2014 LRAM'!AT287*AL1634</f>
        <v>0</v>
      </c>
      <c r="AM1636" s="333">
        <f>'4.  2011-2014 LRAM'!AU287*AM1634</f>
        <v>0</v>
      </c>
      <c r="AN1636" s="333">
        <f>'4.  2011-2014 LRAM'!AV287*AN1634</f>
        <v>0</v>
      </c>
      <c r="AO1636" s="333">
        <f>'4.  2011-2014 LRAM'!AW287*AO1634</f>
        <v>0</v>
      </c>
      <c r="AP1636" s="333">
        <f>'4.  2011-2014 LRAM'!AX287*AP1634</f>
        <v>0</v>
      </c>
      <c r="AQ1636" s="333">
        <f>'4.  2011-2014 LRAM'!AY287*AQ1634</f>
        <v>0</v>
      </c>
      <c r="AR1636" s="333">
        <f>'4.  2011-2014 LRAM'!AZ287*AR1634</f>
        <v>0</v>
      </c>
      <c r="AS1636" s="545">
        <f t="shared" si="3658"/>
        <v>0</v>
      </c>
    </row>
    <row r="1637" spans="2:45">
      <c r="B1637" s="285" t="s">
        <v>789</v>
      </c>
      <c r="C1637" s="303"/>
      <c r="D1637" s="245"/>
      <c r="E1637" s="242"/>
      <c r="F1637" s="242"/>
      <c r="G1637" s="242"/>
      <c r="H1637" s="242"/>
      <c r="I1637" s="242"/>
      <c r="J1637" s="242"/>
      <c r="K1637" s="242"/>
      <c r="L1637" s="242"/>
      <c r="M1637" s="242"/>
      <c r="N1637" s="242"/>
      <c r="O1637" s="242"/>
      <c r="P1637" s="242"/>
      <c r="Q1637" s="242"/>
      <c r="R1637" s="253"/>
      <c r="S1637" s="242"/>
      <c r="T1637" s="242"/>
      <c r="U1637" s="242"/>
      <c r="V1637" s="245"/>
      <c r="W1637" s="245"/>
      <c r="X1637" s="245"/>
      <c r="Y1637" s="245"/>
      <c r="Z1637" s="242"/>
      <c r="AA1637" s="242"/>
      <c r="AB1637" s="242"/>
      <c r="AC1637" s="242"/>
      <c r="AD1637" s="242"/>
      <c r="AE1637" s="333">
        <f>'4.  2011-2014 LRAM'!AM423*AE1634</f>
        <v>0</v>
      </c>
      <c r="AF1637" s="333">
        <f>'4.  2011-2014 LRAM'!AN423*AF1634</f>
        <v>0</v>
      </c>
      <c r="AG1637" s="333">
        <f>'4.  2011-2014 LRAM'!AO423*AG1634</f>
        <v>0</v>
      </c>
      <c r="AH1637" s="333">
        <f>'4.  2011-2014 LRAM'!AP423*AH1634</f>
        <v>0</v>
      </c>
      <c r="AI1637" s="333">
        <f>'4.  2011-2014 LRAM'!AQ423*AI1634</f>
        <v>0</v>
      </c>
      <c r="AJ1637" s="333">
        <f>'4.  2011-2014 LRAM'!AR423*AJ1634</f>
        <v>0</v>
      </c>
      <c r="AK1637" s="333">
        <f>'4.  2011-2014 LRAM'!AS423*AK1634</f>
        <v>0</v>
      </c>
      <c r="AL1637" s="333">
        <f>'4.  2011-2014 LRAM'!AT423*AL1634</f>
        <v>0</v>
      </c>
      <c r="AM1637" s="333">
        <f>'4.  2011-2014 LRAM'!AU423*AM1634</f>
        <v>0</v>
      </c>
      <c r="AN1637" s="333">
        <f>'4.  2011-2014 LRAM'!AV423*AN1634</f>
        <v>0</v>
      </c>
      <c r="AO1637" s="333">
        <f>'4.  2011-2014 LRAM'!AW423*AO1634</f>
        <v>0</v>
      </c>
      <c r="AP1637" s="333">
        <f>'4.  2011-2014 LRAM'!AX423*AP1634</f>
        <v>0</v>
      </c>
      <c r="AQ1637" s="333">
        <f>'4.  2011-2014 LRAM'!AY423*AQ1634</f>
        <v>0</v>
      </c>
      <c r="AR1637" s="333">
        <f>'4.  2011-2014 LRAM'!AZ423*AR1634</f>
        <v>0</v>
      </c>
      <c r="AS1637" s="545">
        <f t="shared" si="3658"/>
        <v>0</v>
      </c>
    </row>
    <row r="1638" spans="2:45">
      <c r="B1638" s="285" t="s">
        <v>790</v>
      </c>
      <c r="C1638" s="303"/>
      <c r="D1638" s="245"/>
      <c r="E1638" s="242"/>
      <c r="F1638" s="242"/>
      <c r="G1638" s="242"/>
      <c r="H1638" s="242"/>
      <c r="I1638" s="242"/>
      <c r="J1638" s="242"/>
      <c r="K1638" s="242"/>
      <c r="L1638" s="242"/>
      <c r="M1638" s="242"/>
      <c r="N1638" s="242"/>
      <c r="O1638" s="242"/>
      <c r="P1638" s="242"/>
      <c r="Q1638" s="242"/>
      <c r="R1638" s="253"/>
      <c r="S1638" s="242"/>
      <c r="T1638" s="242"/>
      <c r="U1638" s="242"/>
      <c r="V1638" s="245"/>
      <c r="W1638" s="245"/>
      <c r="X1638" s="245"/>
      <c r="Y1638" s="245"/>
      <c r="Z1638" s="242"/>
      <c r="AA1638" s="242"/>
      <c r="AB1638" s="242"/>
      <c r="AC1638" s="242"/>
      <c r="AD1638" s="242"/>
      <c r="AE1638" s="333">
        <f>'4.  2011-2014 LRAM'!AM560*AE1634</f>
        <v>0</v>
      </c>
      <c r="AF1638" s="333">
        <f>'4.  2011-2014 LRAM'!AN560*AF1634</f>
        <v>3402.4807920599997</v>
      </c>
      <c r="AG1638" s="333">
        <f>'4.  2011-2014 LRAM'!AO560*AG1634</f>
        <v>10013.745093319967</v>
      </c>
      <c r="AH1638" s="333">
        <f>'4.  2011-2014 LRAM'!AP560*AH1634</f>
        <v>0</v>
      </c>
      <c r="AI1638" s="333">
        <f>'4.  2011-2014 LRAM'!AQ560*AI1634</f>
        <v>0</v>
      </c>
      <c r="AJ1638" s="333">
        <f>'4.  2011-2014 LRAM'!AR560*AJ1634</f>
        <v>0</v>
      </c>
      <c r="AK1638" s="333">
        <f>'4.  2011-2014 LRAM'!AS560*AK1634</f>
        <v>0</v>
      </c>
      <c r="AL1638" s="333">
        <f>'4.  2011-2014 LRAM'!AT560*AL1634</f>
        <v>0</v>
      </c>
      <c r="AM1638" s="333">
        <f>'4.  2011-2014 LRAM'!AU560*AM1634</f>
        <v>0</v>
      </c>
      <c r="AN1638" s="333">
        <f>'4.  2011-2014 LRAM'!AV560*AN1634</f>
        <v>0</v>
      </c>
      <c r="AO1638" s="333">
        <f>'4.  2011-2014 LRAM'!AW560*AO1634</f>
        <v>0</v>
      </c>
      <c r="AP1638" s="333">
        <f>'4.  2011-2014 LRAM'!AX560*AP1634</f>
        <v>0</v>
      </c>
      <c r="AQ1638" s="333">
        <f>'4.  2011-2014 LRAM'!AY560*AQ1634</f>
        <v>0</v>
      </c>
      <c r="AR1638" s="333">
        <f>'4.  2011-2014 LRAM'!AZ560*AR1634</f>
        <v>0</v>
      </c>
      <c r="AS1638" s="545">
        <f t="shared" si="3658"/>
        <v>13416.225885379967</v>
      </c>
    </row>
    <row r="1639" spans="2:45">
      <c r="B1639" s="285" t="s">
        <v>791</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 t="shared" ref="AE1639:AR1639" si="3659">AE217*AE1634</f>
        <v>0</v>
      </c>
      <c r="AF1639" s="333">
        <f t="shared" si="3659"/>
        <v>4097.8504799999992</v>
      </c>
      <c r="AG1639" s="333">
        <f t="shared" si="3659"/>
        <v>10016.825280000001</v>
      </c>
      <c r="AH1639" s="333">
        <f t="shared" si="3659"/>
        <v>0</v>
      </c>
      <c r="AI1639" s="333">
        <f t="shared" si="3659"/>
        <v>0</v>
      </c>
      <c r="AJ1639" s="333">
        <f t="shared" si="3659"/>
        <v>0</v>
      </c>
      <c r="AK1639" s="333">
        <f t="shared" si="3659"/>
        <v>0</v>
      </c>
      <c r="AL1639" s="333">
        <f t="shared" si="3659"/>
        <v>0</v>
      </c>
      <c r="AM1639" s="333">
        <f t="shared" si="3659"/>
        <v>0</v>
      </c>
      <c r="AN1639" s="333">
        <f t="shared" si="3659"/>
        <v>0</v>
      </c>
      <c r="AO1639" s="333">
        <f t="shared" si="3659"/>
        <v>0</v>
      </c>
      <c r="AP1639" s="333">
        <f t="shared" si="3659"/>
        <v>0</v>
      </c>
      <c r="AQ1639" s="333">
        <f t="shared" si="3659"/>
        <v>0</v>
      </c>
      <c r="AR1639" s="333">
        <f t="shared" si="3659"/>
        <v>0</v>
      </c>
      <c r="AS1639" s="545">
        <f>SUM(AE1639:AR1639)</f>
        <v>14114.67576</v>
      </c>
    </row>
    <row r="1640" spans="2:45">
      <c r="B1640" s="285" t="s">
        <v>792</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 t="shared" ref="AE1640:AR1640" si="3660">AE407*AE1634</f>
        <v>0</v>
      </c>
      <c r="AF1640" s="333">
        <f t="shared" si="3660"/>
        <v>1790.4096000000002</v>
      </c>
      <c r="AG1640" s="333">
        <f t="shared" si="3660"/>
        <v>5122.2402000000011</v>
      </c>
      <c r="AH1640" s="333">
        <f t="shared" si="3660"/>
        <v>0</v>
      </c>
      <c r="AI1640" s="333">
        <f t="shared" si="3660"/>
        <v>0</v>
      </c>
      <c r="AJ1640" s="333">
        <f t="shared" si="3660"/>
        <v>0</v>
      </c>
      <c r="AK1640" s="333">
        <f t="shared" si="3660"/>
        <v>0</v>
      </c>
      <c r="AL1640" s="333">
        <f t="shared" si="3660"/>
        <v>0</v>
      </c>
      <c r="AM1640" s="333">
        <f t="shared" si="3660"/>
        <v>0</v>
      </c>
      <c r="AN1640" s="333">
        <f t="shared" si="3660"/>
        <v>0</v>
      </c>
      <c r="AO1640" s="333">
        <f t="shared" si="3660"/>
        <v>0</v>
      </c>
      <c r="AP1640" s="333">
        <f t="shared" si="3660"/>
        <v>0</v>
      </c>
      <c r="AQ1640" s="333">
        <f t="shared" si="3660"/>
        <v>0</v>
      </c>
      <c r="AR1640" s="333">
        <f t="shared" si="3660"/>
        <v>0</v>
      </c>
      <c r="AS1640" s="545">
        <f t="shared" ref="AS1640:AS1647" si="3661">SUM(AE1640:AR1640)</f>
        <v>6912.6498000000011</v>
      </c>
    </row>
    <row r="1641" spans="2:45">
      <c r="B1641" s="285" t="s">
        <v>793</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 t="shared" ref="AE1641:AR1641" si="3662">AE597*AE1634</f>
        <v>0</v>
      </c>
      <c r="AF1641" s="333">
        <f t="shared" si="3662"/>
        <v>6160.7843999999996</v>
      </c>
      <c r="AG1641" s="333">
        <f t="shared" si="3662"/>
        <v>21134.2824</v>
      </c>
      <c r="AH1641" s="333">
        <f t="shared" si="3662"/>
        <v>0</v>
      </c>
      <c r="AI1641" s="333">
        <f t="shared" si="3662"/>
        <v>0</v>
      </c>
      <c r="AJ1641" s="333">
        <f t="shared" si="3662"/>
        <v>0</v>
      </c>
      <c r="AK1641" s="333">
        <f t="shared" si="3662"/>
        <v>0</v>
      </c>
      <c r="AL1641" s="333">
        <f t="shared" si="3662"/>
        <v>0</v>
      </c>
      <c r="AM1641" s="333">
        <f t="shared" si="3662"/>
        <v>0</v>
      </c>
      <c r="AN1641" s="333">
        <f t="shared" si="3662"/>
        <v>0</v>
      </c>
      <c r="AO1641" s="333">
        <f t="shared" si="3662"/>
        <v>0</v>
      </c>
      <c r="AP1641" s="333">
        <f t="shared" si="3662"/>
        <v>0</v>
      </c>
      <c r="AQ1641" s="333">
        <f t="shared" si="3662"/>
        <v>0</v>
      </c>
      <c r="AR1641" s="333">
        <f t="shared" si="3662"/>
        <v>0</v>
      </c>
      <c r="AS1641" s="545">
        <f t="shared" si="3661"/>
        <v>27295.066800000001</v>
      </c>
    </row>
    <row r="1642" spans="2:45">
      <c r="B1642" s="285" t="s">
        <v>794</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 t="shared" ref="AE1642:AR1642" si="3663">AE1634*AE787</f>
        <v>0</v>
      </c>
      <c r="AF1642" s="333">
        <f t="shared" si="3663"/>
        <v>0</v>
      </c>
      <c r="AG1642" s="333">
        <f t="shared" si="3663"/>
        <v>0</v>
      </c>
      <c r="AH1642" s="333">
        <f t="shared" si="3663"/>
        <v>0</v>
      </c>
      <c r="AI1642" s="333">
        <f t="shared" si="3663"/>
        <v>0</v>
      </c>
      <c r="AJ1642" s="333">
        <f t="shared" si="3663"/>
        <v>0</v>
      </c>
      <c r="AK1642" s="333">
        <f t="shared" si="3663"/>
        <v>0</v>
      </c>
      <c r="AL1642" s="333">
        <f t="shared" si="3663"/>
        <v>0</v>
      </c>
      <c r="AM1642" s="333">
        <f t="shared" si="3663"/>
        <v>0</v>
      </c>
      <c r="AN1642" s="333">
        <f t="shared" si="3663"/>
        <v>0</v>
      </c>
      <c r="AO1642" s="333">
        <f t="shared" si="3663"/>
        <v>0</v>
      </c>
      <c r="AP1642" s="333">
        <f t="shared" si="3663"/>
        <v>0</v>
      </c>
      <c r="AQ1642" s="333">
        <f t="shared" si="3663"/>
        <v>0</v>
      </c>
      <c r="AR1642" s="333">
        <f t="shared" si="3663"/>
        <v>0</v>
      </c>
      <c r="AS1642" s="545">
        <f t="shared" si="3661"/>
        <v>0</v>
      </c>
    </row>
    <row r="1643" spans="2:45">
      <c r="B1643" s="285" t="s">
        <v>795</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3664">AE982*AE1634</f>
        <v>0</v>
      </c>
      <c r="AF1643" s="333">
        <f t="shared" si="3664"/>
        <v>0</v>
      </c>
      <c r="AG1643" s="333">
        <f t="shared" si="3664"/>
        <v>0</v>
      </c>
      <c r="AH1643" s="333">
        <f t="shared" si="3664"/>
        <v>0</v>
      </c>
      <c r="AI1643" s="333">
        <f t="shared" si="3664"/>
        <v>0</v>
      </c>
      <c r="AJ1643" s="333">
        <f t="shared" si="3664"/>
        <v>0</v>
      </c>
      <c r="AK1643" s="333">
        <f t="shared" si="3664"/>
        <v>0</v>
      </c>
      <c r="AL1643" s="333">
        <f t="shared" si="3664"/>
        <v>0</v>
      </c>
      <c r="AM1643" s="333">
        <f t="shared" si="3664"/>
        <v>0</v>
      </c>
      <c r="AN1643" s="333">
        <f t="shared" si="3664"/>
        <v>0</v>
      </c>
      <c r="AO1643" s="333">
        <f t="shared" si="3664"/>
        <v>0</v>
      </c>
      <c r="AP1643" s="333">
        <f t="shared" si="3664"/>
        <v>0</v>
      </c>
      <c r="AQ1643" s="333">
        <f t="shared" si="3664"/>
        <v>0</v>
      </c>
      <c r="AR1643" s="333">
        <f t="shared" si="3664"/>
        <v>0</v>
      </c>
      <c r="AS1643" s="545">
        <f t="shared" si="3661"/>
        <v>0</v>
      </c>
    </row>
    <row r="1644" spans="2:45">
      <c r="B1644" s="285" t="s">
        <v>796</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3665">AE1177*AE1634</f>
        <v>0</v>
      </c>
      <c r="AF1644" s="333">
        <f t="shared" si="3665"/>
        <v>0</v>
      </c>
      <c r="AG1644" s="333">
        <f t="shared" si="3665"/>
        <v>0</v>
      </c>
      <c r="AH1644" s="333">
        <f t="shared" si="3665"/>
        <v>0</v>
      </c>
      <c r="AI1644" s="333">
        <f t="shared" si="3665"/>
        <v>0</v>
      </c>
      <c r="AJ1644" s="333">
        <f t="shared" si="3665"/>
        <v>0</v>
      </c>
      <c r="AK1644" s="333">
        <f t="shared" si="3665"/>
        <v>0</v>
      </c>
      <c r="AL1644" s="333">
        <f t="shared" si="3665"/>
        <v>0</v>
      </c>
      <c r="AM1644" s="333">
        <f t="shared" si="3665"/>
        <v>0</v>
      </c>
      <c r="AN1644" s="333">
        <f t="shared" si="3665"/>
        <v>0</v>
      </c>
      <c r="AO1644" s="333">
        <f t="shared" si="3665"/>
        <v>0</v>
      </c>
      <c r="AP1644" s="333">
        <f t="shared" si="3665"/>
        <v>0</v>
      </c>
      <c r="AQ1644" s="333">
        <f t="shared" si="3665"/>
        <v>0</v>
      </c>
      <c r="AR1644" s="333">
        <f t="shared" si="3665"/>
        <v>0</v>
      </c>
      <c r="AS1644" s="545">
        <f t="shared" si="3661"/>
        <v>0</v>
      </c>
    </row>
    <row r="1645" spans="2:45">
      <c r="B1645" s="285" t="s">
        <v>797</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3666">AE1372*AE1634</f>
        <v>0</v>
      </c>
      <c r="AF1645" s="333">
        <f t="shared" si="3666"/>
        <v>0</v>
      </c>
      <c r="AG1645" s="333">
        <f t="shared" si="3666"/>
        <v>0</v>
      </c>
      <c r="AH1645" s="333">
        <f t="shared" si="3666"/>
        <v>0</v>
      </c>
      <c r="AI1645" s="333">
        <f t="shared" si="3666"/>
        <v>0</v>
      </c>
      <c r="AJ1645" s="333">
        <f t="shared" si="3666"/>
        <v>0</v>
      </c>
      <c r="AK1645" s="333">
        <f t="shared" si="3666"/>
        <v>0</v>
      </c>
      <c r="AL1645" s="333">
        <f t="shared" si="3666"/>
        <v>0</v>
      </c>
      <c r="AM1645" s="333">
        <f t="shared" si="3666"/>
        <v>0</v>
      </c>
      <c r="AN1645" s="333">
        <f t="shared" si="3666"/>
        <v>0</v>
      </c>
      <c r="AO1645" s="333">
        <f t="shared" si="3666"/>
        <v>0</v>
      </c>
      <c r="AP1645" s="333">
        <f t="shared" si="3666"/>
        <v>0</v>
      </c>
      <c r="AQ1645" s="333">
        <f t="shared" si="3666"/>
        <v>0</v>
      </c>
      <c r="AR1645" s="333">
        <f t="shared" si="3666"/>
        <v>0</v>
      </c>
      <c r="AS1645" s="545">
        <f t="shared" si="3661"/>
        <v>0</v>
      </c>
    </row>
    <row r="1646" spans="2:45">
      <c r="B1646" s="285" t="s">
        <v>798</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3667">AE1566*AE1634</f>
        <v>0</v>
      </c>
      <c r="AF1646" s="333">
        <f t="shared" si="3667"/>
        <v>0</v>
      </c>
      <c r="AG1646" s="333">
        <f t="shared" si="3667"/>
        <v>0</v>
      </c>
      <c r="AH1646" s="333">
        <f t="shared" si="3667"/>
        <v>0</v>
      </c>
      <c r="AI1646" s="333">
        <f t="shared" si="3667"/>
        <v>0</v>
      </c>
      <c r="AJ1646" s="333">
        <f t="shared" si="3667"/>
        <v>0</v>
      </c>
      <c r="AK1646" s="333">
        <f t="shared" si="3667"/>
        <v>0</v>
      </c>
      <c r="AL1646" s="333">
        <f t="shared" si="3667"/>
        <v>0</v>
      </c>
      <c r="AM1646" s="333">
        <f t="shared" si="3667"/>
        <v>0</v>
      </c>
      <c r="AN1646" s="333">
        <f t="shared" si="3667"/>
        <v>0</v>
      </c>
      <c r="AO1646" s="333">
        <f t="shared" si="3667"/>
        <v>0</v>
      </c>
      <c r="AP1646" s="333">
        <f t="shared" si="3667"/>
        <v>0</v>
      </c>
      <c r="AQ1646" s="333">
        <f t="shared" si="3667"/>
        <v>0</v>
      </c>
      <c r="AR1646" s="333">
        <f t="shared" si="3667"/>
        <v>0</v>
      </c>
      <c r="AS1646" s="545">
        <f t="shared" si="3661"/>
        <v>0</v>
      </c>
    </row>
    <row r="1647" spans="2:45" ht="15.75">
      <c r="B1647" s="307" t="s">
        <v>903</v>
      </c>
      <c r="C1647" s="303"/>
      <c r="D1647" s="265"/>
      <c r="E1647" s="295"/>
      <c r="F1647" s="295"/>
      <c r="G1647" s="295"/>
      <c r="H1647" s="295"/>
      <c r="I1647" s="295"/>
      <c r="J1647" s="295"/>
      <c r="K1647" s="295"/>
      <c r="L1647" s="295"/>
      <c r="M1647" s="295"/>
      <c r="N1647" s="295"/>
      <c r="O1647" s="295"/>
      <c r="P1647" s="295"/>
      <c r="Q1647" s="295"/>
      <c r="R1647" s="262"/>
      <c r="S1647" s="295"/>
      <c r="T1647" s="295"/>
      <c r="U1647" s="295"/>
      <c r="V1647" s="265"/>
      <c r="W1647" s="265"/>
      <c r="X1647" s="265"/>
      <c r="Y1647" s="265"/>
      <c r="Z1647" s="295"/>
      <c r="AA1647" s="295"/>
      <c r="AB1647" s="295"/>
      <c r="AC1647" s="295"/>
      <c r="AD1647" s="295"/>
      <c r="AE1647" s="304">
        <f>SUM(AE1635:AE1646)</f>
        <v>0</v>
      </c>
      <c r="AF1647" s="304">
        <f>SUM(AF1635:AF1646)</f>
        <v>15451.52527206</v>
      </c>
      <c r="AG1647" s="304">
        <f t="shared" ref="AG1647:AR1647" si="3668">SUM(AG1635:AG1646)</f>
        <v>46287.092973319974</v>
      </c>
      <c r="AH1647" s="304">
        <f t="shared" si="3668"/>
        <v>0</v>
      </c>
      <c r="AI1647" s="304">
        <f t="shared" si="3668"/>
        <v>0</v>
      </c>
      <c r="AJ1647" s="304">
        <f t="shared" si="3668"/>
        <v>0</v>
      </c>
      <c r="AK1647" s="304">
        <f t="shared" si="3668"/>
        <v>0</v>
      </c>
      <c r="AL1647" s="304">
        <f t="shared" si="3668"/>
        <v>0</v>
      </c>
      <c r="AM1647" s="304">
        <f t="shared" si="3668"/>
        <v>0</v>
      </c>
      <c r="AN1647" s="304">
        <f t="shared" si="3668"/>
        <v>0</v>
      </c>
      <c r="AO1647" s="304">
        <f t="shared" si="3668"/>
        <v>0</v>
      </c>
      <c r="AP1647" s="304">
        <f t="shared" si="3668"/>
        <v>0</v>
      </c>
      <c r="AQ1647" s="304">
        <f t="shared" si="3668"/>
        <v>0</v>
      </c>
      <c r="AR1647" s="304">
        <f t="shared" si="3668"/>
        <v>0</v>
      </c>
      <c r="AS1647" s="361">
        <f t="shared" si="3661"/>
        <v>61738.61824537997</v>
      </c>
    </row>
    <row r="1648" spans="2:45" ht="15.75">
      <c r="B1648" s="307" t="s">
        <v>904</v>
      </c>
      <c r="C1648" s="303"/>
      <c r="D1648" s="308"/>
      <c r="E1648" s="295"/>
      <c r="F1648" s="295"/>
      <c r="G1648" s="295"/>
      <c r="H1648" s="295"/>
      <c r="I1648" s="295"/>
      <c r="J1648" s="295"/>
      <c r="K1648" s="295"/>
      <c r="L1648" s="295"/>
      <c r="M1648" s="295"/>
      <c r="N1648" s="295"/>
      <c r="O1648" s="295"/>
      <c r="P1648" s="295"/>
      <c r="Q1648" s="295"/>
      <c r="R1648" s="262"/>
      <c r="S1648" s="295"/>
      <c r="T1648" s="295"/>
      <c r="U1648" s="295"/>
      <c r="V1648" s="265"/>
      <c r="W1648" s="265"/>
      <c r="X1648" s="265"/>
      <c r="Y1648" s="265"/>
      <c r="Z1648" s="295"/>
      <c r="AA1648" s="295"/>
      <c r="AB1648" s="295"/>
      <c r="AC1648" s="295"/>
      <c r="AD1648" s="295"/>
      <c r="AE1648" s="305">
        <f>AE1632*AE1634</f>
        <v>0</v>
      </c>
      <c r="AF1648" s="305">
        <f t="shared" ref="AF1648:AR1648" si="3669">AF1632*AF1634</f>
        <v>46321.271999999997</v>
      </c>
      <c r="AG1648" s="305">
        <f t="shared" si="3669"/>
        <v>2151.0720000000001</v>
      </c>
      <c r="AH1648" s="305">
        <f t="shared" si="3669"/>
        <v>0</v>
      </c>
      <c r="AI1648" s="305">
        <f t="shared" si="3669"/>
        <v>0</v>
      </c>
      <c r="AJ1648" s="305">
        <f t="shared" si="3669"/>
        <v>0</v>
      </c>
      <c r="AK1648" s="305">
        <f t="shared" si="3669"/>
        <v>0</v>
      </c>
      <c r="AL1648" s="305">
        <f t="shared" si="3669"/>
        <v>0</v>
      </c>
      <c r="AM1648" s="305">
        <f t="shared" si="3669"/>
        <v>0</v>
      </c>
      <c r="AN1648" s="305">
        <f t="shared" si="3669"/>
        <v>0</v>
      </c>
      <c r="AO1648" s="305">
        <f t="shared" si="3669"/>
        <v>0</v>
      </c>
      <c r="AP1648" s="305">
        <f t="shared" si="3669"/>
        <v>0</v>
      </c>
      <c r="AQ1648" s="305">
        <f t="shared" si="3669"/>
        <v>0</v>
      </c>
      <c r="AR1648" s="305">
        <f t="shared" si="3669"/>
        <v>0</v>
      </c>
      <c r="AS1648" s="361">
        <f>SUM(AE1648:AR1648)</f>
        <v>48472.343999999997</v>
      </c>
    </row>
    <row r="1649" spans="1:45" ht="15.75">
      <c r="B1649" s="307" t="s">
        <v>905</v>
      </c>
      <c r="C1649" s="303"/>
      <c r="D1649" s="308"/>
      <c r="E1649" s="295"/>
      <c r="F1649" s="295"/>
      <c r="G1649" s="295"/>
      <c r="H1649" s="295"/>
      <c r="I1649" s="295"/>
      <c r="J1649" s="295"/>
      <c r="K1649" s="295"/>
      <c r="L1649" s="295"/>
      <c r="M1649" s="295"/>
      <c r="N1649" s="295"/>
      <c r="O1649" s="295"/>
      <c r="P1649" s="295"/>
      <c r="Q1649" s="295"/>
      <c r="R1649" s="262"/>
      <c r="S1649" s="295"/>
      <c r="T1649" s="295"/>
      <c r="U1649" s="295"/>
      <c r="V1649" s="308"/>
      <c r="W1649" s="308"/>
      <c r="X1649" s="308"/>
      <c r="Y1649" s="308"/>
      <c r="Z1649" s="295"/>
      <c r="AA1649" s="295"/>
      <c r="AB1649" s="295"/>
      <c r="AC1649" s="295"/>
      <c r="AD1649" s="295"/>
      <c r="AE1649" s="309"/>
      <c r="AF1649" s="309"/>
      <c r="AG1649" s="309"/>
      <c r="AH1649" s="309"/>
      <c r="AI1649" s="309"/>
      <c r="AJ1649" s="309"/>
      <c r="AK1649" s="309"/>
      <c r="AL1649" s="309"/>
      <c r="AM1649" s="309"/>
      <c r="AN1649" s="309"/>
      <c r="AO1649" s="309"/>
      <c r="AP1649" s="309"/>
      <c r="AQ1649" s="309"/>
      <c r="AR1649" s="309"/>
      <c r="AS1649" s="361">
        <f>AS1647-AS1648</f>
        <v>13266.274245379973</v>
      </c>
    </row>
    <row r="1650" spans="1:45">
      <c r="B1650" s="336"/>
      <c r="C1650" s="398"/>
      <c r="D1650" s="398"/>
      <c r="E1650" s="399"/>
      <c r="F1650" s="399"/>
      <c r="G1650" s="399"/>
      <c r="H1650" s="399"/>
      <c r="I1650" s="399"/>
      <c r="J1650" s="399"/>
      <c r="K1650" s="399"/>
      <c r="L1650" s="399"/>
      <c r="M1650" s="399"/>
      <c r="N1650" s="399"/>
      <c r="O1650" s="399"/>
      <c r="P1650" s="399"/>
      <c r="Q1650" s="399"/>
      <c r="R1650" s="400"/>
      <c r="S1650" s="399"/>
      <c r="T1650" s="399"/>
      <c r="U1650" s="399"/>
      <c r="V1650" s="398"/>
      <c r="W1650" s="401"/>
      <c r="X1650" s="398"/>
      <c r="Y1650" s="398"/>
      <c r="Z1650" s="399"/>
      <c r="AA1650" s="399"/>
      <c r="AB1650" s="399"/>
      <c r="AC1650" s="399"/>
      <c r="AD1650" s="399"/>
      <c r="AE1650" s="686"/>
      <c r="AF1650" s="686"/>
      <c r="AG1650" s="686"/>
      <c r="AH1650" s="686"/>
      <c r="AI1650" s="686"/>
      <c r="AJ1650" s="686"/>
      <c r="AK1650" s="686"/>
      <c r="AL1650" s="686"/>
      <c r="AM1650" s="686"/>
      <c r="AN1650" s="686"/>
      <c r="AO1650" s="686"/>
      <c r="AP1650" s="686"/>
      <c r="AQ1650" s="686"/>
      <c r="AR1650" s="686"/>
      <c r="AS1650" s="701"/>
    </row>
    <row r="1651" spans="1:45" ht="19.5" customHeight="1">
      <c r="B1651" s="324" t="s">
        <v>578</v>
      </c>
      <c r="C1651" s="342"/>
      <c r="D1651" s="343"/>
      <c r="E1651" s="343"/>
      <c r="F1651" s="343"/>
      <c r="G1651" s="343"/>
      <c r="H1651" s="343"/>
      <c r="I1651" s="343"/>
      <c r="J1651" s="343"/>
      <c r="K1651" s="343"/>
      <c r="L1651" s="343"/>
      <c r="M1651" s="343"/>
      <c r="N1651" s="343"/>
      <c r="O1651" s="343"/>
      <c r="P1651" s="343"/>
      <c r="Q1651" s="343"/>
      <c r="R1651" s="343"/>
      <c r="S1651" s="343"/>
      <c r="T1651" s="343"/>
      <c r="U1651" s="343"/>
      <c r="V1651" s="327"/>
      <c r="W1651" s="328"/>
      <c r="X1651" s="343"/>
      <c r="Y1651" s="343"/>
      <c r="Z1651" s="343"/>
      <c r="AA1651" s="343"/>
      <c r="AB1651" s="343"/>
      <c r="AC1651" s="343"/>
      <c r="AD1651" s="343"/>
      <c r="AE1651" s="344"/>
      <c r="AF1651" s="344"/>
      <c r="AG1651" s="344"/>
      <c r="AH1651" s="344"/>
      <c r="AI1651" s="344"/>
      <c r="AJ1651" s="344"/>
      <c r="AK1651" s="344"/>
      <c r="AL1651" s="344"/>
      <c r="AM1651" s="344"/>
      <c r="AN1651" s="344"/>
      <c r="AO1651" s="344"/>
      <c r="AP1651" s="344"/>
      <c r="AQ1651" s="344"/>
      <c r="AR1651" s="344"/>
      <c r="AS1651" s="344"/>
    </row>
    <row r="1652" spans="1:45" ht="19.5" customHeight="1">
      <c r="B1652" s="675"/>
      <c r="C1652" s="676"/>
      <c r="D1652" s="657"/>
      <c r="E1652" s="657"/>
      <c r="F1652" s="657"/>
      <c r="G1652" s="657"/>
      <c r="H1652" s="657"/>
      <c r="I1652" s="657"/>
      <c r="J1652" s="657"/>
      <c r="K1652" s="657"/>
      <c r="L1652" s="657"/>
      <c r="M1652" s="657"/>
      <c r="N1652" s="657"/>
      <c r="O1652" s="657"/>
      <c r="P1652" s="657"/>
      <c r="Q1652" s="657"/>
      <c r="R1652" s="657"/>
      <c r="S1652" s="657"/>
      <c r="T1652" s="657"/>
      <c r="U1652" s="657"/>
      <c r="V1652" s="266"/>
      <c r="W1652" s="677"/>
      <c r="X1652" s="657"/>
      <c r="Y1652" s="657"/>
      <c r="Z1652" s="657"/>
      <c r="AA1652" s="657"/>
      <c r="AB1652" s="657"/>
      <c r="AC1652" s="657"/>
      <c r="AD1652" s="657"/>
      <c r="AE1652" s="221"/>
      <c r="AF1652" s="221"/>
      <c r="AG1652" s="221"/>
      <c r="AH1652" s="221"/>
      <c r="AI1652" s="221"/>
      <c r="AJ1652" s="221"/>
      <c r="AK1652" s="221"/>
      <c r="AL1652" s="221"/>
      <c r="AM1652" s="221"/>
      <c r="AN1652" s="221"/>
      <c r="AO1652" s="221"/>
      <c r="AP1652" s="221"/>
      <c r="AQ1652" s="221"/>
      <c r="AR1652" s="221"/>
      <c r="AS1652" s="221"/>
    </row>
    <row r="1653" spans="1:45" ht="15.75">
      <c r="B1653" s="243" t="s">
        <v>817</v>
      </c>
      <c r="C1653" s="244"/>
      <c r="D1653" s="513" t="s">
        <v>523</v>
      </c>
      <c r="E1653" s="219"/>
      <c r="F1653" s="513"/>
      <c r="G1653" s="219"/>
      <c r="H1653" s="219"/>
      <c r="I1653" s="219"/>
      <c r="J1653" s="219"/>
      <c r="K1653" s="219"/>
      <c r="L1653" s="219"/>
      <c r="M1653" s="219"/>
      <c r="N1653" s="219"/>
      <c r="O1653" s="219"/>
      <c r="P1653" s="219"/>
      <c r="Q1653" s="219"/>
      <c r="R1653" s="244"/>
      <c r="S1653" s="219"/>
      <c r="T1653" s="219"/>
      <c r="U1653" s="219"/>
      <c r="V1653" s="219"/>
      <c r="W1653" s="219"/>
      <c r="X1653" s="219"/>
      <c r="Y1653" s="219"/>
      <c r="Z1653" s="219"/>
      <c r="AA1653" s="219"/>
      <c r="AB1653" s="219"/>
      <c r="AC1653" s="219"/>
      <c r="AD1653" s="219"/>
      <c r="AE1653" s="233"/>
      <c r="AF1653" s="231"/>
      <c r="AG1653" s="231"/>
      <c r="AH1653" s="231"/>
      <c r="AI1653" s="231"/>
      <c r="AJ1653" s="231"/>
      <c r="AK1653" s="231"/>
      <c r="AL1653" s="231"/>
      <c r="AM1653" s="231"/>
      <c r="AN1653" s="231"/>
      <c r="AO1653" s="231"/>
      <c r="AP1653" s="231"/>
      <c r="AQ1653" s="231"/>
      <c r="AR1653" s="231"/>
    </row>
    <row r="1654" spans="1:45" ht="39.75" customHeight="1">
      <c r="B1654" s="953" t="s">
        <v>211</v>
      </c>
      <c r="C1654" s="955" t="s">
        <v>33</v>
      </c>
      <c r="D1654" s="246" t="s">
        <v>421</v>
      </c>
      <c r="E1654" s="959" t="s">
        <v>209</v>
      </c>
      <c r="F1654" s="960"/>
      <c r="G1654" s="960"/>
      <c r="H1654" s="960"/>
      <c r="I1654" s="960"/>
      <c r="J1654" s="960"/>
      <c r="K1654" s="960"/>
      <c r="L1654" s="960"/>
      <c r="M1654" s="960"/>
      <c r="N1654" s="960"/>
      <c r="O1654" s="960"/>
      <c r="P1654" s="961"/>
      <c r="Q1654" s="957" t="s">
        <v>213</v>
      </c>
      <c r="R1654" s="246" t="s">
        <v>422</v>
      </c>
      <c r="S1654" s="950" t="s">
        <v>212</v>
      </c>
      <c r="T1654" s="951"/>
      <c r="U1654" s="951"/>
      <c r="V1654" s="951"/>
      <c r="W1654" s="951"/>
      <c r="X1654" s="951"/>
      <c r="Y1654" s="951"/>
      <c r="Z1654" s="951"/>
      <c r="AA1654" s="951"/>
      <c r="AB1654" s="951"/>
      <c r="AC1654" s="951"/>
      <c r="AD1654" s="962"/>
      <c r="AE1654" s="950" t="s">
        <v>242</v>
      </c>
      <c r="AF1654" s="951"/>
      <c r="AG1654" s="951"/>
      <c r="AH1654" s="951"/>
      <c r="AI1654" s="951"/>
      <c r="AJ1654" s="951"/>
      <c r="AK1654" s="951"/>
      <c r="AL1654" s="951"/>
      <c r="AM1654" s="951"/>
      <c r="AN1654" s="951"/>
      <c r="AO1654" s="951"/>
      <c r="AP1654" s="951"/>
      <c r="AQ1654" s="951"/>
      <c r="AR1654" s="951"/>
      <c r="AS1654" s="952"/>
    </row>
    <row r="1655" spans="1:45" ht="65.25" customHeight="1">
      <c r="B1655" s="954"/>
      <c r="C1655" s="956"/>
      <c r="D1655" s="247">
        <v>2026</v>
      </c>
      <c r="E1655" s="247">
        <v>2027</v>
      </c>
      <c r="F1655" s="247">
        <v>2028</v>
      </c>
      <c r="G1655" s="247">
        <v>2029</v>
      </c>
      <c r="H1655" s="247">
        <v>2030</v>
      </c>
      <c r="I1655" s="247">
        <v>2031</v>
      </c>
      <c r="J1655" s="247">
        <v>2032</v>
      </c>
      <c r="K1655" s="247">
        <v>2033</v>
      </c>
      <c r="L1655" s="247">
        <v>2034</v>
      </c>
      <c r="M1655" s="247">
        <v>2035</v>
      </c>
      <c r="N1655" s="247">
        <v>2036</v>
      </c>
      <c r="O1655" s="247">
        <v>2037</v>
      </c>
      <c r="P1655" s="247">
        <v>2038</v>
      </c>
      <c r="Q1655" s="958"/>
      <c r="R1655" s="247">
        <v>2026</v>
      </c>
      <c r="S1655" s="247">
        <v>2027</v>
      </c>
      <c r="T1655" s="247">
        <v>2028</v>
      </c>
      <c r="U1655" s="247">
        <v>2029</v>
      </c>
      <c r="V1655" s="247">
        <v>2030</v>
      </c>
      <c r="W1655" s="247">
        <v>2031</v>
      </c>
      <c r="X1655" s="247">
        <v>2032</v>
      </c>
      <c r="Y1655" s="247">
        <v>2033</v>
      </c>
      <c r="Z1655" s="247">
        <v>2034</v>
      </c>
      <c r="AA1655" s="247">
        <v>2035</v>
      </c>
      <c r="AB1655" s="247">
        <v>2036</v>
      </c>
      <c r="AC1655" s="247">
        <v>2037</v>
      </c>
      <c r="AD1655" s="247">
        <v>2038</v>
      </c>
      <c r="AE1655" s="247" t="str">
        <f>'1.  LRAMVA Summary'!$D$53</f>
        <v>Residential</v>
      </c>
      <c r="AF1655" s="247" t="str">
        <f>'1.  LRAMVA Summary'!$E$53</f>
        <v>GS&lt;50 kW</v>
      </c>
      <c r="AG1655" s="247" t="str">
        <f>'1.  LRAMVA Summary'!$F$53</f>
        <v>GS&gt;50 KW</v>
      </c>
      <c r="AH1655" s="247" t="str">
        <f>'1.  LRAMVA Summary'!$G$53</f>
        <v>Street Lights</v>
      </c>
      <c r="AI1655" s="247" t="str">
        <f>'1.  LRAMVA Summary'!$H$53</f>
        <v/>
      </c>
      <c r="AJ1655" s="247" t="str">
        <f>'1.  LRAMVA Summary'!$I$53</f>
        <v/>
      </c>
      <c r="AK1655" s="247" t="str">
        <f>'1.  LRAMVA Summary'!$J$53</f>
        <v/>
      </c>
      <c r="AL1655" s="247" t="str">
        <f>'1.  LRAMVA Summary'!$K$53</f>
        <v/>
      </c>
      <c r="AM1655" s="247" t="str">
        <f>'1.  LRAMVA Summary'!$L$53</f>
        <v/>
      </c>
      <c r="AN1655" s="247" t="str">
        <f>'1.  LRAMVA Summary'!$M$53</f>
        <v/>
      </c>
      <c r="AO1655" s="247" t="str">
        <f>'1.  LRAMVA Summary'!$N$53</f>
        <v/>
      </c>
      <c r="AP1655" s="247" t="str">
        <f>'1.  LRAMVA Summary'!$O$53</f>
        <v/>
      </c>
      <c r="AQ1655" s="247" t="str">
        <f>'1.  LRAMVA Summary'!$P$53</f>
        <v/>
      </c>
      <c r="AR1655" s="247" t="str">
        <f>'1.  LRAMVA Summary'!$Q$53</f>
        <v/>
      </c>
      <c r="AS1655" s="249" t="str">
        <f>'1.  LRAMVA Summary'!$R$53</f>
        <v>Total</v>
      </c>
    </row>
    <row r="1656" spans="1:45" ht="15" hidden="1" customHeight="1" outlineLevel="1">
      <c r="A1656" s="466"/>
      <c r="B1656" s="256"/>
      <c r="C1656" s="267"/>
      <c r="D1656" s="253"/>
      <c r="E1656" s="253"/>
      <c r="F1656" s="253"/>
      <c r="G1656" s="253"/>
      <c r="H1656" s="253"/>
      <c r="I1656" s="253"/>
      <c r="J1656" s="253"/>
      <c r="K1656" s="253"/>
      <c r="L1656" s="253"/>
      <c r="M1656" s="253"/>
      <c r="N1656" s="253"/>
      <c r="O1656" s="253"/>
      <c r="P1656" s="253"/>
      <c r="Q1656" s="253"/>
      <c r="R1656" s="253"/>
      <c r="S1656" s="253"/>
      <c r="T1656" s="253"/>
      <c r="U1656" s="253"/>
      <c r="V1656" s="253"/>
      <c r="W1656" s="253"/>
      <c r="X1656" s="253"/>
      <c r="Y1656" s="253"/>
      <c r="Z1656" s="253"/>
      <c r="AA1656" s="253"/>
      <c r="AB1656" s="253"/>
      <c r="AC1656" s="253"/>
      <c r="AD1656" s="253"/>
      <c r="AE1656" s="253">
        <f>'1.  LRAMVA Summary'!D720</f>
        <v>0</v>
      </c>
      <c r="AF1656" s="253">
        <f>'1.  LRAMVA Summary'!E720</f>
        <v>0</v>
      </c>
      <c r="AG1656" s="253">
        <f>'1.  LRAMVA Summary'!F720</f>
        <v>0</v>
      </c>
      <c r="AH1656" s="253">
        <f>'1.  LRAMVA Summary'!G720</f>
        <v>0</v>
      </c>
      <c r="AI1656" s="253">
        <f>'1.  LRAMVA Summary'!H720</f>
        <v>0</v>
      </c>
      <c r="AJ1656" s="253">
        <f>'1.  LRAMVA Summary'!I720</f>
        <v>0</v>
      </c>
      <c r="AK1656" s="253">
        <f>'1.  LRAMVA Summary'!J720</f>
        <v>0</v>
      </c>
      <c r="AL1656" s="253">
        <f>'1.  LRAMVA Summary'!K720</f>
        <v>0</v>
      </c>
      <c r="AM1656" s="253">
        <f>'1.  LRAMVA Summary'!L720</f>
        <v>0</v>
      </c>
      <c r="AN1656" s="253">
        <f>'1.  LRAMVA Summary'!M720</f>
        <v>0</v>
      </c>
      <c r="AO1656" s="253">
        <f>'1.  LRAMVA Summary'!N720</f>
        <v>0</v>
      </c>
      <c r="AP1656" s="253">
        <f>'1.  LRAMVA Summary'!O720</f>
        <v>0</v>
      </c>
      <c r="AQ1656" s="253">
        <f>'1.  LRAMVA Summary'!P720</f>
        <v>0</v>
      </c>
      <c r="AR1656" s="253">
        <f>'1.  LRAMVA Summary'!Q720</f>
        <v>0</v>
      </c>
      <c r="AS1656" s="254"/>
    </row>
    <row r="1657" spans="1:45" ht="15.75" collapsed="1">
      <c r="B1657" s="741"/>
      <c r="C1657" s="296"/>
      <c r="D1657" s="296"/>
      <c r="E1657" s="296"/>
      <c r="F1657" s="296"/>
      <c r="G1657" s="296"/>
      <c r="H1657" s="296"/>
      <c r="I1657" s="296"/>
      <c r="J1657" s="296"/>
      <c r="K1657" s="296"/>
      <c r="L1657" s="296"/>
      <c r="M1657" s="296"/>
      <c r="N1657" s="296"/>
      <c r="O1657" s="296"/>
      <c r="P1657" s="296"/>
      <c r="Q1657" s="296"/>
      <c r="R1657" s="296"/>
      <c r="S1657" s="296"/>
      <c r="T1657" s="296"/>
      <c r="U1657" s="296"/>
      <c r="V1657" s="296"/>
      <c r="W1657" s="296"/>
      <c r="X1657" s="296"/>
      <c r="Y1657" s="296"/>
      <c r="Z1657" s="296"/>
      <c r="AA1657" s="296"/>
      <c r="AB1657" s="296"/>
      <c r="AC1657" s="296"/>
      <c r="AD1657" s="746"/>
      <c r="AE1657" s="253" t="str">
        <f>'1.  LRAMVA Summary'!$D$54</f>
        <v>kWh</v>
      </c>
      <c r="AF1657" s="253" t="str">
        <f>'1.  LRAMVA Summary'!$E$54</f>
        <v>kWh</v>
      </c>
      <c r="AG1657" s="253" t="str">
        <f>'1.  LRAMVA Summary'!$F$54</f>
        <v>kW</v>
      </c>
      <c r="AH1657" s="253" t="str">
        <f>'1.  LRAMVA Summary'!$G$54</f>
        <v>kW</v>
      </c>
      <c r="AI1657" s="253">
        <f>'1.  LRAMVA Summary'!$H$54</f>
        <v>0</v>
      </c>
      <c r="AJ1657" s="253">
        <f>'1.  LRAMVA Summary'!$I$54</f>
        <v>0</v>
      </c>
      <c r="AK1657" s="253">
        <f>'1.  LRAMVA Summary'!$J$54</f>
        <v>0</v>
      </c>
      <c r="AL1657" s="253">
        <f>'1.  LRAMVA Summary'!$K$54</f>
        <v>0</v>
      </c>
      <c r="AM1657" s="253">
        <f>'1.  LRAMVA Summary'!$L$54</f>
        <v>0</v>
      </c>
      <c r="AN1657" s="253">
        <f>'1.  LRAMVA Summary'!$M$54</f>
        <v>0</v>
      </c>
      <c r="AO1657" s="253">
        <f>'1.  LRAMVA Summary'!$N$54</f>
        <v>0</v>
      </c>
      <c r="AP1657" s="253">
        <f>'1.  LRAMVA Summary'!$O$54</f>
        <v>0</v>
      </c>
      <c r="AQ1657" s="253">
        <f>'1.  LRAMVA Summary'!$P$54</f>
        <v>0</v>
      </c>
      <c r="AR1657" s="253">
        <f>'1.  LRAMVA Summary'!$Q$54</f>
        <v>0</v>
      </c>
      <c r="AS1657" s="291"/>
    </row>
    <row r="1658" spans="1:45" ht="15.75">
      <c r="B1658" s="742" t="s">
        <v>964</v>
      </c>
      <c r="C1658" s="296"/>
      <c r="D1658" s="296"/>
      <c r="E1658" s="296"/>
      <c r="F1658" s="296"/>
      <c r="G1658" s="296"/>
      <c r="H1658" s="296"/>
      <c r="I1658" s="296"/>
      <c r="J1658" s="296"/>
      <c r="K1658" s="296"/>
      <c r="L1658" s="296"/>
      <c r="M1658" s="296"/>
      <c r="N1658" s="296"/>
      <c r="O1658" s="296"/>
      <c r="P1658" s="296"/>
      <c r="Q1658" s="296"/>
      <c r="R1658" s="296"/>
      <c r="S1658" s="296"/>
      <c r="T1658" s="296"/>
      <c r="U1658" s="296"/>
      <c r="V1658" s="296"/>
      <c r="W1658" s="296"/>
      <c r="X1658" s="296"/>
      <c r="Y1658" s="296"/>
      <c r="Z1658" s="296"/>
      <c r="AA1658" s="296"/>
      <c r="AB1658" s="296"/>
      <c r="AC1658" s="296"/>
      <c r="AD1658" s="746"/>
      <c r="AE1658" s="744">
        <v>0</v>
      </c>
      <c r="AF1658" s="739">
        <v>0</v>
      </c>
      <c r="AG1658" s="739">
        <v>0</v>
      </c>
      <c r="AH1658" s="739">
        <v>0</v>
      </c>
      <c r="AI1658" s="739">
        <v>0</v>
      </c>
      <c r="AJ1658" s="739">
        <v>0</v>
      </c>
      <c r="AK1658" s="739">
        <v>0</v>
      </c>
      <c r="AL1658" s="739">
        <v>0</v>
      </c>
      <c r="AM1658" s="739">
        <v>0</v>
      </c>
      <c r="AN1658" s="739">
        <v>0</v>
      </c>
      <c r="AO1658" s="739">
        <v>0</v>
      </c>
      <c r="AP1658" s="739">
        <v>0</v>
      </c>
      <c r="AQ1658" s="739">
        <v>0</v>
      </c>
      <c r="AR1658" s="739">
        <v>0</v>
      </c>
      <c r="AS1658" s="740"/>
    </row>
    <row r="1659" spans="1:45" ht="15.75">
      <c r="B1659" s="743" t="s">
        <v>799</v>
      </c>
      <c r="C1659" s="357"/>
      <c r="D1659" s="357"/>
      <c r="E1659" s="357"/>
      <c r="F1659" s="357"/>
      <c r="G1659" s="357"/>
      <c r="H1659" s="357"/>
      <c r="I1659" s="357"/>
      <c r="J1659" s="357"/>
      <c r="K1659" s="357"/>
      <c r="L1659" s="357"/>
      <c r="M1659" s="357"/>
      <c r="N1659" s="357"/>
      <c r="O1659" s="357"/>
      <c r="P1659" s="357"/>
      <c r="Q1659" s="357"/>
      <c r="R1659" s="357"/>
      <c r="S1659" s="357"/>
      <c r="T1659" s="357"/>
      <c r="U1659" s="357"/>
      <c r="V1659" s="357"/>
      <c r="W1659" s="357"/>
      <c r="X1659" s="357"/>
      <c r="Y1659" s="357"/>
      <c r="Z1659" s="357"/>
      <c r="AA1659" s="357"/>
      <c r="AB1659" s="357"/>
      <c r="AC1659" s="357"/>
      <c r="AD1659" s="747"/>
      <c r="AE1659" s="745">
        <f>HLOOKUP(AE1655,'2. LRAMVA Threshold'!$B$42:$Q$60,18,FALSE)</f>
        <v>494885</v>
      </c>
      <c r="AF1659" s="745">
        <f>HLOOKUP(AF1655,'2. LRAMVA Threshold'!$B$42:$Q$60,18,FALSE)</f>
        <v>2573404</v>
      </c>
      <c r="AG1659" s="745">
        <f>HLOOKUP(AG1655,'2. LRAMVA Threshold'!$B$42:$Q$60,18,FALSE)</f>
        <v>576</v>
      </c>
      <c r="AH1659" s="745">
        <f>HLOOKUP(AH1655,'2. LRAMVA Threshold'!$B$42:$Q$60,18,FALSE)</f>
        <v>0</v>
      </c>
      <c r="AI1659" s="745">
        <f>HLOOKUP(AI1655,'2. LRAMVA Threshold'!$B$42:$Q$60,18,FALSE)</f>
        <v>0</v>
      </c>
      <c r="AJ1659" s="745">
        <f>HLOOKUP(AJ1655,'2. LRAMVA Threshold'!$B$42:$Q$60,18,FALSE)</f>
        <v>0</v>
      </c>
      <c r="AK1659" s="745">
        <f>HLOOKUP(AK1655,'2. LRAMVA Threshold'!$B$42:$Q$60,18,FALSE)</f>
        <v>0</v>
      </c>
      <c r="AL1659" s="745">
        <f>HLOOKUP(AL1655,'2. LRAMVA Threshold'!$B$42:$Q$60,18,FALSE)</f>
        <v>0</v>
      </c>
      <c r="AM1659" s="745">
        <f>HLOOKUP(AM1655,'2. LRAMVA Threshold'!$B$42:$Q$60,18,FALSE)</f>
        <v>0</v>
      </c>
      <c r="AN1659" s="745">
        <f>HLOOKUP(AN1655,'2. LRAMVA Threshold'!$B$42:$Q$60,18,FALSE)</f>
        <v>0</v>
      </c>
      <c r="AO1659" s="745">
        <f>HLOOKUP(AO1655,'2. LRAMVA Threshold'!$B$42:$Q$60,18,FALSE)</f>
        <v>0</v>
      </c>
      <c r="AP1659" s="745">
        <f>HLOOKUP(AP1655,'2. LRAMVA Threshold'!$B$42:$Q$60,18,FALSE)</f>
        <v>0</v>
      </c>
      <c r="AQ1659" s="745">
        <f>HLOOKUP(AQ1655,'2. LRAMVA Threshold'!$B$42:$Q$60,18,FALSE)</f>
        <v>0</v>
      </c>
      <c r="AR1659" s="745">
        <f>HLOOKUP(AR1655,'2. LRAMVA Threshold'!$B$42:$Q$60,18,FALSE)</f>
        <v>0</v>
      </c>
      <c r="AS1659" s="395"/>
    </row>
    <row r="1660" spans="1:45">
      <c r="B1660" s="348"/>
      <c r="C1660" s="294"/>
      <c r="D1660" s="295"/>
      <c r="E1660" s="295"/>
      <c r="F1660" s="295"/>
      <c r="G1660" s="295"/>
      <c r="H1660" s="295"/>
      <c r="I1660" s="295"/>
      <c r="J1660" s="295"/>
      <c r="K1660" s="295"/>
      <c r="L1660" s="295"/>
      <c r="M1660" s="295"/>
      <c r="N1660" s="295"/>
      <c r="O1660" s="295"/>
      <c r="P1660" s="295"/>
      <c r="Q1660" s="295"/>
      <c r="R1660" s="296"/>
      <c r="S1660" s="295"/>
      <c r="T1660" s="295"/>
      <c r="U1660" s="295"/>
      <c r="V1660" s="265"/>
      <c r="W1660" s="265"/>
      <c r="X1660" s="265"/>
      <c r="Y1660" s="265"/>
      <c r="Z1660" s="295"/>
      <c r="AA1660" s="295"/>
      <c r="AB1660" s="295"/>
      <c r="AC1660" s="295"/>
      <c r="AD1660" s="295"/>
      <c r="AE1660" s="389"/>
      <c r="AF1660" s="389"/>
      <c r="AG1660" s="389"/>
      <c r="AH1660" s="389"/>
      <c r="AI1660" s="389"/>
      <c r="AJ1660" s="389"/>
      <c r="AK1660" s="389"/>
      <c r="AL1660" s="353"/>
      <c r="AM1660" s="353"/>
      <c r="AN1660" s="353"/>
      <c r="AO1660" s="353"/>
      <c r="AP1660" s="353"/>
      <c r="AQ1660" s="353"/>
      <c r="AR1660" s="353"/>
      <c r="AS1660" s="354"/>
    </row>
    <row r="1661" spans="1:45">
      <c r="B1661" s="285" t="s">
        <v>744</v>
      </c>
      <c r="C1661" s="298"/>
      <c r="D1661" s="298"/>
      <c r="E1661" s="331"/>
      <c r="F1661" s="331"/>
      <c r="G1661" s="331"/>
      <c r="H1661" s="331"/>
      <c r="I1661" s="331"/>
      <c r="J1661" s="331"/>
      <c r="K1661" s="331"/>
      <c r="L1661" s="331"/>
      <c r="M1661" s="331"/>
      <c r="N1661" s="331"/>
      <c r="O1661" s="331"/>
      <c r="P1661" s="331"/>
      <c r="Q1661" s="331"/>
      <c r="R1661" s="253"/>
      <c r="S1661" s="300"/>
      <c r="T1661" s="300"/>
      <c r="U1661" s="300"/>
      <c r="V1661" s="299"/>
      <c r="W1661" s="299"/>
      <c r="X1661" s="299"/>
      <c r="Y1661" s="299"/>
      <c r="Z1661" s="300"/>
      <c r="AA1661" s="300"/>
      <c r="AB1661" s="300"/>
      <c r="AC1661" s="300"/>
      <c r="AD1661" s="300"/>
      <c r="AE1661" s="737">
        <f>HLOOKUP(AE35,'3.  Distribution Rates'!$C$122:$P$135,14,FALSE)</f>
        <v>0</v>
      </c>
      <c r="AF1661" s="737">
        <f>HLOOKUP(AF35,'3.  Distribution Rates'!$C$122:$P$135,14,FALSE)</f>
        <v>1.7999999999999999E-2</v>
      </c>
      <c r="AG1661" s="301">
        <f>HLOOKUP(AG35,'3.  Distribution Rates'!$C$122:$P$135,14,FALSE)</f>
        <v>3.7345000000000002</v>
      </c>
      <c r="AH1661" s="301">
        <f>HLOOKUP(AH35,'3.  Distribution Rates'!$C$122:$P$135,14,FALSE)</f>
        <v>3.9982000000000002</v>
      </c>
      <c r="AI1661" s="301">
        <f>HLOOKUP(AI35,'3.  Distribution Rates'!$C$122:$P$135,14,FALSE)</f>
        <v>0</v>
      </c>
      <c r="AJ1661" s="301">
        <f>HLOOKUP(AJ35,'3.  Distribution Rates'!$C$122:$P$135,14,FALSE)</f>
        <v>0</v>
      </c>
      <c r="AK1661" s="301">
        <f>HLOOKUP(AK35,'3.  Distribution Rates'!$C$122:$P$135,14,FALSE)</f>
        <v>0</v>
      </c>
      <c r="AL1661" s="301">
        <f>HLOOKUP(AL35,'3.  Distribution Rates'!$C$122:$P$135,14,FALSE)</f>
        <v>0</v>
      </c>
      <c r="AM1661" s="301">
        <f>HLOOKUP(AM35,'3.  Distribution Rates'!$C$122:$P$135,14,FALSE)</f>
        <v>0</v>
      </c>
      <c r="AN1661" s="301">
        <f>HLOOKUP(AN35,'3.  Distribution Rates'!$C$122:$P$135,14,FALSE)</f>
        <v>0</v>
      </c>
      <c r="AO1661" s="301">
        <f>HLOOKUP(AO35,'3.  Distribution Rates'!$C$122:$P$135,14,FALSE)</f>
        <v>0</v>
      </c>
      <c r="AP1661" s="301">
        <f>HLOOKUP(AP35,'3.  Distribution Rates'!$C$122:$P$135,14,FALSE)</f>
        <v>0</v>
      </c>
      <c r="AQ1661" s="301">
        <f>HLOOKUP(AQ35,'3.  Distribution Rates'!$C$122:$P$135,14,FALSE)</f>
        <v>0</v>
      </c>
      <c r="AR1661" s="301">
        <f>HLOOKUP(AR35,'3.  Distribution Rates'!$C$122:$P$135,14,FALSE)</f>
        <v>0</v>
      </c>
      <c r="AS1661" s="397"/>
    </row>
    <row r="1662" spans="1:45">
      <c r="B1662" s="285" t="s">
        <v>800</v>
      </c>
      <c r="C1662" s="303"/>
      <c r="D1662" s="245"/>
      <c r="E1662" s="242"/>
      <c r="F1662" s="242"/>
      <c r="G1662" s="242"/>
      <c r="H1662" s="242"/>
      <c r="I1662" s="242"/>
      <c r="J1662" s="242"/>
      <c r="K1662" s="242"/>
      <c r="L1662" s="242"/>
      <c r="M1662" s="242"/>
      <c r="N1662" s="242"/>
      <c r="O1662" s="242"/>
      <c r="P1662" s="242"/>
      <c r="Q1662" s="242"/>
      <c r="R1662" s="253"/>
      <c r="S1662" s="242"/>
      <c r="T1662" s="242"/>
      <c r="U1662" s="242"/>
      <c r="V1662" s="245"/>
      <c r="W1662" s="245"/>
      <c r="X1662" s="245"/>
      <c r="Y1662" s="245"/>
      <c r="Z1662" s="242"/>
      <c r="AA1662" s="242"/>
      <c r="AB1662" s="242"/>
      <c r="AC1662" s="242"/>
      <c r="AD1662" s="242"/>
      <c r="AE1662" s="333">
        <f>'4.  2011-2014 LRAM'!AM149*AE1661</f>
        <v>0</v>
      </c>
      <c r="AF1662" s="333">
        <f>'4.  2011-2014 LRAM'!AN149*AF1661</f>
        <v>0</v>
      </c>
      <c r="AG1662" s="333">
        <f>'4.  2011-2014 LRAM'!AO149*AG1661</f>
        <v>0</v>
      </c>
      <c r="AH1662" s="333">
        <f>'4.  2011-2014 LRAM'!AP149*AH1661</f>
        <v>0</v>
      </c>
      <c r="AI1662" s="333">
        <f>'4.  2011-2014 LRAM'!AQ149*AI1661</f>
        <v>0</v>
      </c>
      <c r="AJ1662" s="333">
        <f>'4.  2011-2014 LRAM'!AR149*AJ1661</f>
        <v>0</v>
      </c>
      <c r="AK1662" s="333">
        <f>'4.  2011-2014 LRAM'!AS149*AK1661</f>
        <v>0</v>
      </c>
      <c r="AL1662" s="333">
        <f>'4.  2011-2014 LRAM'!AT149*AL1661</f>
        <v>0</v>
      </c>
      <c r="AM1662" s="333">
        <f>'4.  2011-2014 LRAM'!AU149*AM1661</f>
        <v>0</v>
      </c>
      <c r="AN1662" s="333">
        <f>'4.  2011-2014 LRAM'!AV149*AN1661</f>
        <v>0</v>
      </c>
      <c r="AO1662" s="333">
        <f>'4.  2011-2014 LRAM'!AW149*AO1661</f>
        <v>0</v>
      </c>
      <c r="AP1662" s="333">
        <f>'4.  2011-2014 LRAM'!AX149*AP1661</f>
        <v>0</v>
      </c>
      <c r="AQ1662" s="333">
        <f>'4.  2011-2014 LRAM'!AY149*AQ1661</f>
        <v>0</v>
      </c>
      <c r="AR1662" s="333">
        <f>'4.  2011-2014 LRAM'!AZ149*AR1661</f>
        <v>0</v>
      </c>
      <c r="AS1662" s="545">
        <f t="shared" ref="AS1662:AS1665" si="3670">SUM(AE1662:AR1662)</f>
        <v>0</v>
      </c>
    </row>
    <row r="1663" spans="1:45">
      <c r="B1663" s="285" t="s">
        <v>801</v>
      </c>
      <c r="C1663" s="303"/>
      <c r="D1663" s="245"/>
      <c r="E1663" s="242"/>
      <c r="F1663" s="242"/>
      <c r="G1663" s="242"/>
      <c r="H1663" s="242"/>
      <c r="I1663" s="242"/>
      <c r="J1663" s="242"/>
      <c r="K1663" s="242"/>
      <c r="L1663" s="242"/>
      <c r="M1663" s="242"/>
      <c r="N1663" s="242"/>
      <c r="O1663" s="242"/>
      <c r="P1663" s="242"/>
      <c r="Q1663" s="242"/>
      <c r="R1663" s="253"/>
      <c r="S1663" s="242"/>
      <c r="T1663" s="242"/>
      <c r="U1663" s="242"/>
      <c r="V1663" s="245"/>
      <c r="W1663" s="245"/>
      <c r="X1663" s="245"/>
      <c r="Y1663" s="245"/>
      <c r="Z1663" s="242"/>
      <c r="AA1663" s="242"/>
      <c r="AB1663" s="242"/>
      <c r="AC1663" s="242"/>
      <c r="AD1663" s="242"/>
      <c r="AE1663" s="333">
        <f>'4.  2011-2014 LRAM'!AM288*AE1661</f>
        <v>0</v>
      </c>
      <c r="AF1663" s="333">
        <f>'4.  2011-2014 LRAM'!AN288*AF1661</f>
        <v>0</v>
      </c>
      <c r="AG1663" s="333">
        <f>'4.  2011-2014 LRAM'!AO288*AG1661</f>
        <v>0</v>
      </c>
      <c r="AH1663" s="333">
        <f>'4.  2011-2014 LRAM'!AP288*AH1661</f>
        <v>0</v>
      </c>
      <c r="AI1663" s="333">
        <f>'4.  2011-2014 LRAM'!AQ288*AI1661</f>
        <v>0</v>
      </c>
      <c r="AJ1663" s="333">
        <f>'4.  2011-2014 LRAM'!AR288*AJ1661</f>
        <v>0</v>
      </c>
      <c r="AK1663" s="333">
        <f>'4.  2011-2014 LRAM'!AS288*AK1661</f>
        <v>0</v>
      </c>
      <c r="AL1663" s="333">
        <f>'4.  2011-2014 LRAM'!AT288*AL1661</f>
        <v>0</v>
      </c>
      <c r="AM1663" s="333">
        <f>'4.  2011-2014 LRAM'!AU288*AM1661</f>
        <v>0</v>
      </c>
      <c r="AN1663" s="333">
        <f>'4.  2011-2014 LRAM'!AV288*AN1661</f>
        <v>0</v>
      </c>
      <c r="AO1663" s="333">
        <f>'4.  2011-2014 LRAM'!AW288*AO1661</f>
        <v>0</v>
      </c>
      <c r="AP1663" s="333">
        <f>'4.  2011-2014 LRAM'!AX288*AP1661</f>
        <v>0</v>
      </c>
      <c r="AQ1663" s="333">
        <f>'4.  2011-2014 LRAM'!AY288*AQ1661</f>
        <v>0</v>
      </c>
      <c r="AR1663" s="333">
        <f>'4.  2011-2014 LRAM'!AZ288*AR1661</f>
        <v>0</v>
      </c>
      <c r="AS1663" s="545">
        <f t="shared" si="3670"/>
        <v>0</v>
      </c>
    </row>
    <row r="1664" spans="1:45">
      <c r="B1664" s="285" t="s">
        <v>802</v>
      </c>
      <c r="C1664" s="303"/>
      <c r="D1664" s="245"/>
      <c r="E1664" s="242"/>
      <c r="F1664" s="242"/>
      <c r="G1664" s="242"/>
      <c r="H1664" s="242"/>
      <c r="I1664" s="242"/>
      <c r="J1664" s="242"/>
      <c r="K1664" s="242"/>
      <c r="L1664" s="242"/>
      <c r="M1664" s="242"/>
      <c r="N1664" s="242"/>
      <c r="O1664" s="242"/>
      <c r="P1664" s="242"/>
      <c r="Q1664" s="242"/>
      <c r="R1664" s="253"/>
      <c r="S1664" s="242"/>
      <c r="T1664" s="242"/>
      <c r="U1664" s="242"/>
      <c r="V1664" s="245"/>
      <c r="W1664" s="245"/>
      <c r="X1664" s="245"/>
      <c r="Y1664" s="245"/>
      <c r="Z1664" s="242"/>
      <c r="AA1664" s="242"/>
      <c r="AB1664" s="242"/>
      <c r="AC1664" s="242"/>
      <c r="AD1664" s="242"/>
      <c r="AE1664" s="333">
        <f>'4.  2011-2014 LRAM'!AM425*AE1661</f>
        <v>0</v>
      </c>
      <c r="AF1664" s="333">
        <f>'4.  2011-2014 LRAM'!AN425*AF1661</f>
        <v>0</v>
      </c>
      <c r="AG1664" s="333">
        <f>'4.  2011-2014 LRAM'!AO425*AG1661</f>
        <v>0</v>
      </c>
      <c r="AH1664" s="333">
        <f>'4.  2011-2014 LRAM'!AP425*AH1661</f>
        <v>0</v>
      </c>
      <c r="AI1664" s="333">
        <f>'4.  2011-2014 LRAM'!AQ425*AI1661</f>
        <v>0</v>
      </c>
      <c r="AJ1664" s="333">
        <f>'4.  2011-2014 LRAM'!AR425*AJ1661</f>
        <v>0</v>
      </c>
      <c r="AK1664" s="333">
        <f>'4.  2011-2014 LRAM'!AS425*AK1661</f>
        <v>0</v>
      </c>
      <c r="AL1664" s="333">
        <f>'4.  2011-2014 LRAM'!AT425*AL1661</f>
        <v>0</v>
      </c>
      <c r="AM1664" s="333">
        <f>'4.  2011-2014 LRAM'!AU425*AM1661</f>
        <v>0</v>
      </c>
      <c r="AN1664" s="333">
        <f>'4.  2011-2014 LRAM'!AV425*AN1661</f>
        <v>0</v>
      </c>
      <c r="AO1664" s="333">
        <f>'4.  2011-2014 LRAM'!AW425*AO1661</f>
        <v>0</v>
      </c>
      <c r="AP1664" s="333">
        <f>'4.  2011-2014 LRAM'!AX425*AP1661</f>
        <v>0</v>
      </c>
      <c r="AQ1664" s="333">
        <f>'4.  2011-2014 LRAM'!AY425*AQ1661</f>
        <v>0</v>
      </c>
      <c r="AR1664" s="333">
        <f>'4.  2011-2014 LRAM'!AZ425*AR1661</f>
        <v>0</v>
      </c>
      <c r="AS1664" s="545">
        <f t="shared" si="3670"/>
        <v>0</v>
      </c>
    </row>
    <row r="1665" spans="2:45">
      <c r="B1665" s="285" t="s">
        <v>803</v>
      </c>
      <c r="C1665" s="303"/>
      <c r="D1665" s="245"/>
      <c r="E1665" s="242"/>
      <c r="F1665" s="242"/>
      <c r="G1665" s="242"/>
      <c r="H1665" s="242"/>
      <c r="I1665" s="242"/>
      <c r="J1665" s="242"/>
      <c r="K1665" s="242"/>
      <c r="L1665" s="242"/>
      <c r="M1665" s="242"/>
      <c r="N1665" s="242"/>
      <c r="O1665" s="242"/>
      <c r="P1665" s="242"/>
      <c r="Q1665" s="242"/>
      <c r="R1665" s="253"/>
      <c r="S1665" s="242"/>
      <c r="T1665" s="242"/>
      <c r="U1665" s="242"/>
      <c r="V1665" s="245"/>
      <c r="W1665" s="245"/>
      <c r="X1665" s="245"/>
      <c r="Y1665" s="245"/>
      <c r="Z1665" s="242"/>
      <c r="AA1665" s="242"/>
      <c r="AB1665" s="242"/>
      <c r="AC1665" s="242"/>
      <c r="AD1665" s="242"/>
      <c r="AE1665" s="333">
        <f>'4.  2011-2014 LRAM'!AM561*AE1661</f>
        <v>0</v>
      </c>
      <c r="AF1665" s="333">
        <f>'4.  2011-2014 LRAM'!AN561*AF1661</f>
        <v>1567.5520655159996</v>
      </c>
      <c r="AG1665" s="333">
        <f>'4.  2011-2014 LRAM'!AO561*AG1661</f>
        <v>6670.222823290027</v>
      </c>
      <c r="AH1665" s="333">
        <f>'4.  2011-2014 LRAM'!AP561*AH1661</f>
        <v>0</v>
      </c>
      <c r="AI1665" s="333">
        <f>'4.  2011-2014 LRAM'!AQ561*AI1661</f>
        <v>0</v>
      </c>
      <c r="AJ1665" s="333">
        <f>'4.  2011-2014 LRAM'!AR561*AJ1661</f>
        <v>0</v>
      </c>
      <c r="AK1665" s="333">
        <f>'4.  2011-2014 LRAM'!AS561*AK1661</f>
        <v>0</v>
      </c>
      <c r="AL1665" s="333">
        <f>'4.  2011-2014 LRAM'!AT561*AL1661</f>
        <v>0</v>
      </c>
      <c r="AM1665" s="333">
        <f>'4.  2011-2014 LRAM'!AU561*AM1661</f>
        <v>0</v>
      </c>
      <c r="AN1665" s="333">
        <f>'4.  2011-2014 LRAM'!AV561*AN1661</f>
        <v>0</v>
      </c>
      <c r="AO1665" s="333">
        <f>'4.  2011-2014 LRAM'!AW561*AO1661</f>
        <v>0</v>
      </c>
      <c r="AP1665" s="333">
        <f>'4.  2011-2014 LRAM'!AX561*AP1661</f>
        <v>0</v>
      </c>
      <c r="AQ1665" s="333">
        <f>'4.  2011-2014 LRAM'!AY561*AQ1661</f>
        <v>0</v>
      </c>
      <c r="AR1665" s="333">
        <f>'4.  2011-2014 LRAM'!AZ561*AR1661</f>
        <v>0</v>
      </c>
      <c r="AS1665" s="545">
        <f t="shared" si="3670"/>
        <v>8237.7748888060269</v>
      </c>
    </row>
    <row r="1666" spans="2:45">
      <c r="B1666" s="285" t="s">
        <v>804</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 t="shared" ref="AE1666:AR1666" si="3671">AE218*AE1661</f>
        <v>0</v>
      </c>
      <c r="AF1666" s="333">
        <f t="shared" si="3671"/>
        <v>4007.4285599999994</v>
      </c>
      <c r="AG1666" s="333">
        <f t="shared" si="3671"/>
        <v>9337.4450400000005</v>
      </c>
      <c r="AH1666" s="333">
        <f t="shared" si="3671"/>
        <v>0</v>
      </c>
      <c r="AI1666" s="333">
        <f t="shared" si="3671"/>
        <v>0</v>
      </c>
      <c r="AJ1666" s="333">
        <f t="shared" si="3671"/>
        <v>0</v>
      </c>
      <c r="AK1666" s="333">
        <f t="shared" si="3671"/>
        <v>0</v>
      </c>
      <c r="AL1666" s="333">
        <f t="shared" si="3671"/>
        <v>0</v>
      </c>
      <c r="AM1666" s="333">
        <f t="shared" si="3671"/>
        <v>0</v>
      </c>
      <c r="AN1666" s="333">
        <f t="shared" si="3671"/>
        <v>0</v>
      </c>
      <c r="AO1666" s="333">
        <f t="shared" si="3671"/>
        <v>0</v>
      </c>
      <c r="AP1666" s="333">
        <f t="shared" si="3671"/>
        <v>0</v>
      </c>
      <c r="AQ1666" s="333">
        <f t="shared" si="3671"/>
        <v>0</v>
      </c>
      <c r="AR1666" s="333">
        <f t="shared" si="3671"/>
        <v>0</v>
      </c>
      <c r="AS1666" s="545">
        <f>SUM(AE1666:AR1666)</f>
        <v>13344.873599999999</v>
      </c>
    </row>
    <row r="1667" spans="2:45">
      <c r="B1667" s="285" t="s">
        <v>805</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 t="shared" ref="AE1667:AR1667" si="3672">AE408*AE1661</f>
        <v>0</v>
      </c>
      <c r="AF1667" s="333">
        <f t="shared" si="3672"/>
        <v>1719.6858</v>
      </c>
      <c r="AG1667" s="333">
        <f t="shared" si="3672"/>
        <v>5081.9076000000005</v>
      </c>
      <c r="AH1667" s="333">
        <f t="shared" si="3672"/>
        <v>0</v>
      </c>
      <c r="AI1667" s="333">
        <f t="shared" si="3672"/>
        <v>0</v>
      </c>
      <c r="AJ1667" s="333">
        <f t="shared" si="3672"/>
        <v>0</v>
      </c>
      <c r="AK1667" s="333">
        <f t="shared" si="3672"/>
        <v>0</v>
      </c>
      <c r="AL1667" s="333">
        <f t="shared" si="3672"/>
        <v>0</v>
      </c>
      <c r="AM1667" s="333">
        <f t="shared" si="3672"/>
        <v>0</v>
      </c>
      <c r="AN1667" s="333">
        <f t="shared" si="3672"/>
        <v>0</v>
      </c>
      <c r="AO1667" s="333">
        <f t="shared" si="3672"/>
        <v>0</v>
      </c>
      <c r="AP1667" s="333">
        <f t="shared" si="3672"/>
        <v>0</v>
      </c>
      <c r="AQ1667" s="333">
        <f t="shared" si="3672"/>
        <v>0</v>
      </c>
      <c r="AR1667" s="333">
        <f t="shared" si="3672"/>
        <v>0</v>
      </c>
      <c r="AS1667" s="545">
        <f>SUM(AE1667:AR1667)</f>
        <v>6801.5934000000007</v>
      </c>
    </row>
    <row r="1668" spans="2:45">
      <c r="B1668" s="285" t="s">
        <v>806</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 t="shared" ref="AE1668:AR1668" si="3673">AE598*AE1661</f>
        <v>0</v>
      </c>
      <c r="AF1668" s="333">
        <f t="shared" si="3673"/>
        <v>5822.7803999999996</v>
      </c>
      <c r="AG1668" s="333">
        <f t="shared" si="3673"/>
        <v>21134.2824</v>
      </c>
      <c r="AH1668" s="333">
        <f t="shared" si="3673"/>
        <v>0</v>
      </c>
      <c r="AI1668" s="333">
        <f t="shared" si="3673"/>
        <v>0</v>
      </c>
      <c r="AJ1668" s="333">
        <f t="shared" si="3673"/>
        <v>0</v>
      </c>
      <c r="AK1668" s="333">
        <f t="shared" si="3673"/>
        <v>0</v>
      </c>
      <c r="AL1668" s="333">
        <f t="shared" si="3673"/>
        <v>0</v>
      </c>
      <c r="AM1668" s="333">
        <f t="shared" si="3673"/>
        <v>0</v>
      </c>
      <c r="AN1668" s="333">
        <f t="shared" si="3673"/>
        <v>0</v>
      </c>
      <c r="AO1668" s="333">
        <f t="shared" si="3673"/>
        <v>0</v>
      </c>
      <c r="AP1668" s="333">
        <f t="shared" si="3673"/>
        <v>0</v>
      </c>
      <c r="AQ1668" s="333">
        <f t="shared" si="3673"/>
        <v>0</v>
      </c>
      <c r="AR1668" s="333">
        <f t="shared" si="3673"/>
        <v>0</v>
      </c>
      <c r="AS1668" s="545">
        <f>SUM(AE1668:AR1668)</f>
        <v>26957.0628</v>
      </c>
    </row>
    <row r="1669" spans="2:45">
      <c r="B1669" s="285" t="s">
        <v>807</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 t="shared" ref="AE1669:AR1669" si="3674">AE788*AE1661</f>
        <v>0</v>
      </c>
      <c r="AF1669" s="333">
        <f t="shared" si="3674"/>
        <v>0</v>
      </c>
      <c r="AG1669" s="333">
        <f t="shared" si="3674"/>
        <v>0</v>
      </c>
      <c r="AH1669" s="333">
        <f t="shared" si="3674"/>
        <v>0</v>
      </c>
      <c r="AI1669" s="333">
        <f t="shared" si="3674"/>
        <v>0</v>
      </c>
      <c r="AJ1669" s="333">
        <f t="shared" si="3674"/>
        <v>0</v>
      </c>
      <c r="AK1669" s="333">
        <f t="shared" si="3674"/>
        <v>0</v>
      </c>
      <c r="AL1669" s="333">
        <f t="shared" si="3674"/>
        <v>0</v>
      </c>
      <c r="AM1669" s="333">
        <f t="shared" si="3674"/>
        <v>0</v>
      </c>
      <c r="AN1669" s="333">
        <f t="shared" si="3674"/>
        <v>0</v>
      </c>
      <c r="AO1669" s="333">
        <f t="shared" si="3674"/>
        <v>0</v>
      </c>
      <c r="AP1669" s="333">
        <f t="shared" si="3674"/>
        <v>0</v>
      </c>
      <c r="AQ1669" s="333">
        <f t="shared" si="3674"/>
        <v>0</v>
      </c>
      <c r="AR1669" s="333">
        <f t="shared" si="3674"/>
        <v>0</v>
      </c>
      <c r="AS1669" s="545">
        <f t="shared" ref="AS1669:AS1674" si="3675">SUM(AE1669:AR1669)</f>
        <v>0</v>
      </c>
    </row>
    <row r="1670" spans="2:45">
      <c r="B1670" s="285" t="s">
        <v>808</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3676">AE983*AE1661</f>
        <v>0</v>
      </c>
      <c r="AF1670" s="333">
        <f t="shared" si="3676"/>
        <v>0</v>
      </c>
      <c r="AG1670" s="333">
        <f t="shared" si="3676"/>
        <v>0</v>
      </c>
      <c r="AH1670" s="333">
        <f t="shared" si="3676"/>
        <v>0</v>
      </c>
      <c r="AI1670" s="333">
        <f t="shared" si="3676"/>
        <v>0</v>
      </c>
      <c r="AJ1670" s="333">
        <f t="shared" si="3676"/>
        <v>0</v>
      </c>
      <c r="AK1670" s="333">
        <f t="shared" si="3676"/>
        <v>0</v>
      </c>
      <c r="AL1670" s="333">
        <f t="shared" si="3676"/>
        <v>0</v>
      </c>
      <c r="AM1670" s="333">
        <f t="shared" si="3676"/>
        <v>0</v>
      </c>
      <c r="AN1670" s="333">
        <f t="shared" si="3676"/>
        <v>0</v>
      </c>
      <c r="AO1670" s="333">
        <f t="shared" si="3676"/>
        <v>0</v>
      </c>
      <c r="AP1670" s="333">
        <f t="shared" si="3676"/>
        <v>0</v>
      </c>
      <c r="AQ1670" s="333">
        <f t="shared" si="3676"/>
        <v>0</v>
      </c>
      <c r="AR1670" s="333">
        <f t="shared" si="3676"/>
        <v>0</v>
      </c>
      <c r="AS1670" s="545">
        <f t="shared" si="3675"/>
        <v>0</v>
      </c>
    </row>
    <row r="1671" spans="2:45">
      <c r="B1671" s="285" t="s">
        <v>809</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3677">AE1178*AE1661</f>
        <v>0</v>
      </c>
      <c r="AF1671" s="333">
        <f t="shared" si="3677"/>
        <v>0</v>
      </c>
      <c r="AG1671" s="333">
        <f t="shared" si="3677"/>
        <v>0</v>
      </c>
      <c r="AH1671" s="333">
        <f t="shared" si="3677"/>
        <v>0</v>
      </c>
      <c r="AI1671" s="333">
        <f t="shared" si="3677"/>
        <v>0</v>
      </c>
      <c r="AJ1671" s="333">
        <f t="shared" si="3677"/>
        <v>0</v>
      </c>
      <c r="AK1671" s="333">
        <f t="shared" si="3677"/>
        <v>0</v>
      </c>
      <c r="AL1671" s="333">
        <f t="shared" si="3677"/>
        <v>0</v>
      </c>
      <c r="AM1671" s="333">
        <f t="shared" si="3677"/>
        <v>0</v>
      </c>
      <c r="AN1671" s="333">
        <f t="shared" si="3677"/>
        <v>0</v>
      </c>
      <c r="AO1671" s="333">
        <f t="shared" si="3677"/>
        <v>0</v>
      </c>
      <c r="AP1671" s="333">
        <f t="shared" si="3677"/>
        <v>0</v>
      </c>
      <c r="AQ1671" s="333">
        <f t="shared" si="3677"/>
        <v>0</v>
      </c>
      <c r="AR1671" s="333">
        <f t="shared" si="3677"/>
        <v>0</v>
      </c>
      <c r="AS1671" s="545">
        <f t="shared" si="3675"/>
        <v>0</v>
      </c>
    </row>
    <row r="1672" spans="2:45">
      <c r="B1672" s="285" t="s">
        <v>810</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3678">AE1373*AE1661</f>
        <v>0</v>
      </c>
      <c r="AF1672" s="333">
        <f t="shared" si="3678"/>
        <v>0</v>
      </c>
      <c r="AG1672" s="333">
        <f t="shared" si="3678"/>
        <v>0</v>
      </c>
      <c r="AH1672" s="333">
        <f t="shared" si="3678"/>
        <v>0</v>
      </c>
      <c r="AI1672" s="333">
        <f t="shared" si="3678"/>
        <v>0</v>
      </c>
      <c r="AJ1672" s="333">
        <f t="shared" si="3678"/>
        <v>0</v>
      </c>
      <c r="AK1672" s="333">
        <f t="shared" si="3678"/>
        <v>0</v>
      </c>
      <c r="AL1672" s="333">
        <f t="shared" si="3678"/>
        <v>0</v>
      </c>
      <c r="AM1672" s="333">
        <f t="shared" si="3678"/>
        <v>0</v>
      </c>
      <c r="AN1672" s="333">
        <f t="shared" si="3678"/>
        <v>0</v>
      </c>
      <c r="AO1672" s="333">
        <f t="shared" si="3678"/>
        <v>0</v>
      </c>
      <c r="AP1672" s="333">
        <f t="shared" si="3678"/>
        <v>0</v>
      </c>
      <c r="AQ1672" s="333">
        <f t="shared" si="3678"/>
        <v>0</v>
      </c>
      <c r="AR1672" s="333">
        <f t="shared" si="3678"/>
        <v>0</v>
      </c>
      <c r="AS1672" s="545">
        <f t="shared" si="3675"/>
        <v>0</v>
      </c>
    </row>
    <row r="1673" spans="2:45">
      <c r="B1673" s="285" t="s">
        <v>811</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3679">AE1567*AE1661</f>
        <v>0</v>
      </c>
      <c r="AF1673" s="333">
        <f t="shared" si="3679"/>
        <v>0</v>
      </c>
      <c r="AG1673" s="333">
        <f t="shared" si="3679"/>
        <v>0</v>
      </c>
      <c r="AH1673" s="333">
        <f t="shared" si="3679"/>
        <v>0</v>
      </c>
      <c r="AI1673" s="333">
        <f t="shared" si="3679"/>
        <v>0</v>
      </c>
      <c r="AJ1673" s="333">
        <f t="shared" si="3679"/>
        <v>0</v>
      </c>
      <c r="AK1673" s="333">
        <f t="shared" si="3679"/>
        <v>0</v>
      </c>
      <c r="AL1673" s="333">
        <f t="shared" si="3679"/>
        <v>0</v>
      </c>
      <c r="AM1673" s="333">
        <f t="shared" si="3679"/>
        <v>0</v>
      </c>
      <c r="AN1673" s="333">
        <f t="shared" si="3679"/>
        <v>0</v>
      </c>
      <c r="AO1673" s="333">
        <f t="shared" si="3679"/>
        <v>0</v>
      </c>
      <c r="AP1673" s="333">
        <f t="shared" si="3679"/>
        <v>0</v>
      </c>
      <c r="AQ1673" s="333">
        <f t="shared" si="3679"/>
        <v>0</v>
      </c>
      <c r="AR1673" s="333">
        <f t="shared" si="3679"/>
        <v>0</v>
      </c>
      <c r="AS1673" s="545">
        <f t="shared" si="3675"/>
        <v>0</v>
      </c>
    </row>
    <row r="1674" spans="2:45" ht="15.75">
      <c r="B1674" s="307" t="s">
        <v>906</v>
      </c>
      <c r="C1674" s="303"/>
      <c r="D1674" s="265"/>
      <c r="E1674" s="295"/>
      <c r="F1674" s="295"/>
      <c r="G1674" s="295"/>
      <c r="H1674" s="295"/>
      <c r="I1674" s="295"/>
      <c r="J1674" s="295"/>
      <c r="K1674" s="295"/>
      <c r="L1674" s="295"/>
      <c r="M1674" s="295"/>
      <c r="N1674" s="295"/>
      <c r="O1674" s="295"/>
      <c r="P1674" s="295"/>
      <c r="Q1674" s="295"/>
      <c r="R1674" s="262"/>
      <c r="S1674" s="295"/>
      <c r="T1674" s="295"/>
      <c r="U1674" s="295"/>
      <c r="V1674" s="265"/>
      <c r="W1674" s="265"/>
      <c r="X1674" s="265"/>
      <c r="Y1674" s="265"/>
      <c r="Z1674" s="295"/>
      <c r="AA1674" s="295"/>
      <c r="AB1674" s="295"/>
      <c r="AC1674" s="295"/>
      <c r="AD1674" s="295"/>
      <c r="AE1674" s="304">
        <f>SUM(AE1662:AE1673)</f>
        <v>0</v>
      </c>
      <c r="AF1674" s="304">
        <f t="shared" ref="AF1674:AR1674" si="3680">SUM(AF1662:AF1673)</f>
        <v>13117.446825515999</v>
      </c>
      <c r="AG1674" s="304">
        <f t="shared" si="3680"/>
        <v>42223.857863290032</v>
      </c>
      <c r="AH1674" s="304">
        <f t="shared" si="3680"/>
        <v>0</v>
      </c>
      <c r="AI1674" s="304">
        <f t="shared" si="3680"/>
        <v>0</v>
      </c>
      <c r="AJ1674" s="304">
        <f t="shared" si="3680"/>
        <v>0</v>
      </c>
      <c r="AK1674" s="304">
        <f t="shared" si="3680"/>
        <v>0</v>
      </c>
      <c r="AL1674" s="304">
        <f t="shared" si="3680"/>
        <v>0</v>
      </c>
      <c r="AM1674" s="304">
        <f t="shared" si="3680"/>
        <v>0</v>
      </c>
      <c r="AN1674" s="304">
        <f t="shared" si="3680"/>
        <v>0</v>
      </c>
      <c r="AO1674" s="304">
        <f t="shared" si="3680"/>
        <v>0</v>
      </c>
      <c r="AP1674" s="304">
        <f t="shared" si="3680"/>
        <v>0</v>
      </c>
      <c r="AQ1674" s="304">
        <f t="shared" si="3680"/>
        <v>0</v>
      </c>
      <c r="AR1674" s="304">
        <f t="shared" si="3680"/>
        <v>0</v>
      </c>
      <c r="AS1674" s="361">
        <f t="shared" si="3675"/>
        <v>55341.304688806034</v>
      </c>
    </row>
    <row r="1675" spans="2:45" ht="15.75">
      <c r="B1675" s="307" t="s">
        <v>907</v>
      </c>
      <c r="C1675" s="303"/>
      <c r="D1675" s="308"/>
      <c r="E1675" s="295"/>
      <c r="F1675" s="295"/>
      <c r="G1675" s="295"/>
      <c r="H1675" s="295"/>
      <c r="I1675" s="295"/>
      <c r="J1675" s="295"/>
      <c r="K1675" s="295"/>
      <c r="L1675" s="295"/>
      <c r="M1675" s="295"/>
      <c r="N1675" s="295"/>
      <c r="O1675" s="295"/>
      <c r="P1675" s="295"/>
      <c r="Q1675" s="295"/>
      <c r="R1675" s="262"/>
      <c r="S1675" s="295"/>
      <c r="T1675" s="295"/>
      <c r="U1675" s="295"/>
      <c r="V1675" s="265"/>
      <c r="W1675" s="265"/>
      <c r="X1675" s="265"/>
      <c r="Y1675" s="265"/>
      <c r="Z1675" s="295"/>
      <c r="AA1675" s="295"/>
      <c r="AB1675" s="295"/>
      <c r="AC1675" s="295"/>
      <c r="AD1675" s="295"/>
      <c r="AE1675" s="305">
        <f>AE1659*AE1661</f>
        <v>0</v>
      </c>
      <c r="AF1675" s="305">
        <f t="shared" ref="AF1675:AR1675" si="3681">AF1659*AF1661</f>
        <v>46321.271999999997</v>
      </c>
      <c r="AG1675" s="305">
        <f t="shared" si="3681"/>
        <v>2151.0720000000001</v>
      </c>
      <c r="AH1675" s="305">
        <f t="shared" si="3681"/>
        <v>0</v>
      </c>
      <c r="AI1675" s="305">
        <f t="shared" si="3681"/>
        <v>0</v>
      </c>
      <c r="AJ1675" s="305">
        <f t="shared" si="3681"/>
        <v>0</v>
      </c>
      <c r="AK1675" s="305">
        <f t="shared" si="3681"/>
        <v>0</v>
      </c>
      <c r="AL1675" s="305">
        <f t="shared" si="3681"/>
        <v>0</v>
      </c>
      <c r="AM1675" s="305">
        <f t="shared" si="3681"/>
        <v>0</v>
      </c>
      <c r="AN1675" s="305">
        <f t="shared" si="3681"/>
        <v>0</v>
      </c>
      <c r="AO1675" s="305">
        <f t="shared" si="3681"/>
        <v>0</v>
      </c>
      <c r="AP1675" s="305">
        <f t="shared" si="3681"/>
        <v>0</v>
      </c>
      <c r="AQ1675" s="305">
        <f t="shared" si="3681"/>
        <v>0</v>
      </c>
      <c r="AR1675" s="305">
        <f t="shared" si="3681"/>
        <v>0</v>
      </c>
      <c r="AS1675" s="361">
        <f>SUM(AE1675:AR1675)</f>
        <v>48472.343999999997</v>
      </c>
    </row>
    <row r="1676" spans="2:45" ht="15.75">
      <c r="B1676" s="307" t="s">
        <v>908</v>
      </c>
      <c r="C1676" s="303"/>
      <c r="D1676" s="308"/>
      <c r="E1676" s="295"/>
      <c r="F1676" s="295"/>
      <c r="G1676" s="295"/>
      <c r="H1676" s="295"/>
      <c r="I1676" s="295"/>
      <c r="J1676" s="295"/>
      <c r="K1676" s="295"/>
      <c r="L1676" s="295"/>
      <c r="M1676" s="295"/>
      <c r="N1676" s="295"/>
      <c r="O1676" s="295"/>
      <c r="P1676" s="295"/>
      <c r="Q1676" s="295"/>
      <c r="R1676" s="262"/>
      <c r="S1676" s="295"/>
      <c r="T1676" s="295"/>
      <c r="U1676" s="295"/>
      <c r="V1676" s="308"/>
      <c r="W1676" s="308"/>
      <c r="X1676" s="308"/>
      <c r="Y1676" s="308"/>
      <c r="Z1676" s="295"/>
      <c r="AA1676" s="295"/>
      <c r="AB1676" s="295"/>
      <c r="AC1676" s="295"/>
      <c r="AD1676" s="295"/>
      <c r="AE1676" s="309"/>
      <c r="AF1676" s="309"/>
      <c r="AG1676" s="309"/>
      <c r="AH1676" s="309"/>
      <c r="AI1676" s="309"/>
      <c r="AJ1676" s="309"/>
      <c r="AK1676" s="309"/>
      <c r="AL1676" s="309"/>
      <c r="AM1676" s="309"/>
      <c r="AN1676" s="309"/>
      <c r="AO1676" s="309"/>
      <c r="AP1676" s="309"/>
      <c r="AQ1676" s="309"/>
      <c r="AR1676" s="309"/>
      <c r="AS1676" s="361">
        <f>AS1674-AS1675</f>
        <v>6868.9606888060371</v>
      </c>
    </row>
    <row r="1677" spans="2:45">
      <c r="B1677" s="336"/>
      <c r="C1677" s="398"/>
      <c r="D1677" s="398"/>
      <c r="E1677" s="399"/>
      <c r="F1677" s="399"/>
      <c r="G1677" s="399"/>
      <c r="H1677" s="399"/>
      <c r="I1677" s="399"/>
      <c r="J1677" s="399"/>
      <c r="K1677" s="399"/>
      <c r="L1677" s="399"/>
      <c r="M1677" s="399"/>
      <c r="N1677" s="399"/>
      <c r="O1677" s="399"/>
      <c r="P1677" s="399"/>
      <c r="Q1677" s="399"/>
      <c r="R1677" s="400"/>
      <c r="S1677" s="399"/>
      <c r="T1677" s="399"/>
      <c r="U1677" s="399"/>
      <c r="V1677" s="398"/>
      <c r="W1677" s="401"/>
      <c r="X1677" s="398"/>
      <c r="Y1677" s="398"/>
      <c r="Z1677" s="399"/>
      <c r="AA1677" s="399"/>
      <c r="AB1677" s="399"/>
      <c r="AC1677" s="399"/>
      <c r="AD1677" s="399"/>
      <c r="AE1677" s="686"/>
      <c r="AF1677" s="686"/>
      <c r="AG1677" s="686"/>
      <c r="AH1677" s="686"/>
      <c r="AI1677" s="686"/>
      <c r="AJ1677" s="686"/>
      <c r="AK1677" s="686"/>
      <c r="AL1677" s="686"/>
      <c r="AM1677" s="686"/>
      <c r="AN1677" s="686"/>
      <c r="AO1677" s="686"/>
      <c r="AP1677" s="686"/>
      <c r="AQ1677" s="686"/>
      <c r="AR1677" s="686"/>
      <c r="AS1677" s="701"/>
    </row>
    <row r="1678" spans="2:45" ht="19.5" customHeight="1">
      <c r="B1678" s="324" t="s">
        <v>578</v>
      </c>
      <c r="C1678" s="342"/>
      <c r="D1678" s="343"/>
      <c r="E1678" s="343"/>
      <c r="F1678" s="343"/>
      <c r="G1678" s="343"/>
      <c r="H1678" s="343"/>
      <c r="I1678" s="343"/>
      <c r="J1678" s="343"/>
      <c r="K1678" s="343"/>
      <c r="L1678" s="343"/>
      <c r="M1678" s="343"/>
      <c r="N1678" s="343"/>
      <c r="O1678" s="343"/>
      <c r="P1678" s="343"/>
      <c r="Q1678" s="343"/>
      <c r="R1678" s="343"/>
      <c r="S1678" s="343"/>
      <c r="T1678" s="343"/>
      <c r="U1678" s="343"/>
      <c r="V1678" s="327"/>
      <c r="W1678" s="328"/>
      <c r="X1678" s="343"/>
      <c r="Y1678" s="343"/>
      <c r="Z1678" s="343"/>
      <c r="AA1678" s="343"/>
      <c r="AB1678" s="343"/>
      <c r="AC1678" s="343"/>
      <c r="AD1678" s="343"/>
      <c r="AE1678" s="344"/>
      <c r="AF1678" s="344"/>
      <c r="AG1678" s="344"/>
      <c r="AH1678" s="344"/>
      <c r="AI1678" s="344"/>
      <c r="AJ1678" s="344"/>
      <c r="AK1678" s="344"/>
      <c r="AL1678" s="344"/>
      <c r="AM1678" s="344"/>
      <c r="AN1678" s="344"/>
      <c r="AO1678" s="344"/>
      <c r="AP1678" s="344"/>
      <c r="AQ1678" s="344"/>
      <c r="AR1678" s="344"/>
      <c r="AS1678" s="344"/>
    </row>
    <row r="1679" spans="2:45" ht="19.5" customHeight="1">
      <c r="B1679" s="675"/>
      <c r="C1679" s="676"/>
      <c r="D1679" s="657"/>
      <c r="E1679" s="657"/>
      <c r="F1679" s="657"/>
      <c r="G1679" s="657"/>
      <c r="H1679" s="657"/>
      <c r="I1679" s="657"/>
      <c r="J1679" s="657"/>
      <c r="K1679" s="657"/>
      <c r="L1679" s="657"/>
      <c r="M1679" s="657"/>
      <c r="N1679" s="657"/>
      <c r="O1679" s="657"/>
      <c r="P1679" s="657"/>
      <c r="Q1679" s="657"/>
      <c r="R1679" s="657"/>
      <c r="S1679" s="657"/>
      <c r="T1679" s="657"/>
      <c r="U1679" s="657"/>
      <c r="V1679" s="266"/>
      <c r="W1679" s="677"/>
      <c r="X1679" s="657"/>
      <c r="Y1679" s="657"/>
      <c r="Z1679" s="657"/>
      <c r="AA1679" s="657"/>
      <c r="AB1679" s="657"/>
      <c r="AC1679" s="657"/>
      <c r="AD1679" s="657"/>
      <c r="AE1679" s="221"/>
      <c r="AF1679" s="221"/>
      <c r="AG1679" s="221"/>
      <c r="AH1679" s="221"/>
      <c r="AI1679" s="221"/>
      <c r="AJ1679" s="221"/>
      <c r="AK1679" s="221"/>
      <c r="AL1679" s="221"/>
      <c r="AM1679" s="221"/>
      <c r="AN1679" s="221"/>
      <c r="AO1679" s="221"/>
      <c r="AP1679" s="221"/>
      <c r="AQ1679" s="221"/>
      <c r="AR1679" s="221"/>
      <c r="AS1679" s="221"/>
    </row>
    <row r="1680" spans="2:45" ht="15.75">
      <c r="B1680" s="243" t="s">
        <v>818</v>
      </c>
      <c r="C1680" s="244"/>
      <c r="D1680" s="513" t="s">
        <v>523</v>
      </c>
      <c r="E1680" s="219"/>
      <c r="F1680" s="513"/>
      <c r="G1680" s="219"/>
      <c r="H1680" s="219"/>
      <c r="I1680" s="219"/>
      <c r="J1680" s="219"/>
      <c r="K1680" s="219"/>
      <c r="L1680" s="219"/>
      <c r="M1680" s="219"/>
      <c r="N1680" s="219"/>
      <c r="O1680" s="219"/>
      <c r="P1680" s="219"/>
      <c r="Q1680" s="219"/>
      <c r="R1680" s="244"/>
      <c r="S1680" s="219"/>
      <c r="T1680" s="219"/>
      <c r="U1680" s="219"/>
      <c r="V1680" s="219"/>
      <c r="W1680" s="219"/>
      <c r="X1680" s="219"/>
      <c r="Y1680" s="219"/>
      <c r="Z1680" s="219"/>
      <c r="AA1680" s="219"/>
      <c r="AB1680" s="219"/>
      <c r="AC1680" s="219"/>
      <c r="AD1680" s="219"/>
      <c r="AE1680" s="233"/>
      <c r="AF1680" s="231"/>
      <c r="AG1680" s="231"/>
      <c r="AH1680" s="231"/>
      <c r="AI1680" s="231"/>
      <c r="AJ1680" s="231"/>
      <c r="AK1680" s="231"/>
      <c r="AL1680" s="231"/>
      <c r="AM1680" s="231"/>
      <c r="AN1680" s="231"/>
      <c r="AO1680" s="231"/>
      <c r="AP1680" s="231"/>
      <c r="AQ1680" s="231"/>
      <c r="AR1680" s="231"/>
    </row>
    <row r="1681" spans="1:45" ht="39.75" customHeight="1">
      <c r="B1681" s="953" t="s">
        <v>211</v>
      </c>
      <c r="C1681" s="955" t="s">
        <v>33</v>
      </c>
      <c r="D1681" s="246" t="s">
        <v>421</v>
      </c>
      <c r="E1681" s="959" t="s">
        <v>209</v>
      </c>
      <c r="F1681" s="960"/>
      <c r="G1681" s="960"/>
      <c r="H1681" s="960"/>
      <c r="I1681" s="960"/>
      <c r="J1681" s="960"/>
      <c r="K1681" s="960"/>
      <c r="L1681" s="960"/>
      <c r="M1681" s="960"/>
      <c r="N1681" s="960"/>
      <c r="O1681" s="960"/>
      <c r="P1681" s="961"/>
      <c r="Q1681" s="957" t="s">
        <v>213</v>
      </c>
      <c r="R1681" s="246" t="s">
        <v>422</v>
      </c>
      <c r="S1681" s="950" t="s">
        <v>212</v>
      </c>
      <c r="T1681" s="951"/>
      <c r="U1681" s="951"/>
      <c r="V1681" s="951"/>
      <c r="W1681" s="951"/>
      <c r="X1681" s="951"/>
      <c r="Y1681" s="951"/>
      <c r="Z1681" s="951"/>
      <c r="AA1681" s="951"/>
      <c r="AB1681" s="951"/>
      <c r="AC1681" s="951"/>
      <c r="AD1681" s="962"/>
      <c r="AE1681" s="950" t="s">
        <v>242</v>
      </c>
      <c r="AF1681" s="951"/>
      <c r="AG1681" s="951"/>
      <c r="AH1681" s="951"/>
      <c r="AI1681" s="951"/>
      <c r="AJ1681" s="951"/>
      <c r="AK1681" s="951"/>
      <c r="AL1681" s="951"/>
      <c r="AM1681" s="951"/>
      <c r="AN1681" s="951"/>
      <c r="AO1681" s="951"/>
      <c r="AP1681" s="951"/>
      <c r="AQ1681" s="951"/>
      <c r="AR1681" s="951"/>
      <c r="AS1681" s="952"/>
    </row>
    <row r="1682" spans="1:45" ht="65.25" customHeight="1">
      <c r="B1682" s="954"/>
      <c r="C1682" s="956"/>
      <c r="D1682" s="247">
        <v>2027</v>
      </c>
      <c r="E1682" s="247">
        <v>2028</v>
      </c>
      <c r="F1682" s="247">
        <v>2029</v>
      </c>
      <c r="G1682" s="247">
        <v>2030</v>
      </c>
      <c r="H1682" s="247">
        <v>2031</v>
      </c>
      <c r="I1682" s="247">
        <v>2032</v>
      </c>
      <c r="J1682" s="247">
        <v>2033</v>
      </c>
      <c r="K1682" s="247">
        <v>2034</v>
      </c>
      <c r="L1682" s="247">
        <v>2035</v>
      </c>
      <c r="M1682" s="247">
        <v>2036</v>
      </c>
      <c r="N1682" s="247">
        <v>2037</v>
      </c>
      <c r="O1682" s="247">
        <v>2038</v>
      </c>
      <c r="P1682" s="247">
        <v>2039</v>
      </c>
      <c r="Q1682" s="958"/>
      <c r="R1682" s="247">
        <v>2027</v>
      </c>
      <c r="S1682" s="247">
        <v>2028</v>
      </c>
      <c r="T1682" s="247">
        <v>2029</v>
      </c>
      <c r="U1682" s="247">
        <v>2030</v>
      </c>
      <c r="V1682" s="247">
        <v>2031</v>
      </c>
      <c r="W1682" s="247">
        <v>2032</v>
      </c>
      <c r="X1682" s="247">
        <v>2033</v>
      </c>
      <c r="Y1682" s="247">
        <v>2034</v>
      </c>
      <c r="Z1682" s="247">
        <v>2035</v>
      </c>
      <c r="AA1682" s="247">
        <v>2036</v>
      </c>
      <c r="AB1682" s="247">
        <v>2037</v>
      </c>
      <c r="AC1682" s="247">
        <v>2038</v>
      </c>
      <c r="AD1682" s="247">
        <v>2039</v>
      </c>
      <c r="AE1682" s="247" t="str">
        <f>'1.  LRAMVA Summary'!$D$53</f>
        <v>Residential</v>
      </c>
      <c r="AF1682" s="247" t="str">
        <f>'1.  LRAMVA Summary'!$E$53</f>
        <v>GS&lt;50 kW</v>
      </c>
      <c r="AG1682" s="247" t="str">
        <f>'1.  LRAMVA Summary'!$F$53</f>
        <v>GS&gt;50 KW</v>
      </c>
      <c r="AH1682" s="247" t="str">
        <f>'1.  LRAMVA Summary'!$G$53</f>
        <v>Street Lights</v>
      </c>
      <c r="AI1682" s="247" t="str">
        <f>'1.  LRAMVA Summary'!$H$53</f>
        <v/>
      </c>
      <c r="AJ1682" s="247" t="str">
        <f>'1.  LRAMVA Summary'!$I$53</f>
        <v/>
      </c>
      <c r="AK1682" s="247" t="str">
        <f>'1.  LRAMVA Summary'!$J$53</f>
        <v/>
      </c>
      <c r="AL1682" s="247" t="str">
        <f>'1.  LRAMVA Summary'!$K$53</f>
        <v/>
      </c>
      <c r="AM1682" s="247" t="str">
        <f>'1.  LRAMVA Summary'!$L$53</f>
        <v/>
      </c>
      <c r="AN1682" s="247" t="str">
        <f>'1.  LRAMVA Summary'!$M$53</f>
        <v/>
      </c>
      <c r="AO1682" s="247" t="str">
        <f>'1.  LRAMVA Summary'!$N$53</f>
        <v/>
      </c>
      <c r="AP1682" s="247" t="str">
        <f>'1.  LRAMVA Summary'!$O$53</f>
        <v/>
      </c>
      <c r="AQ1682" s="247" t="str">
        <f>'1.  LRAMVA Summary'!$P$53</f>
        <v/>
      </c>
      <c r="AR1682" s="247" t="str">
        <f>'1.  LRAMVA Summary'!$Q$53</f>
        <v/>
      </c>
      <c r="AS1682" s="249" t="str">
        <f>'1.  LRAMVA Summary'!$R$53</f>
        <v>Total</v>
      </c>
    </row>
    <row r="1683" spans="1:45" ht="15" hidden="1" customHeight="1" outlineLevel="1">
      <c r="A1683" s="466"/>
      <c r="B1683" s="256"/>
      <c r="C1683" s="267"/>
      <c r="D1683" s="253"/>
      <c r="E1683" s="253"/>
      <c r="F1683" s="253"/>
      <c r="G1683" s="253"/>
      <c r="H1683" s="253"/>
      <c r="I1683" s="253"/>
      <c r="J1683" s="253"/>
      <c r="K1683" s="253"/>
      <c r="L1683" s="253"/>
      <c r="M1683" s="253"/>
      <c r="N1683" s="253"/>
      <c r="O1683" s="253"/>
      <c r="P1683" s="253"/>
      <c r="Q1683" s="253"/>
      <c r="R1683" s="253"/>
      <c r="S1683" s="253"/>
      <c r="T1683" s="253"/>
      <c r="U1683" s="253"/>
      <c r="V1683" s="253"/>
      <c r="W1683" s="253"/>
      <c r="X1683" s="253"/>
      <c r="Y1683" s="253"/>
      <c r="Z1683" s="253"/>
      <c r="AA1683" s="253"/>
      <c r="AB1683" s="253"/>
      <c r="AC1683" s="253"/>
      <c r="AD1683" s="253"/>
      <c r="AE1683" s="253">
        <f>'1.  LRAMVA Summary'!D745</f>
        <v>0</v>
      </c>
      <c r="AF1683" s="253">
        <f>'1.  LRAMVA Summary'!E745</f>
        <v>0</v>
      </c>
      <c r="AG1683" s="253">
        <f>'1.  LRAMVA Summary'!F745</f>
        <v>0</v>
      </c>
      <c r="AH1683" s="253">
        <f>'1.  LRAMVA Summary'!G745</f>
        <v>0</v>
      </c>
      <c r="AI1683" s="253">
        <f>'1.  LRAMVA Summary'!H745</f>
        <v>0</v>
      </c>
      <c r="AJ1683" s="253">
        <f>'1.  LRAMVA Summary'!I745</f>
        <v>0</v>
      </c>
      <c r="AK1683" s="253">
        <f>'1.  LRAMVA Summary'!J745</f>
        <v>0</v>
      </c>
      <c r="AL1683" s="253">
        <f>'1.  LRAMVA Summary'!K745</f>
        <v>0</v>
      </c>
      <c r="AM1683" s="253">
        <f>'1.  LRAMVA Summary'!L745</f>
        <v>0</v>
      </c>
      <c r="AN1683" s="253">
        <f>'1.  LRAMVA Summary'!M745</f>
        <v>0</v>
      </c>
      <c r="AO1683" s="253">
        <f>'1.  LRAMVA Summary'!N745</f>
        <v>0</v>
      </c>
      <c r="AP1683" s="253">
        <f>'1.  LRAMVA Summary'!O745</f>
        <v>0</v>
      </c>
      <c r="AQ1683" s="253">
        <f>'1.  LRAMVA Summary'!P745</f>
        <v>0</v>
      </c>
      <c r="AR1683" s="253">
        <f>'1.  LRAMVA Summary'!Q745</f>
        <v>0</v>
      </c>
      <c r="AS1683" s="254"/>
    </row>
    <row r="1684" spans="1:45" ht="15.75" collapsed="1">
      <c r="B1684" s="741"/>
      <c r="C1684" s="296"/>
      <c r="D1684" s="296"/>
      <c r="E1684" s="296"/>
      <c r="F1684" s="296"/>
      <c r="G1684" s="296"/>
      <c r="H1684" s="296"/>
      <c r="I1684" s="296"/>
      <c r="J1684" s="296"/>
      <c r="K1684" s="296"/>
      <c r="L1684" s="296"/>
      <c r="M1684" s="296"/>
      <c r="N1684" s="296"/>
      <c r="O1684" s="296"/>
      <c r="P1684" s="296"/>
      <c r="Q1684" s="296"/>
      <c r="R1684" s="296"/>
      <c r="S1684" s="296"/>
      <c r="T1684" s="296"/>
      <c r="U1684" s="296"/>
      <c r="V1684" s="296"/>
      <c r="W1684" s="296"/>
      <c r="X1684" s="296"/>
      <c r="Y1684" s="296"/>
      <c r="Z1684" s="296"/>
      <c r="AA1684" s="296"/>
      <c r="AB1684" s="296"/>
      <c r="AC1684" s="296"/>
      <c r="AD1684" s="746"/>
      <c r="AE1684" s="253" t="str">
        <f>'1.  LRAMVA Summary'!$D$54</f>
        <v>kWh</v>
      </c>
      <c r="AF1684" s="253" t="str">
        <f>'1.  LRAMVA Summary'!$E$54</f>
        <v>kWh</v>
      </c>
      <c r="AG1684" s="253" t="str">
        <f>'1.  LRAMVA Summary'!$F$54</f>
        <v>kW</v>
      </c>
      <c r="AH1684" s="253" t="str">
        <f>'1.  LRAMVA Summary'!$G$54</f>
        <v>kW</v>
      </c>
      <c r="AI1684" s="253">
        <f>'1.  LRAMVA Summary'!$H$54</f>
        <v>0</v>
      </c>
      <c r="AJ1684" s="253">
        <f>'1.  LRAMVA Summary'!$I$54</f>
        <v>0</v>
      </c>
      <c r="AK1684" s="253">
        <f>'1.  LRAMVA Summary'!$J$54</f>
        <v>0</v>
      </c>
      <c r="AL1684" s="253">
        <f>'1.  LRAMVA Summary'!$K$54</f>
        <v>0</v>
      </c>
      <c r="AM1684" s="253">
        <f>'1.  LRAMVA Summary'!$L$54</f>
        <v>0</v>
      </c>
      <c r="AN1684" s="253">
        <f>'1.  LRAMVA Summary'!$M$54</f>
        <v>0</v>
      </c>
      <c r="AO1684" s="253">
        <f>'1.  LRAMVA Summary'!$N$54</f>
        <v>0</v>
      </c>
      <c r="AP1684" s="253">
        <f>'1.  LRAMVA Summary'!$O$54</f>
        <v>0</v>
      </c>
      <c r="AQ1684" s="253">
        <f>'1.  LRAMVA Summary'!$P$54</f>
        <v>0</v>
      </c>
      <c r="AR1684" s="253">
        <f>'1.  LRAMVA Summary'!$Q$54</f>
        <v>0</v>
      </c>
      <c r="AS1684" s="291"/>
    </row>
    <row r="1685" spans="1:45" ht="15.75">
      <c r="B1685" s="742" t="s">
        <v>965</v>
      </c>
      <c r="C1685" s="296"/>
      <c r="D1685" s="296"/>
      <c r="E1685" s="296"/>
      <c r="F1685" s="296"/>
      <c r="G1685" s="296"/>
      <c r="H1685" s="296"/>
      <c r="I1685" s="296"/>
      <c r="J1685" s="296"/>
      <c r="K1685" s="296"/>
      <c r="L1685" s="296"/>
      <c r="M1685" s="296"/>
      <c r="N1685" s="296"/>
      <c r="O1685" s="296"/>
      <c r="P1685" s="296"/>
      <c r="Q1685" s="296"/>
      <c r="R1685" s="296"/>
      <c r="S1685" s="296"/>
      <c r="T1685" s="296"/>
      <c r="U1685" s="296"/>
      <c r="V1685" s="296"/>
      <c r="W1685" s="296"/>
      <c r="X1685" s="296"/>
      <c r="Y1685" s="296"/>
      <c r="Z1685" s="296"/>
      <c r="AA1685" s="296"/>
      <c r="AB1685" s="296"/>
      <c r="AC1685" s="296"/>
      <c r="AD1685" s="746"/>
      <c r="AE1685" s="744">
        <v>0</v>
      </c>
      <c r="AF1685" s="739">
        <v>0</v>
      </c>
      <c r="AG1685" s="739">
        <v>0</v>
      </c>
      <c r="AH1685" s="739">
        <v>0</v>
      </c>
      <c r="AI1685" s="739">
        <v>0</v>
      </c>
      <c r="AJ1685" s="739">
        <v>0</v>
      </c>
      <c r="AK1685" s="739">
        <v>0</v>
      </c>
      <c r="AL1685" s="739">
        <v>0</v>
      </c>
      <c r="AM1685" s="739">
        <v>0</v>
      </c>
      <c r="AN1685" s="739">
        <v>0</v>
      </c>
      <c r="AO1685" s="739">
        <v>0</v>
      </c>
      <c r="AP1685" s="739">
        <v>0</v>
      </c>
      <c r="AQ1685" s="739">
        <v>0</v>
      </c>
      <c r="AR1685" s="739">
        <v>0</v>
      </c>
      <c r="AS1685" s="740"/>
    </row>
    <row r="1686" spans="1:45" ht="15.75">
      <c r="B1686" s="743" t="s">
        <v>819</v>
      </c>
      <c r="C1686" s="357"/>
      <c r="D1686" s="357"/>
      <c r="E1686" s="357"/>
      <c r="F1686" s="357"/>
      <c r="G1686" s="357"/>
      <c r="H1686" s="357"/>
      <c r="I1686" s="357"/>
      <c r="J1686" s="357"/>
      <c r="K1686" s="357"/>
      <c r="L1686" s="357"/>
      <c r="M1686" s="357"/>
      <c r="N1686" s="357"/>
      <c r="O1686" s="357"/>
      <c r="P1686" s="357"/>
      <c r="Q1686" s="357"/>
      <c r="R1686" s="357"/>
      <c r="S1686" s="357"/>
      <c r="T1686" s="357"/>
      <c r="U1686" s="357"/>
      <c r="V1686" s="357"/>
      <c r="W1686" s="357"/>
      <c r="X1686" s="357"/>
      <c r="Y1686" s="357"/>
      <c r="Z1686" s="357"/>
      <c r="AA1686" s="357"/>
      <c r="AB1686" s="357"/>
      <c r="AC1686" s="357"/>
      <c r="AD1686" s="747"/>
      <c r="AE1686" s="745">
        <f>HLOOKUP(AE1682,'2. LRAMVA Threshold'!$B$42:$Q$60,19,FALSE)</f>
        <v>494885</v>
      </c>
      <c r="AF1686" s="745">
        <f>HLOOKUP(AF1682,'2. LRAMVA Threshold'!$B$42:$Q$60,19,FALSE)</f>
        <v>2573404</v>
      </c>
      <c r="AG1686" s="745">
        <f>HLOOKUP(AG1682,'2. LRAMVA Threshold'!$B$42:$Q$60,19,FALSE)</f>
        <v>576</v>
      </c>
      <c r="AH1686" s="745">
        <f>HLOOKUP(AH1682,'2. LRAMVA Threshold'!$B$42:$Q$60,19,FALSE)</f>
        <v>0</v>
      </c>
      <c r="AI1686" s="745">
        <f>HLOOKUP(AI1682,'2. LRAMVA Threshold'!$B$42:$Q$60,19,FALSE)</f>
        <v>0</v>
      </c>
      <c r="AJ1686" s="745">
        <f>HLOOKUP(AJ1682,'2. LRAMVA Threshold'!$B$42:$Q$60,19,FALSE)</f>
        <v>0</v>
      </c>
      <c r="AK1686" s="745">
        <f>HLOOKUP(AK1682,'2. LRAMVA Threshold'!$B$42:$Q$60,19,FALSE)</f>
        <v>0</v>
      </c>
      <c r="AL1686" s="745">
        <f>HLOOKUP(AL1682,'2. LRAMVA Threshold'!$B$42:$Q$60,19,FALSE)</f>
        <v>0</v>
      </c>
      <c r="AM1686" s="745">
        <f>HLOOKUP(AM1682,'2. LRAMVA Threshold'!$B$42:$Q$60,19,FALSE)</f>
        <v>0</v>
      </c>
      <c r="AN1686" s="745">
        <f>HLOOKUP(AN1682,'2. LRAMVA Threshold'!$B$42:$Q$60,19,FALSE)</f>
        <v>0</v>
      </c>
      <c r="AO1686" s="745">
        <f>HLOOKUP(AO1682,'2. LRAMVA Threshold'!$B$42:$Q$60,19,FALSE)</f>
        <v>0</v>
      </c>
      <c r="AP1686" s="745">
        <f>HLOOKUP(AP1682,'2. LRAMVA Threshold'!$B$42:$Q$60,19,FALSE)</f>
        <v>0</v>
      </c>
      <c r="AQ1686" s="745">
        <f>HLOOKUP(AQ1682,'2. LRAMVA Threshold'!$B$42:$Q$60,19,FALSE)</f>
        <v>0</v>
      </c>
      <c r="AR1686" s="745">
        <f>HLOOKUP(AR1682,'2. LRAMVA Threshold'!$B$42:$Q$60,19,FALSE)</f>
        <v>0</v>
      </c>
      <c r="AS1686" s="395"/>
    </row>
    <row r="1687" spans="1:45">
      <c r="B1687" s="348"/>
      <c r="C1687" s="294"/>
      <c r="D1687" s="295"/>
      <c r="E1687" s="295"/>
      <c r="F1687" s="295"/>
      <c r="G1687" s="295"/>
      <c r="H1687" s="295"/>
      <c r="I1687" s="295"/>
      <c r="J1687" s="295"/>
      <c r="K1687" s="295"/>
      <c r="L1687" s="295"/>
      <c r="M1687" s="295"/>
      <c r="N1687" s="295"/>
      <c r="O1687" s="295"/>
      <c r="P1687" s="295"/>
      <c r="Q1687" s="295"/>
      <c r="R1687" s="296"/>
      <c r="S1687" s="295"/>
      <c r="T1687" s="295"/>
      <c r="U1687" s="295"/>
      <c r="V1687" s="265"/>
      <c r="W1687" s="265"/>
      <c r="X1687" s="265"/>
      <c r="Y1687" s="265"/>
      <c r="Z1687" s="295"/>
      <c r="AA1687" s="295"/>
      <c r="AB1687" s="295"/>
      <c r="AC1687" s="295"/>
      <c r="AD1687" s="295"/>
      <c r="AE1687" s="389"/>
      <c r="AF1687" s="389"/>
      <c r="AG1687" s="389"/>
      <c r="AH1687" s="389"/>
      <c r="AI1687" s="389"/>
      <c r="AJ1687" s="389"/>
      <c r="AK1687" s="389"/>
      <c r="AL1687" s="353"/>
      <c r="AM1687" s="353"/>
      <c r="AN1687" s="353"/>
      <c r="AO1687" s="353"/>
      <c r="AP1687" s="353"/>
      <c r="AQ1687" s="353"/>
      <c r="AR1687" s="353"/>
      <c r="AS1687" s="354"/>
    </row>
    <row r="1688" spans="1:45">
      <c r="B1688" s="285" t="s">
        <v>744</v>
      </c>
      <c r="C1688" s="298"/>
      <c r="D1688" s="298"/>
      <c r="E1688" s="331"/>
      <c r="F1688" s="331"/>
      <c r="G1688" s="331"/>
      <c r="H1688" s="331"/>
      <c r="I1688" s="331"/>
      <c r="J1688" s="331"/>
      <c r="K1688" s="331"/>
      <c r="L1688" s="331"/>
      <c r="M1688" s="331"/>
      <c r="N1688" s="331"/>
      <c r="O1688" s="331"/>
      <c r="P1688" s="331"/>
      <c r="Q1688" s="331"/>
      <c r="R1688" s="253"/>
      <c r="S1688" s="300"/>
      <c r="T1688" s="300"/>
      <c r="U1688" s="300"/>
      <c r="V1688" s="299"/>
      <c r="W1688" s="299"/>
      <c r="X1688" s="299"/>
      <c r="Y1688" s="299"/>
      <c r="Z1688" s="300"/>
      <c r="AA1688" s="300"/>
      <c r="AB1688" s="300"/>
      <c r="AC1688" s="300"/>
      <c r="AD1688" s="300"/>
      <c r="AE1688" s="737">
        <f>HLOOKUP(AE35,'3.  Distribution Rates'!$C$122:$P$135,14,FALSE)</f>
        <v>0</v>
      </c>
      <c r="AF1688" s="737">
        <f>HLOOKUP(AF35,'3.  Distribution Rates'!$C$122:$P$135,14,FALSE)</f>
        <v>1.7999999999999999E-2</v>
      </c>
      <c r="AG1688" s="301">
        <f>HLOOKUP(AG35,'3.  Distribution Rates'!$C$122:$P$135,14,FALSE)</f>
        <v>3.7345000000000002</v>
      </c>
      <c r="AH1688" s="301">
        <f>HLOOKUP(AH35,'3.  Distribution Rates'!$C$122:$P$135,14,FALSE)</f>
        <v>3.9982000000000002</v>
      </c>
      <c r="AI1688" s="301">
        <f>HLOOKUP(AI35,'3.  Distribution Rates'!$C$122:$P$135,14,FALSE)</f>
        <v>0</v>
      </c>
      <c r="AJ1688" s="301">
        <f>HLOOKUP(AJ35,'3.  Distribution Rates'!$C$122:$P$135,14,FALSE)</f>
        <v>0</v>
      </c>
      <c r="AK1688" s="301">
        <f>HLOOKUP(AK35,'3.  Distribution Rates'!$C$122:$P$135,14,FALSE)</f>
        <v>0</v>
      </c>
      <c r="AL1688" s="301">
        <f>HLOOKUP(AL35,'3.  Distribution Rates'!$C$122:$P$135,14,FALSE)</f>
        <v>0</v>
      </c>
      <c r="AM1688" s="301">
        <f>HLOOKUP(AM35,'3.  Distribution Rates'!$C$122:$P$135,14,FALSE)</f>
        <v>0</v>
      </c>
      <c r="AN1688" s="301">
        <f>HLOOKUP(AN35,'3.  Distribution Rates'!$C$122:$P$135,14,FALSE)</f>
        <v>0</v>
      </c>
      <c r="AO1688" s="301">
        <f>HLOOKUP(AO35,'3.  Distribution Rates'!$C$122:$P$135,14,FALSE)</f>
        <v>0</v>
      </c>
      <c r="AP1688" s="301">
        <f>HLOOKUP(AP35,'3.  Distribution Rates'!$C$122:$P$135,14,FALSE)</f>
        <v>0</v>
      </c>
      <c r="AQ1688" s="301">
        <f>HLOOKUP(AQ35,'3.  Distribution Rates'!$C$122:$P$135,14,FALSE)</f>
        <v>0</v>
      </c>
      <c r="AR1688" s="301">
        <f>HLOOKUP(AR35,'3.  Distribution Rates'!$C$122:$P$135,14,FALSE)</f>
        <v>0</v>
      </c>
      <c r="AS1688" s="397"/>
    </row>
    <row r="1689" spans="1:45">
      <c r="B1689" s="285" t="s">
        <v>820</v>
      </c>
      <c r="C1689" s="303"/>
      <c r="D1689" s="245"/>
      <c r="E1689" s="242"/>
      <c r="F1689" s="242"/>
      <c r="G1689" s="242"/>
      <c r="H1689" s="242"/>
      <c r="I1689" s="242"/>
      <c r="J1689" s="242"/>
      <c r="K1689" s="242"/>
      <c r="L1689" s="242"/>
      <c r="M1689" s="242"/>
      <c r="N1689" s="242"/>
      <c r="O1689" s="242"/>
      <c r="P1689" s="242"/>
      <c r="Q1689" s="242"/>
      <c r="R1689" s="253"/>
      <c r="S1689" s="242"/>
      <c r="T1689" s="242"/>
      <c r="U1689" s="242"/>
      <c r="V1689" s="245"/>
      <c r="W1689" s="245"/>
      <c r="X1689" s="245"/>
      <c r="Y1689" s="245"/>
      <c r="Z1689" s="242"/>
      <c r="AA1689" s="242"/>
      <c r="AB1689" s="242"/>
      <c r="AC1689" s="242"/>
      <c r="AD1689" s="242"/>
      <c r="AE1689" s="333">
        <f>'4.  2011-2014 LRAM'!AM150*AE1688</f>
        <v>0</v>
      </c>
      <c r="AF1689" s="333">
        <f>'4.  2011-2014 LRAM'!AN150*AF1688</f>
        <v>0</v>
      </c>
      <c r="AG1689" s="333">
        <f>'4.  2011-2014 LRAM'!AO150*AG1688</f>
        <v>0</v>
      </c>
      <c r="AH1689" s="333">
        <f>'4.  2011-2014 LRAM'!AP150*AH1688</f>
        <v>0</v>
      </c>
      <c r="AI1689" s="333">
        <f>'4.  2011-2014 LRAM'!AQ150*AI1688</f>
        <v>0</v>
      </c>
      <c r="AJ1689" s="333">
        <f>'4.  2011-2014 LRAM'!AR150*AJ1688</f>
        <v>0</v>
      </c>
      <c r="AK1689" s="333">
        <f>'4.  2011-2014 LRAM'!AS150*AK1688</f>
        <v>0</v>
      </c>
      <c r="AL1689" s="333">
        <f>'4.  2011-2014 LRAM'!AT150*AL1688</f>
        <v>0</v>
      </c>
      <c r="AM1689" s="333">
        <f>'4.  2011-2014 LRAM'!AU150*AM1688</f>
        <v>0</v>
      </c>
      <c r="AN1689" s="333">
        <f>'4.  2011-2014 LRAM'!AV150*AN1688</f>
        <v>0</v>
      </c>
      <c r="AO1689" s="333">
        <f>'4.  2011-2014 LRAM'!AW150*AO1688</f>
        <v>0</v>
      </c>
      <c r="AP1689" s="333">
        <f>'4.  2011-2014 LRAM'!AX150*AP1688</f>
        <v>0</v>
      </c>
      <c r="AQ1689" s="333">
        <f>'4.  2011-2014 LRAM'!AY150*AQ1688</f>
        <v>0</v>
      </c>
      <c r="AR1689" s="333">
        <f>'4.  2011-2014 LRAM'!AZ150*AR1688</f>
        <v>0</v>
      </c>
      <c r="AS1689" s="545">
        <f>SUM(AE1689:AR1689)</f>
        <v>0</v>
      </c>
    </row>
    <row r="1690" spans="1:45">
      <c r="B1690" s="285" t="s">
        <v>821</v>
      </c>
      <c r="C1690" s="303"/>
      <c r="D1690" s="245"/>
      <c r="E1690" s="242"/>
      <c r="F1690" s="242"/>
      <c r="G1690" s="242"/>
      <c r="H1690" s="242"/>
      <c r="I1690" s="242"/>
      <c r="J1690" s="242"/>
      <c r="K1690" s="242"/>
      <c r="L1690" s="242"/>
      <c r="M1690" s="242"/>
      <c r="N1690" s="242"/>
      <c r="O1690" s="242"/>
      <c r="P1690" s="242"/>
      <c r="Q1690" s="242"/>
      <c r="R1690" s="253"/>
      <c r="S1690" s="242"/>
      <c r="T1690" s="242"/>
      <c r="U1690" s="242"/>
      <c r="V1690" s="245"/>
      <c r="W1690" s="245"/>
      <c r="X1690" s="245"/>
      <c r="Y1690" s="245"/>
      <c r="Z1690" s="242"/>
      <c r="AA1690" s="242"/>
      <c r="AB1690" s="242"/>
      <c r="AC1690" s="242"/>
      <c r="AD1690" s="242"/>
      <c r="AE1690" s="333">
        <f>'4.  2011-2014 LRAM'!AM289*AE1688</f>
        <v>0</v>
      </c>
      <c r="AF1690" s="333">
        <f>'4.  2011-2014 LRAM'!AN289*AF1688</f>
        <v>0</v>
      </c>
      <c r="AG1690" s="333">
        <f>'4.  2011-2014 LRAM'!AO289*AG1688</f>
        <v>0</v>
      </c>
      <c r="AH1690" s="333">
        <f>'4.  2011-2014 LRAM'!AP289*AH1688</f>
        <v>0</v>
      </c>
      <c r="AI1690" s="333">
        <f>'4.  2011-2014 LRAM'!AQ289*AI1688</f>
        <v>0</v>
      </c>
      <c r="AJ1690" s="333">
        <f>'4.  2011-2014 LRAM'!AR289*AJ1688</f>
        <v>0</v>
      </c>
      <c r="AK1690" s="333">
        <f>'4.  2011-2014 LRAM'!AS289*AK1688</f>
        <v>0</v>
      </c>
      <c r="AL1690" s="333">
        <f>'4.  2011-2014 LRAM'!AT289*AL1688</f>
        <v>0</v>
      </c>
      <c r="AM1690" s="333">
        <f>'4.  2011-2014 LRAM'!AU289*AM1688</f>
        <v>0</v>
      </c>
      <c r="AN1690" s="333">
        <f>'4.  2011-2014 LRAM'!AV289*AN1688</f>
        <v>0</v>
      </c>
      <c r="AO1690" s="333">
        <f>'4.  2011-2014 LRAM'!AW289*AO1688</f>
        <v>0</v>
      </c>
      <c r="AP1690" s="333">
        <f>'4.  2011-2014 LRAM'!AX289*AP1688</f>
        <v>0</v>
      </c>
      <c r="AQ1690" s="333">
        <f>'4.  2011-2014 LRAM'!AY289*AQ1688</f>
        <v>0</v>
      </c>
      <c r="AR1690" s="333">
        <f>'4.  2011-2014 LRAM'!AZ289*AR1688</f>
        <v>0</v>
      </c>
      <c r="AS1690" s="545">
        <f>SUM(AE1690:AR1690)</f>
        <v>0</v>
      </c>
    </row>
    <row r="1691" spans="1:45">
      <c r="B1691" s="285" t="s">
        <v>822</v>
      </c>
      <c r="C1691" s="303"/>
      <c r="D1691" s="245"/>
      <c r="E1691" s="242"/>
      <c r="F1691" s="242"/>
      <c r="G1691" s="242"/>
      <c r="H1691" s="242"/>
      <c r="I1691" s="242"/>
      <c r="J1691" s="242"/>
      <c r="K1691" s="242"/>
      <c r="L1691" s="242"/>
      <c r="M1691" s="242"/>
      <c r="N1691" s="242"/>
      <c r="O1691" s="242"/>
      <c r="P1691" s="242"/>
      <c r="Q1691" s="242"/>
      <c r="R1691" s="253"/>
      <c r="S1691" s="242"/>
      <c r="T1691" s="242"/>
      <c r="U1691" s="242"/>
      <c r="V1691" s="245"/>
      <c r="W1691" s="245"/>
      <c r="X1691" s="245"/>
      <c r="Y1691" s="245"/>
      <c r="Z1691" s="242"/>
      <c r="AA1691" s="242"/>
      <c r="AB1691" s="242"/>
      <c r="AC1691" s="242"/>
      <c r="AD1691" s="242"/>
      <c r="AE1691" s="333">
        <f>'4.  2011-2014 LRAM'!AM425*AE1688</f>
        <v>0</v>
      </c>
      <c r="AF1691" s="333">
        <f>'4.  2011-2014 LRAM'!AN425*AF1688</f>
        <v>0</v>
      </c>
      <c r="AG1691" s="333">
        <f>'4.  2011-2014 LRAM'!AO425*AG1688</f>
        <v>0</v>
      </c>
      <c r="AH1691" s="333">
        <f>'4.  2011-2014 LRAM'!AP425*AH1688</f>
        <v>0</v>
      </c>
      <c r="AI1691" s="333">
        <f>'4.  2011-2014 LRAM'!AQ425*AI1688</f>
        <v>0</v>
      </c>
      <c r="AJ1691" s="333">
        <f>'4.  2011-2014 LRAM'!AR425*AJ1688</f>
        <v>0</v>
      </c>
      <c r="AK1691" s="333">
        <f>'4.  2011-2014 LRAM'!AS425*AK1688</f>
        <v>0</v>
      </c>
      <c r="AL1691" s="333">
        <f>'4.  2011-2014 LRAM'!AT425*AL1688</f>
        <v>0</v>
      </c>
      <c r="AM1691" s="333">
        <f>'4.  2011-2014 LRAM'!AU425*AM1688</f>
        <v>0</v>
      </c>
      <c r="AN1691" s="333">
        <f>'4.  2011-2014 LRAM'!AV425*AN1688</f>
        <v>0</v>
      </c>
      <c r="AO1691" s="333">
        <f>'4.  2011-2014 LRAM'!AW425*AO1688</f>
        <v>0</v>
      </c>
      <c r="AP1691" s="333">
        <f>'4.  2011-2014 LRAM'!AX425*AP1688</f>
        <v>0</v>
      </c>
      <c r="AQ1691" s="333">
        <f>'4.  2011-2014 LRAM'!AY425*AQ1688</f>
        <v>0</v>
      </c>
      <c r="AR1691" s="333">
        <f>'4.  2011-2014 LRAM'!AZ425*AR1688</f>
        <v>0</v>
      </c>
      <c r="AS1691" s="545">
        <f>SUM(AE1691:AR1691)</f>
        <v>0</v>
      </c>
    </row>
    <row r="1692" spans="1:45">
      <c r="B1692" s="285" t="s">
        <v>823</v>
      </c>
      <c r="C1692" s="303"/>
      <c r="D1692" s="245"/>
      <c r="E1692" s="242"/>
      <c r="F1692" s="242"/>
      <c r="G1692" s="242"/>
      <c r="H1692" s="242"/>
      <c r="I1692" s="242"/>
      <c r="J1692" s="242"/>
      <c r="K1692" s="242"/>
      <c r="L1692" s="242"/>
      <c r="M1692" s="242"/>
      <c r="N1692" s="242"/>
      <c r="O1692" s="242"/>
      <c r="P1692" s="242"/>
      <c r="Q1692" s="242"/>
      <c r="R1692" s="253"/>
      <c r="S1692" s="242"/>
      <c r="T1692" s="242"/>
      <c r="U1692" s="242"/>
      <c r="V1692" s="245"/>
      <c r="W1692" s="245"/>
      <c r="X1692" s="245"/>
      <c r="Y1692" s="245"/>
      <c r="Z1692" s="242"/>
      <c r="AA1692" s="242"/>
      <c r="AB1692" s="242"/>
      <c r="AC1692" s="242"/>
      <c r="AD1692" s="242"/>
      <c r="AE1692" s="333">
        <f>'4.  2011-2014 LRAM'!AM562*AE1688</f>
        <v>0</v>
      </c>
      <c r="AF1692" s="333">
        <f>'4.  2011-2014 LRAM'!AN562*AF1688</f>
        <v>1567.5520655159996</v>
      </c>
      <c r="AG1692" s="333">
        <f>'4.  2011-2014 LRAM'!AO562*AG1688</f>
        <v>6670.222823290027</v>
      </c>
      <c r="AH1692" s="333">
        <f>'4.  2011-2014 LRAM'!AP562*AH1688</f>
        <v>0</v>
      </c>
      <c r="AI1692" s="333">
        <f>'4.  2011-2014 LRAM'!AQ562*AI1688</f>
        <v>0</v>
      </c>
      <c r="AJ1692" s="333">
        <f>'4.  2011-2014 LRAM'!AR562*AJ1688</f>
        <v>0</v>
      </c>
      <c r="AK1692" s="333">
        <f>'4.  2011-2014 LRAM'!AS562*AK1688</f>
        <v>0</v>
      </c>
      <c r="AL1692" s="333">
        <f>'4.  2011-2014 LRAM'!AT562*AL1688</f>
        <v>0</v>
      </c>
      <c r="AM1692" s="333">
        <f>'4.  2011-2014 LRAM'!AU562*AM1688</f>
        <v>0</v>
      </c>
      <c r="AN1692" s="333">
        <f>'4.  2011-2014 LRAM'!AV562*AN1688</f>
        <v>0</v>
      </c>
      <c r="AO1692" s="333">
        <f>'4.  2011-2014 LRAM'!AW562*AO1688</f>
        <v>0</v>
      </c>
      <c r="AP1692" s="333">
        <f>'4.  2011-2014 LRAM'!AX562*AP1688</f>
        <v>0</v>
      </c>
      <c r="AQ1692" s="333">
        <f>'4.  2011-2014 LRAM'!AY562*AQ1688</f>
        <v>0</v>
      </c>
      <c r="AR1692" s="333">
        <f>'4.  2011-2014 LRAM'!AZ562*AR1688</f>
        <v>0</v>
      </c>
      <c r="AS1692" s="545">
        <f t="shared" ref="AS1692:AS1701" si="3682">SUM(AE1692:AR1692)</f>
        <v>8237.7748888060269</v>
      </c>
    </row>
    <row r="1693" spans="1:45">
      <c r="B1693" s="285" t="s">
        <v>824</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 t="shared" ref="AE1693:AR1693" si="3683">AE219*AE1688</f>
        <v>0</v>
      </c>
      <c r="AF1693" s="333">
        <f t="shared" si="3683"/>
        <v>2686.9017599999997</v>
      </c>
      <c r="AG1693" s="333">
        <f t="shared" si="3683"/>
        <v>7867.5458400000016</v>
      </c>
      <c r="AH1693" s="333">
        <f t="shared" si="3683"/>
        <v>0</v>
      </c>
      <c r="AI1693" s="333">
        <f t="shared" si="3683"/>
        <v>0</v>
      </c>
      <c r="AJ1693" s="333">
        <f t="shared" si="3683"/>
        <v>0</v>
      </c>
      <c r="AK1693" s="333">
        <f t="shared" si="3683"/>
        <v>0</v>
      </c>
      <c r="AL1693" s="333">
        <f t="shared" si="3683"/>
        <v>0</v>
      </c>
      <c r="AM1693" s="333">
        <f t="shared" si="3683"/>
        <v>0</v>
      </c>
      <c r="AN1693" s="333">
        <f t="shared" si="3683"/>
        <v>0</v>
      </c>
      <c r="AO1693" s="333">
        <f t="shared" si="3683"/>
        <v>0</v>
      </c>
      <c r="AP1693" s="333">
        <f t="shared" si="3683"/>
        <v>0</v>
      </c>
      <c r="AQ1693" s="333">
        <f t="shared" si="3683"/>
        <v>0</v>
      </c>
      <c r="AR1693" s="333">
        <f t="shared" si="3683"/>
        <v>0</v>
      </c>
      <c r="AS1693" s="545">
        <f t="shared" si="3682"/>
        <v>10554.447600000001</v>
      </c>
    </row>
    <row r="1694" spans="1:45">
      <c r="B1694" s="285" t="s">
        <v>825</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 t="shared" ref="AE1694:AR1694" si="3684">AE409*AE1688</f>
        <v>0</v>
      </c>
      <c r="AF1694" s="333">
        <f t="shared" si="3684"/>
        <v>1529.2313999999999</v>
      </c>
      <c r="AG1694" s="333">
        <f t="shared" si="3684"/>
        <v>4355.9207999999999</v>
      </c>
      <c r="AH1694" s="333">
        <f t="shared" si="3684"/>
        <v>0</v>
      </c>
      <c r="AI1694" s="333">
        <f t="shared" si="3684"/>
        <v>0</v>
      </c>
      <c r="AJ1694" s="333">
        <f t="shared" si="3684"/>
        <v>0</v>
      </c>
      <c r="AK1694" s="333">
        <f t="shared" si="3684"/>
        <v>0</v>
      </c>
      <c r="AL1694" s="333">
        <f t="shared" si="3684"/>
        <v>0</v>
      </c>
      <c r="AM1694" s="333">
        <f t="shared" si="3684"/>
        <v>0</v>
      </c>
      <c r="AN1694" s="333">
        <f t="shared" si="3684"/>
        <v>0</v>
      </c>
      <c r="AO1694" s="333">
        <f t="shared" si="3684"/>
        <v>0</v>
      </c>
      <c r="AP1694" s="333">
        <f t="shared" si="3684"/>
        <v>0</v>
      </c>
      <c r="AQ1694" s="333">
        <f t="shared" si="3684"/>
        <v>0</v>
      </c>
      <c r="AR1694" s="333">
        <f t="shared" si="3684"/>
        <v>0</v>
      </c>
      <c r="AS1694" s="545">
        <f t="shared" si="3682"/>
        <v>5885.1521999999995</v>
      </c>
    </row>
    <row r="1695" spans="1:45">
      <c r="B1695" s="285" t="s">
        <v>826</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 t="shared" ref="AE1695:AR1695" si="3685">AE599*AE1688</f>
        <v>0</v>
      </c>
      <c r="AF1695" s="333">
        <f t="shared" si="3685"/>
        <v>4949.991</v>
      </c>
      <c r="AG1695" s="333">
        <f t="shared" si="3685"/>
        <v>17827.0092</v>
      </c>
      <c r="AH1695" s="333">
        <f t="shared" si="3685"/>
        <v>0</v>
      </c>
      <c r="AI1695" s="333">
        <f t="shared" si="3685"/>
        <v>0</v>
      </c>
      <c r="AJ1695" s="333">
        <f t="shared" si="3685"/>
        <v>0</v>
      </c>
      <c r="AK1695" s="333">
        <f t="shared" si="3685"/>
        <v>0</v>
      </c>
      <c r="AL1695" s="333">
        <f t="shared" si="3685"/>
        <v>0</v>
      </c>
      <c r="AM1695" s="333">
        <f t="shared" si="3685"/>
        <v>0</v>
      </c>
      <c r="AN1695" s="333">
        <f t="shared" si="3685"/>
        <v>0</v>
      </c>
      <c r="AO1695" s="333">
        <f t="shared" si="3685"/>
        <v>0</v>
      </c>
      <c r="AP1695" s="333">
        <f t="shared" si="3685"/>
        <v>0</v>
      </c>
      <c r="AQ1695" s="333">
        <f t="shared" si="3685"/>
        <v>0</v>
      </c>
      <c r="AR1695" s="333">
        <f t="shared" si="3685"/>
        <v>0</v>
      </c>
      <c r="AS1695" s="545">
        <f t="shared" si="3682"/>
        <v>22777.000200000002</v>
      </c>
    </row>
    <row r="1696" spans="1:45">
      <c r="B1696" s="285" t="s">
        <v>827</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 t="shared" ref="AE1696:AR1696" si="3686">AE789*AE1688</f>
        <v>0</v>
      </c>
      <c r="AF1696" s="333">
        <f t="shared" si="3686"/>
        <v>0</v>
      </c>
      <c r="AG1696" s="333">
        <f t="shared" si="3686"/>
        <v>0</v>
      </c>
      <c r="AH1696" s="333">
        <f t="shared" si="3686"/>
        <v>0</v>
      </c>
      <c r="AI1696" s="333">
        <f t="shared" si="3686"/>
        <v>0</v>
      </c>
      <c r="AJ1696" s="333">
        <f t="shared" si="3686"/>
        <v>0</v>
      </c>
      <c r="AK1696" s="333">
        <f t="shared" si="3686"/>
        <v>0</v>
      </c>
      <c r="AL1696" s="333">
        <f t="shared" si="3686"/>
        <v>0</v>
      </c>
      <c r="AM1696" s="333">
        <f t="shared" si="3686"/>
        <v>0</v>
      </c>
      <c r="AN1696" s="333">
        <f t="shared" si="3686"/>
        <v>0</v>
      </c>
      <c r="AO1696" s="333">
        <f t="shared" si="3686"/>
        <v>0</v>
      </c>
      <c r="AP1696" s="333">
        <f t="shared" si="3686"/>
        <v>0</v>
      </c>
      <c r="AQ1696" s="333">
        <f t="shared" si="3686"/>
        <v>0</v>
      </c>
      <c r="AR1696" s="333">
        <f t="shared" si="3686"/>
        <v>0</v>
      </c>
      <c r="AS1696" s="545">
        <f t="shared" si="3682"/>
        <v>0</v>
      </c>
    </row>
    <row r="1697" spans="2:45">
      <c r="B1697" s="285" t="s">
        <v>828</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3687">AE984*AE1688</f>
        <v>0</v>
      </c>
      <c r="AF1697" s="333">
        <f t="shared" si="3687"/>
        <v>0</v>
      </c>
      <c r="AG1697" s="333">
        <f t="shared" si="3687"/>
        <v>0</v>
      </c>
      <c r="AH1697" s="333">
        <f t="shared" si="3687"/>
        <v>0</v>
      </c>
      <c r="AI1697" s="333">
        <f t="shared" si="3687"/>
        <v>0</v>
      </c>
      <c r="AJ1697" s="333">
        <f t="shared" si="3687"/>
        <v>0</v>
      </c>
      <c r="AK1697" s="333">
        <f t="shared" si="3687"/>
        <v>0</v>
      </c>
      <c r="AL1697" s="333">
        <f t="shared" si="3687"/>
        <v>0</v>
      </c>
      <c r="AM1697" s="333">
        <f t="shared" si="3687"/>
        <v>0</v>
      </c>
      <c r="AN1697" s="333">
        <f t="shared" si="3687"/>
        <v>0</v>
      </c>
      <c r="AO1697" s="333">
        <f t="shared" si="3687"/>
        <v>0</v>
      </c>
      <c r="AP1697" s="333">
        <f t="shared" si="3687"/>
        <v>0</v>
      </c>
      <c r="AQ1697" s="333">
        <f t="shared" si="3687"/>
        <v>0</v>
      </c>
      <c r="AR1697" s="333">
        <f t="shared" si="3687"/>
        <v>0</v>
      </c>
      <c r="AS1697" s="545">
        <f t="shared" si="3682"/>
        <v>0</v>
      </c>
    </row>
    <row r="1698" spans="2:45">
      <c r="B1698" s="285" t="s">
        <v>829</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3688">AE1179*AE1688</f>
        <v>0</v>
      </c>
      <c r="AF1698" s="333">
        <f t="shared" si="3688"/>
        <v>0</v>
      </c>
      <c r="AG1698" s="333">
        <f t="shared" si="3688"/>
        <v>0</v>
      </c>
      <c r="AH1698" s="333">
        <f t="shared" si="3688"/>
        <v>0</v>
      </c>
      <c r="AI1698" s="333">
        <f t="shared" si="3688"/>
        <v>0</v>
      </c>
      <c r="AJ1698" s="333">
        <f t="shared" si="3688"/>
        <v>0</v>
      </c>
      <c r="AK1698" s="333">
        <f t="shared" si="3688"/>
        <v>0</v>
      </c>
      <c r="AL1698" s="333">
        <f t="shared" si="3688"/>
        <v>0</v>
      </c>
      <c r="AM1698" s="333">
        <f t="shared" si="3688"/>
        <v>0</v>
      </c>
      <c r="AN1698" s="333">
        <f t="shared" si="3688"/>
        <v>0</v>
      </c>
      <c r="AO1698" s="333">
        <f t="shared" si="3688"/>
        <v>0</v>
      </c>
      <c r="AP1698" s="333">
        <f t="shared" si="3688"/>
        <v>0</v>
      </c>
      <c r="AQ1698" s="333">
        <f t="shared" si="3688"/>
        <v>0</v>
      </c>
      <c r="AR1698" s="333">
        <f t="shared" si="3688"/>
        <v>0</v>
      </c>
      <c r="AS1698" s="545">
        <f t="shared" si="3682"/>
        <v>0</v>
      </c>
    </row>
    <row r="1699" spans="2:45">
      <c r="B1699" s="285" t="s">
        <v>830</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3689">AE1374*AE1688</f>
        <v>0</v>
      </c>
      <c r="AF1699" s="333">
        <f t="shared" si="3689"/>
        <v>0</v>
      </c>
      <c r="AG1699" s="333">
        <f t="shared" si="3689"/>
        <v>0</v>
      </c>
      <c r="AH1699" s="333">
        <f t="shared" si="3689"/>
        <v>0</v>
      </c>
      <c r="AI1699" s="333">
        <f t="shared" si="3689"/>
        <v>0</v>
      </c>
      <c r="AJ1699" s="333">
        <f t="shared" si="3689"/>
        <v>0</v>
      </c>
      <c r="AK1699" s="333">
        <f t="shared" si="3689"/>
        <v>0</v>
      </c>
      <c r="AL1699" s="333">
        <f t="shared" si="3689"/>
        <v>0</v>
      </c>
      <c r="AM1699" s="333">
        <f t="shared" si="3689"/>
        <v>0</v>
      </c>
      <c r="AN1699" s="333">
        <f t="shared" si="3689"/>
        <v>0</v>
      </c>
      <c r="AO1699" s="333">
        <f t="shared" si="3689"/>
        <v>0</v>
      </c>
      <c r="AP1699" s="333">
        <f t="shared" si="3689"/>
        <v>0</v>
      </c>
      <c r="AQ1699" s="333">
        <f t="shared" si="3689"/>
        <v>0</v>
      </c>
      <c r="AR1699" s="333">
        <f t="shared" si="3689"/>
        <v>0</v>
      </c>
      <c r="AS1699" s="545">
        <f t="shared" si="3682"/>
        <v>0</v>
      </c>
    </row>
    <row r="1700" spans="2:45">
      <c r="B1700" s="285" t="s">
        <v>831</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3690">AE1568*AE1688</f>
        <v>0</v>
      </c>
      <c r="AF1700" s="333">
        <f t="shared" si="3690"/>
        <v>0</v>
      </c>
      <c r="AG1700" s="333">
        <f t="shared" si="3690"/>
        <v>0</v>
      </c>
      <c r="AH1700" s="333">
        <f t="shared" si="3690"/>
        <v>0</v>
      </c>
      <c r="AI1700" s="333">
        <f t="shared" si="3690"/>
        <v>0</v>
      </c>
      <c r="AJ1700" s="333">
        <f t="shared" si="3690"/>
        <v>0</v>
      </c>
      <c r="AK1700" s="333">
        <f t="shared" si="3690"/>
        <v>0</v>
      </c>
      <c r="AL1700" s="333">
        <f t="shared" si="3690"/>
        <v>0</v>
      </c>
      <c r="AM1700" s="333">
        <f t="shared" si="3690"/>
        <v>0</v>
      </c>
      <c r="AN1700" s="333">
        <f t="shared" si="3690"/>
        <v>0</v>
      </c>
      <c r="AO1700" s="333">
        <f t="shared" si="3690"/>
        <v>0</v>
      </c>
      <c r="AP1700" s="333">
        <f t="shared" si="3690"/>
        <v>0</v>
      </c>
      <c r="AQ1700" s="333">
        <f t="shared" si="3690"/>
        <v>0</v>
      </c>
      <c r="AR1700" s="333">
        <f t="shared" si="3690"/>
        <v>0</v>
      </c>
      <c r="AS1700" s="545">
        <f t="shared" si="3682"/>
        <v>0</v>
      </c>
    </row>
    <row r="1701" spans="2:45" ht="15.75">
      <c r="B1701" s="307" t="s">
        <v>909</v>
      </c>
      <c r="C1701" s="303"/>
      <c r="D1701" s="265"/>
      <c r="E1701" s="295"/>
      <c r="F1701" s="295"/>
      <c r="G1701" s="295"/>
      <c r="H1701" s="295"/>
      <c r="I1701" s="295"/>
      <c r="J1701" s="295"/>
      <c r="K1701" s="295"/>
      <c r="L1701" s="295"/>
      <c r="M1701" s="295"/>
      <c r="N1701" s="295"/>
      <c r="O1701" s="295"/>
      <c r="P1701" s="295"/>
      <c r="Q1701" s="295"/>
      <c r="R1701" s="262"/>
      <c r="S1701" s="295"/>
      <c r="T1701" s="295"/>
      <c r="U1701" s="295"/>
      <c r="V1701" s="265"/>
      <c r="W1701" s="265"/>
      <c r="X1701" s="265"/>
      <c r="Y1701" s="265"/>
      <c r="Z1701" s="295"/>
      <c r="AA1701" s="295"/>
      <c r="AB1701" s="295"/>
      <c r="AC1701" s="295"/>
      <c r="AD1701" s="295"/>
      <c r="AE1701" s="304">
        <f>SUM(AE1689:AE1700)</f>
        <v>0</v>
      </c>
      <c r="AF1701" s="304">
        <f t="shared" ref="AF1701:AR1701" si="3691">SUM(AF1689:AF1700)</f>
        <v>10733.676225515999</v>
      </c>
      <c r="AG1701" s="304">
        <f t="shared" si="3691"/>
        <v>36720.69866329003</v>
      </c>
      <c r="AH1701" s="304">
        <f t="shared" si="3691"/>
        <v>0</v>
      </c>
      <c r="AI1701" s="304">
        <f t="shared" si="3691"/>
        <v>0</v>
      </c>
      <c r="AJ1701" s="304">
        <f t="shared" si="3691"/>
        <v>0</v>
      </c>
      <c r="AK1701" s="304">
        <f t="shared" si="3691"/>
        <v>0</v>
      </c>
      <c r="AL1701" s="304">
        <f t="shared" si="3691"/>
        <v>0</v>
      </c>
      <c r="AM1701" s="304">
        <f t="shared" si="3691"/>
        <v>0</v>
      </c>
      <c r="AN1701" s="304">
        <f t="shared" si="3691"/>
        <v>0</v>
      </c>
      <c r="AO1701" s="304">
        <f t="shared" si="3691"/>
        <v>0</v>
      </c>
      <c r="AP1701" s="304">
        <f t="shared" si="3691"/>
        <v>0</v>
      </c>
      <c r="AQ1701" s="304">
        <f t="shared" si="3691"/>
        <v>0</v>
      </c>
      <c r="AR1701" s="304">
        <f t="shared" si="3691"/>
        <v>0</v>
      </c>
      <c r="AS1701" s="361">
        <f t="shared" si="3682"/>
        <v>47454.374888806029</v>
      </c>
    </row>
    <row r="1702" spans="2:45" ht="15.75">
      <c r="B1702" s="307" t="s">
        <v>910</v>
      </c>
      <c r="C1702" s="303"/>
      <c r="D1702" s="308"/>
      <c r="E1702" s="295"/>
      <c r="F1702" s="295"/>
      <c r="G1702" s="295"/>
      <c r="H1702" s="295"/>
      <c r="I1702" s="295"/>
      <c r="J1702" s="295"/>
      <c r="K1702" s="295"/>
      <c r="L1702" s="295"/>
      <c r="M1702" s="295"/>
      <c r="N1702" s="295"/>
      <c r="O1702" s="295"/>
      <c r="P1702" s="295"/>
      <c r="Q1702" s="295"/>
      <c r="R1702" s="262"/>
      <c r="S1702" s="295"/>
      <c r="T1702" s="295"/>
      <c r="U1702" s="295"/>
      <c r="V1702" s="265"/>
      <c r="W1702" s="265"/>
      <c r="X1702" s="265"/>
      <c r="Y1702" s="265"/>
      <c r="Z1702" s="295"/>
      <c r="AA1702" s="295"/>
      <c r="AB1702" s="295"/>
      <c r="AC1702" s="295"/>
      <c r="AD1702" s="295"/>
      <c r="AE1702" s="305">
        <f>AE1686*AE1688</f>
        <v>0</v>
      </c>
      <c r="AF1702" s="305">
        <f t="shared" ref="AF1702:AR1702" si="3692">AF1686*AF1688</f>
        <v>46321.271999999997</v>
      </c>
      <c r="AG1702" s="305">
        <f t="shared" si="3692"/>
        <v>2151.0720000000001</v>
      </c>
      <c r="AH1702" s="305">
        <f t="shared" si="3692"/>
        <v>0</v>
      </c>
      <c r="AI1702" s="305">
        <f t="shared" si="3692"/>
        <v>0</v>
      </c>
      <c r="AJ1702" s="305">
        <f t="shared" si="3692"/>
        <v>0</v>
      </c>
      <c r="AK1702" s="305">
        <f t="shared" si="3692"/>
        <v>0</v>
      </c>
      <c r="AL1702" s="305">
        <f t="shared" si="3692"/>
        <v>0</v>
      </c>
      <c r="AM1702" s="305">
        <f t="shared" si="3692"/>
        <v>0</v>
      </c>
      <c r="AN1702" s="305">
        <f t="shared" si="3692"/>
        <v>0</v>
      </c>
      <c r="AO1702" s="305">
        <f t="shared" si="3692"/>
        <v>0</v>
      </c>
      <c r="AP1702" s="305">
        <f t="shared" si="3692"/>
        <v>0</v>
      </c>
      <c r="AQ1702" s="305">
        <f t="shared" si="3692"/>
        <v>0</v>
      </c>
      <c r="AR1702" s="305">
        <f t="shared" si="3692"/>
        <v>0</v>
      </c>
      <c r="AS1702" s="361">
        <f>SUM(AE1702:AR1702)</f>
        <v>48472.343999999997</v>
      </c>
    </row>
    <row r="1703" spans="2:45" ht="15.75">
      <c r="B1703" s="307" t="s">
        <v>911</v>
      </c>
      <c r="C1703" s="303"/>
      <c r="D1703" s="308"/>
      <c r="E1703" s="295"/>
      <c r="F1703" s="295"/>
      <c r="G1703" s="295"/>
      <c r="H1703" s="295"/>
      <c r="I1703" s="295"/>
      <c r="J1703" s="295"/>
      <c r="K1703" s="295"/>
      <c r="L1703" s="295"/>
      <c r="M1703" s="295"/>
      <c r="N1703" s="295"/>
      <c r="O1703" s="295"/>
      <c r="P1703" s="295"/>
      <c r="Q1703" s="295"/>
      <c r="R1703" s="262"/>
      <c r="S1703" s="295"/>
      <c r="T1703" s="295"/>
      <c r="U1703" s="295"/>
      <c r="V1703" s="308"/>
      <c r="W1703" s="308"/>
      <c r="X1703" s="308"/>
      <c r="Y1703" s="308"/>
      <c r="Z1703" s="295"/>
      <c r="AA1703" s="295"/>
      <c r="AB1703" s="295"/>
      <c r="AC1703" s="295"/>
      <c r="AD1703" s="295"/>
      <c r="AE1703" s="309"/>
      <c r="AF1703" s="309"/>
      <c r="AG1703" s="309"/>
      <c r="AH1703" s="309"/>
      <c r="AI1703" s="309"/>
      <c r="AJ1703" s="309"/>
      <c r="AK1703" s="309"/>
      <c r="AL1703" s="309"/>
      <c r="AM1703" s="309"/>
      <c r="AN1703" s="309"/>
      <c r="AO1703" s="309"/>
      <c r="AP1703" s="309"/>
      <c r="AQ1703" s="309"/>
      <c r="AR1703" s="309"/>
      <c r="AS1703" s="361">
        <f>AS1701-AS1702</f>
        <v>-1017.9691111939683</v>
      </c>
    </row>
    <row r="1704" spans="2:45">
      <c r="B1704" s="336"/>
      <c r="C1704" s="398"/>
      <c r="D1704" s="398"/>
      <c r="E1704" s="399"/>
      <c r="F1704" s="399"/>
      <c r="G1704" s="399"/>
      <c r="H1704" s="399"/>
      <c r="I1704" s="399"/>
      <c r="J1704" s="399"/>
      <c r="K1704" s="399"/>
      <c r="L1704" s="399"/>
      <c r="M1704" s="399"/>
      <c r="N1704" s="399"/>
      <c r="O1704" s="399"/>
      <c r="P1704" s="399"/>
      <c r="Q1704" s="399"/>
      <c r="R1704" s="400"/>
      <c r="S1704" s="399"/>
      <c r="T1704" s="399"/>
      <c r="U1704" s="399"/>
      <c r="V1704" s="398"/>
      <c r="W1704" s="401"/>
      <c r="X1704" s="398"/>
      <c r="Y1704" s="398"/>
      <c r="Z1704" s="399"/>
      <c r="AA1704" s="399"/>
      <c r="AB1704" s="399"/>
      <c r="AC1704" s="399"/>
      <c r="AD1704" s="399"/>
      <c r="AE1704" s="402"/>
      <c r="AF1704" s="402"/>
      <c r="AG1704" s="402"/>
      <c r="AH1704" s="402"/>
      <c r="AI1704" s="402"/>
      <c r="AJ1704" s="402"/>
      <c r="AK1704" s="402"/>
      <c r="AL1704" s="402"/>
      <c r="AM1704" s="402"/>
      <c r="AN1704" s="402"/>
      <c r="AO1704" s="402"/>
      <c r="AP1704" s="402"/>
      <c r="AQ1704" s="402"/>
      <c r="AR1704" s="402"/>
      <c r="AS1704" s="341"/>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63" zoomScale="80" zoomScaleNormal="80" workbookViewId="0">
      <selection activeCell="E208" sqref="E208"/>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971" t="s">
        <v>640</v>
      </c>
      <c r="D8" s="971"/>
      <c r="E8" s="971"/>
      <c r="F8" s="971"/>
      <c r="G8" s="971"/>
      <c r="H8" s="971"/>
      <c r="I8" s="971"/>
      <c r="J8" s="971"/>
      <c r="K8" s="971"/>
      <c r="L8" s="971"/>
      <c r="M8" s="971"/>
      <c r="N8" s="971"/>
      <c r="O8" s="971"/>
      <c r="P8" s="971"/>
      <c r="Q8" s="971"/>
      <c r="R8" s="971"/>
      <c r="S8" s="971"/>
      <c r="T8" s="84"/>
      <c r="U8" s="84"/>
      <c r="V8" s="84"/>
      <c r="W8" s="84"/>
    </row>
    <row r="9" spans="1:28" ht="47.1" customHeight="1">
      <c r="B9" s="44"/>
      <c r="C9" s="928" t="s">
        <v>651</v>
      </c>
      <c r="D9" s="928"/>
      <c r="E9" s="928"/>
      <c r="F9" s="928"/>
      <c r="G9" s="928"/>
      <c r="H9" s="928"/>
      <c r="I9" s="928"/>
      <c r="J9" s="928"/>
      <c r="K9" s="928"/>
      <c r="L9" s="928"/>
      <c r="M9" s="928"/>
      <c r="N9" s="928"/>
      <c r="O9" s="928"/>
      <c r="P9" s="928"/>
      <c r="Q9" s="928"/>
      <c r="R9" s="928"/>
      <c r="S9" s="928"/>
      <c r="T9" s="84"/>
      <c r="U9" s="84"/>
      <c r="V9" s="84"/>
      <c r="W9" s="84"/>
    </row>
    <row r="10" spans="1:28" ht="38.1" customHeight="1">
      <c r="B10" s="37"/>
      <c r="C10" s="949" t="s">
        <v>652</v>
      </c>
      <c r="D10" s="928"/>
      <c r="E10" s="928"/>
      <c r="F10" s="928"/>
      <c r="G10" s="928"/>
      <c r="H10" s="928"/>
      <c r="I10" s="928"/>
      <c r="J10" s="928"/>
      <c r="K10" s="928"/>
      <c r="L10" s="928"/>
      <c r="M10" s="928"/>
      <c r="N10" s="928"/>
      <c r="O10" s="928"/>
      <c r="P10" s="928"/>
      <c r="Q10" s="928"/>
      <c r="R10" s="928"/>
      <c r="S10" s="92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70" t="s">
        <v>235</v>
      </c>
      <c r="C12" s="970"/>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GS&gt;50 KW</v>
      </c>
      <c r="L14" s="171" t="str">
        <f>'1.  LRAMVA Summary'!G53</f>
        <v>Street Lights</v>
      </c>
      <c r="M14" s="171" t="str">
        <f>'1.  LRAMVA Summary'!H53</f>
        <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2">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2">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2">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2">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2">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2">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2">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5">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5">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5">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5">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5">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5">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5">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1" t="s">
        <v>92</v>
      </c>
      <c r="C54" s="645">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693</v>
      </c>
      <c r="C55" s="645">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694</v>
      </c>
      <c r="C56" s="645">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695</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696</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697</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698</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699</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700</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2" t="s">
        <v>1120</v>
      </c>
      <c r="C63" s="203">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7"/>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7"/>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7"/>
      <c r="C66" s="717"/>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7"/>
      <c r="C67" s="717"/>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7"/>
      <c r="C68" s="717"/>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7"/>
      <c r="C69" s="717"/>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7"/>
      <c r="C70" s="717"/>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7"/>
      <c r="C71" s="717"/>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7"/>
      <c r="C72" s="717"/>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7"/>
      <c r="C73" s="717"/>
      <c r="E73" s="187" t="s">
        <v>67</v>
      </c>
      <c r="F73" s="187"/>
      <c r="G73" s="188"/>
      <c r="H73" s="189"/>
      <c r="I73" s="190"/>
      <c r="J73" s="190"/>
      <c r="K73" s="190"/>
      <c r="L73" s="190"/>
      <c r="M73" s="190"/>
      <c r="N73" s="190"/>
      <c r="O73" s="190"/>
      <c r="P73" s="190"/>
      <c r="Q73" s="190"/>
      <c r="R73" s="190"/>
      <c r="S73" s="190"/>
      <c r="T73" s="190"/>
      <c r="U73" s="190"/>
      <c r="V73" s="190"/>
      <c r="W73" s="191"/>
    </row>
    <row r="74" spans="2:23">
      <c r="B74" s="717"/>
      <c r="C74" s="717"/>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7"/>
      <c r="C75" s="717"/>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7"/>
      <c r="C76" s="717"/>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7"/>
      <c r="C77" s="717"/>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7"/>
      <c r="C78" s="717"/>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7"/>
      <c r="C79" s="717"/>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7"/>
      <c r="C80" s="717"/>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7"/>
      <c r="C81" s="717"/>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7"/>
      <c r="C82" s="717"/>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204"/>
      <c r="C83" s="205"/>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75" thickBot="1">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5" customFormat="1">
      <c r="B95" s="1"/>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B100" s="206"/>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75" thickBot="1">
      <c r="B102" s="204"/>
      <c r="C102" s="205"/>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7">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7">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5" customFormat="1">
      <c r="B110" s="10"/>
      <c r="C110" s="1"/>
      <c r="E110" s="181">
        <v>42887</v>
      </c>
      <c r="F110" s="181" t="s">
        <v>184</v>
      </c>
      <c r="G110" s="182" t="s">
        <v>66</v>
      </c>
      <c r="H110" s="207">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7">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7">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B115" s="206"/>
      <c r="C115" s="8"/>
      <c r="E115" s="181">
        <v>43040</v>
      </c>
      <c r="F115" s="181" t="s">
        <v>184</v>
      </c>
      <c r="G115" s="182" t="s">
        <v>69</v>
      </c>
      <c r="H115" s="207">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7">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75" thickBot="1">
      <c r="B117" s="204"/>
      <c r="C117" s="205"/>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7">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7">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5" customFormat="1">
      <c r="B125" s="10"/>
      <c r="C125" s="1"/>
      <c r="E125" s="181">
        <v>43252</v>
      </c>
      <c r="F125" s="181" t="s">
        <v>185</v>
      </c>
      <c r="G125" s="182" t="s">
        <v>66</v>
      </c>
      <c r="H125" s="207">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7">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7">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B130" s="206"/>
      <c r="C130" s="8"/>
      <c r="E130" s="181">
        <v>43405</v>
      </c>
      <c r="F130" s="181" t="s">
        <v>185</v>
      </c>
      <c r="G130" s="182" t="s">
        <v>69</v>
      </c>
      <c r="H130" s="207">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7">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75" thickBot="1">
      <c r="B132" s="204"/>
      <c r="C132" s="205"/>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7">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7">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7">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B145" s="206"/>
      <c r="C145" s="8"/>
      <c r="E145" s="181">
        <v>43770</v>
      </c>
      <c r="F145" s="181" t="s">
        <v>186</v>
      </c>
      <c r="G145" s="182" t="s">
        <v>69</v>
      </c>
      <c r="H145" s="207">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7">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7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7">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7">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7">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701</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705</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705</v>
      </c>
      <c r="G166" s="182" t="s">
        <v>65</v>
      </c>
      <c r="H166" s="207">
        <f t="shared" ref="H166:H167" si="95">$C$55/12</f>
        <v>4.75E-4</v>
      </c>
      <c r="I166" s="197">
        <f>(SUM('1.  LRAMVA Summary'!D$55:D$84)+SUM('1.  LRAMVA Summary'!D$85:D$86)*(MONTH($E166)-1)/12)*$H166</f>
        <v>0</v>
      </c>
      <c r="J166" s="197">
        <f>(SUM('1.  LRAMVA Summary'!E$55:E$84)+SUM('1.  LRAMVA Summary'!E$85:E$86)*(MONTH($E166)-1)/12)*$H166</f>
        <v>-0.71215802638872527</v>
      </c>
      <c r="K166" s="197">
        <f>(SUM('1.  LRAMVA Summary'!F$55:F$84)+SUM('1.  LRAMVA Summary'!F$85:F$86)*(MONTH($E166)-1)/12)*$H166</f>
        <v>2.5606782789780174</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1.8485202525892921</v>
      </c>
    </row>
    <row r="167" spans="5:23">
      <c r="E167" s="181">
        <v>44256</v>
      </c>
      <c r="F167" s="181" t="s">
        <v>705</v>
      </c>
      <c r="G167" s="182" t="s">
        <v>65</v>
      </c>
      <c r="H167" s="207">
        <f t="shared" si="95"/>
        <v>4.75E-4</v>
      </c>
      <c r="I167" s="197">
        <f>(SUM('1.  LRAMVA Summary'!D$55:D$84)+SUM('1.  LRAMVA Summary'!D$85:D$86)*(MONTH($E167)-1)/12)*$H167</f>
        <v>0</v>
      </c>
      <c r="J167" s="197">
        <f>(SUM('1.  LRAMVA Summary'!E$55:E$84)+SUM('1.  LRAMVA Summary'!E$85:E$86)*(MONTH($E167)-1)/12)*$H167</f>
        <v>-1.4243160527774505</v>
      </c>
      <c r="K167" s="197">
        <f>(SUM('1.  LRAMVA Summary'!F$55:F$84)+SUM('1.  LRAMVA Summary'!F$85:F$86)*(MONTH($E167)-1)/12)*$H167</f>
        <v>5.1213565579560347</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3.6970405051785842</v>
      </c>
    </row>
    <row r="168" spans="5:23">
      <c r="E168" s="181">
        <v>44287</v>
      </c>
      <c r="F168" s="181" t="s">
        <v>705</v>
      </c>
      <c r="G168" s="182" t="s">
        <v>66</v>
      </c>
      <c r="H168" s="207">
        <f>$C$56/12</f>
        <v>4.75E-4</v>
      </c>
      <c r="I168" s="197">
        <f>(SUM('1.  LRAMVA Summary'!D$55:D$84)+SUM('1.  LRAMVA Summary'!D$85:D$86)*(MONTH($E168)-1)/12)*$H168</f>
        <v>0</v>
      </c>
      <c r="J168" s="197">
        <f>(SUM('1.  LRAMVA Summary'!E$55:E$84)+SUM('1.  LRAMVA Summary'!E$85:E$86)*(MONTH($E168)-1)/12)*$H168</f>
        <v>-2.136474079166176</v>
      </c>
      <c r="K168" s="197">
        <f>(SUM('1.  LRAMVA Summary'!F$55:F$84)+SUM('1.  LRAMVA Summary'!F$85:F$86)*(MONTH($E168)-1)/12)*$H168</f>
        <v>7.6820348369340516</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5.5455607577678752</v>
      </c>
    </row>
    <row r="169" spans="5:23">
      <c r="E169" s="181">
        <v>44317</v>
      </c>
      <c r="F169" s="181" t="s">
        <v>705</v>
      </c>
      <c r="G169" s="182" t="s">
        <v>66</v>
      </c>
      <c r="H169" s="207">
        <f t="shared" ref="H169:H170" si="96">$C$56/12</f>
        <v>4.75E-4</v>
      </c>
      <c r="I169" s="197">
        <f>(SUM('1.  LRAMVA Summary'!D$55:D$84)+SUM('1.  LRAMVA Summary'!D$85:D$86)*(MONTH($E169)-1)/12)*$H169</f>
        <v>0</v>
      </c>
      <c r="J169" s="197">
        <f>(SUM('1.  LRAMVA Summary'!E$55:E$84)+SUM('1.  LRAMVA Summary'!E$85:E$86)*(MONTH($E169)-1)/12)*$H169</f>
        <v>-2.8486321055549011</v>
      </c>
      <c r="K169" s="197">
        <f>(SUM('1.  LRAMVA Summary'!F$55:F$84)+SUM('1.  LRAMVA Summary'!F$85:F$86)*(MONTH($E169)-1)/12)*$H169</f>
        <v>10.242713115912069</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7.3940810103571684</v>
      </c>
    </row>
    <row r="170" spans="5:23">
      <c r="E170" s="181">
        <v>44348</v>
      </c>
      <c r="F170" s="181" t="s">
        <v>705</v>
      </c>
      <c r="G170" s="182" t="s">
        <v>66</v>
      </c>
      <c r="H170" s="207">
        <f t="shared" si="96"/>
        <v>4.75E-4</v>
      </c>
      <c r="I170" s="197">
        <f>(SUM('1.  LRAMVA Summary'!D$55:D$84)+SUM('1.  LRAMVA Summary'!D$85:D$86)*(MONTH($E170)-1)/12)*$H170</f>
        <v>0</v>
      </c>
      <c r="J170" s="197">
        <f>(SUM('1.  LRAMVA Summary'!E$55:E$84)+SUM('1.  LRAMVA Summary'!E$85:E$86)*(MONTH($E170)-1)/12)*$H170</f>
        <v>-3.560790131943627</v>
      </c>
      <c r="K170" s="197">
        <f>(SUM('1.  LRAMVA Summary'!F$55:F$84)+SUM('1.  LRAMVA Summary'!F$85:F$86)*(MONTH($E170)-1)/12)*$H170</f>
        <v>12.803391394890086</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9.2426012629464598</v>
      </c>
    </row>
    <row r="171" spans="5:23">
      <c r="E171" s="181">
        <v>44378</v>
      </c>
      <c r="F171" s="181" t="s">
        <v>705</v>
      </c>
      <c r="G171" s="182" t="s">
        <v>68</v>
      </c>
      <c r="H171" s="207">
        <f>$C$57/12</f>
        <v>4.75E-4</v>
      </c>
      <c r="I171" s="197">
        <f>(SUM('1.  LRAMVA Summary'!D$55:D$84)+SUM('1.  LRAMVA Summary'!D$85:D$86)*(MONTH($E171)-1)/12)*$H171</f>
        <v>0</v>
      </c>
      <c r="J171" s="197">
        <f>(SUM('1.  LRAMVA Summary'!E$55:E$84)+SUM('1.  LRAMVA Summary'!E$85:E$86)*(MONTH($E171)-1)/12)*$H171</f>
        <v>-4.2729481583323521</v>
      </c>
      <c r="K171" s="197">
        <f>(SUM('1.  LRAMVA Summary'!F$55:F$84)+SUM('1.  LRAMVA Summary'!F$85:F$86)*(MONTH($E171)-1)/12)*$H171</f>
        <v>15.364069673868103</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11.09112151553575</v>
      </c>
    </row>
    <row r="172" spans="5:23">
      <c r="E172" s="181">
        <v>44409</v>
      </c>
      <c r="F172" s="181" t="s">
        <v>705</v>
      </c>
      <c r="G172" s="182" t="s">
        <v>68</v>
      </c>
      <c r="H172" s="207">
        <f t="shared" ref="H172:H173" si="97">$C$57/12</f>
        <v>4.75E-4</v>
      </c>
      <c r="I172" s="197">
        <f>(SUM('1.  LRAMVA Summary'!D$55:D$84)+SUM('1.  LRAMVA Summary'!D$85:D$86)*(MONTH($E172)-1)/12)*$H172</f>
        <v>0</v>
      </c>
      <c r="J172" s="197">
        <f>(SUM('1.  LRAMVA Summary'!E$55:E$84)+SUM('1.  LRAMVA Summary'!E$85:E$86)*(MONTH($E172)-1)/12)*$H172</f>
        <v>-4.9851061847210776</v>
      </c>
      <c r="K172" s="197">
        <f>(SUM('1.  LRAMVA Summary'!F$55:F$84)+SUM('1.  LRAMVA Summary'!F$85:F$86)*(MONTH($E172)-1)/12)*$H172</f>
        <v>17.924747952846118</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12.939641768125041</v>
      </c>
    </row>
    <row r="173" spans="5:23">
      <c r="E173" s="181">
        <v>44440</v>
      </c>
      <c r="F173" s="181" t="s">
        <v>705</v>
      </c>
      <c r="G173" s="182" t="s">
        <v>68</v>
      </c>
      <c r="H173" s="207">
        <f t="shared" si="97"/>
        <v>4.75E-4</v>
      </c>
      <c r="I173" s="197">
        <f>(SUM('1.  LRAMVA Summary'!D$55:D$84)+SUM('1.  LRAMVA Summary'!D$85:D$86)*(MONTH($E173)-1)/12)*$H173</f>
        <v>0</v>
      </c>
      <c r="J173" s="197">
        <f>(SUM('1.  LRAMVA Summary'!E$55:E$84)+SUM('1.  LRAMVA Summary'!E$85:E$86)*(MONTH($E173)-1)/12)*$H173</f>
        <v>-5.6972642111098022</v>
      </c>
      <c r="K173" s="197">
        <f>(SUM('1.  LRAMVA Summary'!F$55:F$84)+SUM('1.  LRAMVA Summary'!F$85:F$86)*(MONTH($E173)-1)/12)*$H173</f>
        <v>20.485426231824139</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14.788162020714337</v>
      </c>
    </row>
    <row r="174" spans="5:23">
      <c r="E174" s="181">
        <v>44470</v>
      </c>
      <c r="F174" s="181" t="s">
        <v>705</v>
      </c>
      <c r="G174" s="182" t="s">
        <v>69</v>
      </c>
      <c r="H174" s="207">
        <f>$C$58/12</f>
        <v>4.75E-4</v>
      </c>
      <c r="I174" s="197">
        <f>(SUM('1.  LRAMVA Summary'!D$55:D$84)+SUM('1.  LRAMVA Summary'!D$85:D$86)*(MONTH($E174)-1)/12)*$H174</f>
        <v>0</v>
      </c>
      <c r="J174" s="197">
        <f>(SUM('1.  LRAMVA Summary'!E$55:E$84)+SUM('1.  LRAMVA Summary'!E$85:E$86)*(MONTH($E174)-1)/12)*$H174</f>
        <v>-6.4094222374985277</v>
      </c>
      <c r="K174" s="197">
        <f>(SUM('1.  LRAMVA Summary'!F$55:F$84)+SUM('1.  LRAMVA Summary'!F$85:F$86)*(MONTH($E174)-1)/12)*$H174</f>
        <v>23.046104510802156</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16.636682273303627</v>
      </c>
    </row>
    <row r="175" spans="5:23">
      <c r="E175" s="181">
        <v>44501</v>
      </c>
      <c r="F175" s="181" t="s">
        <v>705</v>
      </c>
      <c r="G175" s="182" t="s">
        <v>69</v>
      </c>
      <c r="H175" s="207">
        <f t="shared" ref="H175:H176" si="98">$C$58/12</f>
        <v>4.75E-4</v>
      </c>
      <c r="I175" s="197">
        <f>(SUM('1.  LRAMVA Summary'!D$55:D$84)+SUM('1.  LRAMVA Summary'!D$85:D$86)*(MONTH($E175)-1)/12)*$H175</f>
        <v>0</v>
      </c>
      <c r="J175" s="197">
        <f>(SUM('1.  LRAMVA Summary'!E$55:E$84)+SUM('1.  LRAMVA Summary'!E$85:E$86)*(MONTH($E175)-1)/12)*$H175</f>
        <v>-7.1215802638872541</v>
      </c>
      <c r="K175" s="197">
        <f>(SUM('1.  LRAMVA Summary'!F$55:F$84)+SUM('1.  LRAMVA Summary'!F$85:F$86)*(MONTH($E175)-1)/12)*$H175</f>
        <v>25.606782789780173</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18.48520252589292</v>
      </c>
    </row>
    <row r="176" spans="5:23">
      <c r="E176" s="181">
        <v>44531</v>
      </c>
      <c r="F176" s="181" t="s">
        <v>705</v>
      </c>
      <c r="G176" s="182" t="s">
        <v>69</v>
      </c>
      <c r="H176" s="207">
        <f t="shared" si="98"/>
        <v>4.75E-4</v>
      </c>
      <c r="I176" s="197">
        <f>(SUM('1.  LRAMVA Summary'!D$55:D$84)+SUM('1.  LRAMVA Summary'!D$85:D$86)*(MONTH($E176)-1)/12)*$H176</f>
        <v>0</v>
      </c>
      <c r="J176" s="197">
        <f>(SUM('1.  LRAMVA Summary'!E$55:E$84)+SUM('1.  LRAMVA Summary'!E$85:E$86)*(MONTH($E176)-1)/12)*$H176</f>
        <v>-7.8337382902759778</v>
      </c>
      <c r="K176" s="197">
        <f>(SUM('1.  LRAMVA Summary'!F$55:F$84)+SUM('1.  LRAMVA Summary'!F$85:F$86)*(MONTH($E176)-1)/12)*$H176</f>
        <v>28.16746106875819</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20.333722778482212</v>
      </c>
    </row>
    <row r="177" spans="5:23" ht="15.75" thickBot="1">
      <c r="E177" s="183" t="s">
        <v>702</v>
      </c>
      <c r="F177" s="183"/>
      <c r="G177" s="184"/>
      <c r="H177" s="185"/>
      <c r="I177" s="186">
        <f>SUM(I164:I176)</f>
        <v>0</v>
      </c>
      <c r="J177" s="186">
        <f>SUM(J164:J176)</f>
        <v>-47.002429741655874</v>
      </c>
      <c r="K177" s="186">
        <f t="shared" ref="K177:V177" si="99">SUM(K164:K176)</f>
        <v>169.00476641254915</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122.00233667089326</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703</v>
      </c>
      <c r="F179" s="192"/>
      <c r="G179" s="193"/>
      <c r="H179" s="194"/>
      <c r="I179" s="195">
        <f>I177+I178</f>
        <v>0</v>
      </c>
      <c r="J179" s="195">
        <f>J177+J178</f>
        <v>-47.002429741655874</v>
      </c>
      <c r="K179" s="195">
        <f t="shared" ref="K179:U179" si="100">K177+K178</f>
        <v>169.00476641254915</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122.00233667089326</v>
      </c>
    </row>
    <row r="180" spans="5:23">
      <c r="E180" s="181">
        <v>44562</v>
      </c>
      <c r="F180" s="181" t="s">
        <v>706</v>
      </c>
      <c r="G180" s="182" t="s">
        <v>65</v>
      </c>
      <c r="H180" s="207">
        <f>$C$59/12</f>
        <v>4.75E-4</v>
      </c>
      <c r="I180" s="197">
        <f>(SUM('1.  LRAMVA Summary'!D$55:D$87)+SUM('1.  LRAMVA Summary'!D$88:D$89)*(MONTH($E180)-1)/12)*$H180</f>
        <v>0</v>
      </c>
      <c r="J180" s="197">
        <f>(SUM('1.  LRAMVA Summary'!E$55:E$87)+SUM('1.  LRAMVA Summary'!E$88:E$89)*(MONTH($E180)-1)/12)*$H180</f>
        <v>-8.5458963166647042</v>
      </c>
      <c r="K180" s="197">
        <f>(SUM('1.  LRAMVA Summary'!F$55:F$87)+SUM('1.  LRAMVA Summary'!F$88:F$89)*(MONTH($E180)-1)/12)*$H180</f>
        <v>30.728139347736207</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22.182243031071501</v>
      </c>
    </row>
    <row r="181" spans="5:23">
      <c r="E181" s="181">
        <v>44593</v>
      </c>
      <c r="F181" s="181" t="s">
        <v>706</v>
      </c>
      <c r="G181" s="182" t="s">
        <v>65</v>
      </c>
      <c r="H181" s="207">
        <f t="shared" ref="H181:H182" si="101">$C$59/12</f>
        <v>4.75E-4</v>
      </c>
      <c r="I181" s="197">
        <f>(SUM('1.  LRAMVA Summary'!D$55:D$87)+SUM('1.  LRAMVA Summary'!D$88:D$89)*(MONTH($E181)-1)/12)*$H181</f>
        <v>0</v>
      </c>
      <c r="J181" s="197">
        <f>(SUM('1.  LRAMVA Summary'!E$55:E$87)+SUM('1.  LRAMVA Summary'!E$88:E$89)*(MONTH($E181)-1)/12)*$H181</f>
        <v>-9.3330267515544634</v>
      </c>
      <c r="K181" s="197">
        <f>(SUM('1.  LRAMVA Summary'!F$55:F$87)+SUM('1.  LRAMVA Summary'!F$88:F$89)*(MONTH($E181)-1)/12)*$H181</f>
        <v>33.248053201654344</v>
      </c>
      <c r="L181" s="197">
        <f>(SUM('1.  LRAMVA Summary'!G$55:G$87)+SUM('1.  LRAMVA Summary'!G$88:G$89)*(MONTH($E181)-1)/12)*$H181</f>
        <v>0</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23.91502645009988</v>
      </c>
    </row>
    <row r="182" spans="5:23">
      <c r="E182" s="181">
        <v>44621</v>
      </c>
      <c r="F182" s="181" t="s">
        <v>706</v>
      </c>
      <c r="G182" s="182" t="s">
        <v>65</v>
      </c>
      <c r="H182" s="207">
        <f t="shared" si="101"/>
        <v>4.75E-4</v>
      </c>
      <c r="I182" s="197">
        <f>(SUM('1.  LRAMVA Summary'!D$55:D$87)+SUM('1.  LRAMVA Summary'!D$88:D$89)*(MONTH($E182)-1)/12)*$H182</f>
        <v>0</v>
      </c>
      <c r="J182" s="197">
        <f>(SUM('1.  LRAMVA Summary'!E$55:E$87)+SUM('1.  LRAMVA Summary'!E$88:E$89)*(MONTH($E182)-1)/12)*$H182</f>
        <v>-10.120157186444224</v>
      </c>
      <c r="K182" s="197">
        <f>(SUM('1.  LRAMVA Summary'!F$55:F$87)+SUM('1.  LRAMVA Summary'!F$88:F$89)*(MONTH($E182)-1)/12)*$H182</f>
        <v>35.76796705557247</v>
      </c>
      <c r="L182" s="197">
        <f>(SUM('1.  LRAMVA Summary'!G$55:G$87)+SUM('1.  LRAMVA Summary'!G$88:G$89)*(MONTH($E182)-1)/12)*$H182</f>
        <v>0</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25.647809869128245</v>
      </c>
    </row>
    <row r="183" spans="5:23">
      <c r="E183" s="181">
        <v>44652</v>
      </c>
      <c r="F183" s="181" t="s">
        <v>706</v>
      </c>
      <c r="G183" s="182" t="s">
        <v>66</v>
      </c>
      <c r="H183" s="207">
        <f>$C$60/12</f>
        <v>8.5000000000000006E-4</v>
      </c>
      <c r="I183" s="197">
        <f>(SUM('1.  LRAMVA Summary'!D$55:D$87)+SUM('1.  LRAMVA Summary'!D$88:D$89)*(MONTH($E183)-1)/12)*$H183</f>
        <v>0</v>
      </c>
      <c r="J183" s="197">
        <f>(SUM('1.  LRAMVA Summary'!E$55:E$87)+SUM('1.  LRAMVA Summary'!E$88:E$89)*(MONTH($E183)-1)/12)*$H183</f>
        <v>-19.518304164492392</v>
      </c>
      <c r="K183" s="197">
        <f>(SUM('1.  LRAMVA Summary'!F$55:F$87)+SUM('1.  LRAMVA Summary'!F$88:F$89)*(MONTH($E183)-1)/12)*$H183</f>
        <v>68.515155311720022</v>
      </c>
      <c r="L183" s="197">
        <f>(SUM('1.  LRAMVA Summary'!G$55:G$87)+SUM('1.  LRAMVA Summary'!G$88:G$89)*(MONTH($E183)-1)/12)*$H183</f>
        <v>0</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48.99685114722763</v>
      </c>
    </row>
    <row r="184" spans="5:23">
      <c r="E184" s="181">
        <v>44682</v>
      </c>
      <c r="F184" s="181" t="s">
        <v>706</v>
      </c>
      <c r="G184" s="182" t="s">
        <v>66</v>
      </c>
      <c r="H184" s="207">
        <f t="shared" ref="H184" si="103">$C$60/12</f>
        <v>8.5000000000000006E-4</v>
      </c>
      <c r="I184" s="197">
        <f>(SUM('1.  LRAMVA Summary'!D$55:D$87)+SUM('1.  LRAMVA Summary'!D$88:D$89)*(MONTH($E184)-1)/12)*$H184</f>
        <v>0</v>
      </c>
      <c r="J184" s="197">
        <f>(SUM('1.  LRAMVA Summary'!E$55:E$87)+SUM('1.  LRAMVA Summary'!E$88:E$89)*(MONTH($E184)-1)/12)*$H184</f>
        <v>-20.926853363768807</v>
      </c>
      <c r="K184" s="197">
        <f>(SUM('1.  LRAMVA Summary'!F$55:F$87)+SUM('1.  LRAMVA Summary'!F$88:F$89)*(MONTH($E184)-1)/12)*$H184</f>
        <v>73.024474839784048</v>
      </c>
      <c r="L184" s="197">
        <f>(SUM('1.  LRAMVA Summary'!G$55:G$87)+SUM('1.  LRAMVA Summary'!G$88:G$89)*(MONTH($E184)-1)/12)*$H184</f>
        <v>0</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52.097621476015242</v>
      </c>
    </row>
    <row r="185" spans="5:23">
      <c r="E185" s="181">
        <v>44713</v>
      </c>
      <c r="F185" s="181" t="s">
        <v>706</v>
      </c>
      <c r="G185" s="182" t="s">
        <v>66</v>
      </c>
      <c r="H185" s="207">
        <f>$C$60/12</f>
        <v>8.5000000000000006E-4</v>
      </c>
      <c r="I185" s="197">
        <f>(SUM('1.  LRAMVA Summary'!D$55:D$87)+SUM('1.  LRAMVA Summary'!D$88:D$89)*(MONTH($E185)-1)/12)*$H185</f>
        <v>0</v>
      </c>
      <c r="J185" s="197">
        <f>(SUM('1.  LRAMVA Summary'!E$55:E$87)+SUM('1.  LRAMVA Summary'!E$88:E$89)*(MONTH($E185)-1)/12)*$H185</f>
        <v>-22.335402563045221</v>
      </c>
      <c r="K185" s="197">
        <f>(SUM('1.  LRAMVA Summary'!F$55:F$87)+SUM('1.  LRAMVA Summary'!F$88:F$89)*(MONTH($E185)-1)/12)*$H185</f>
        <v>77.533794367848074</v>
      </c>
      <c r="L185" s="197">
        <f>(SUM('1.  LRAMVA Summary'!G$55:G$87)+SUM('1.  LRAMVA Summary'!G$88:G$89)*(MONTH($E185)-1)/12)*$H185</f>
        <v>0</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55.198391804802853</v>
      </c>
    </row>
    <row r="186" spans="5:23">
      <c r="E186" s="181">
        <v>44743</v>
      </c>
      <c r="F186" s="181" t="s">
        <v>706</v>
      </c>
      <c r="G186" s="182" t="s">
        <v>68</v>
      </c>
      <c r="H186" s="207">
        <f>$C$61/12</f>
        <v>1.8333333333333333E-3</v>
      </c>
      <c r="I186" s="197">
        <f>(SUM('1.  LRAMVA Summary'!D$55:D$87)+SUM('1.  LRAMVA Summary'!D$88:D$89)*(MONTH($E186)-1)/12)*$H186</f>
        <v>0</v>
      </c>
      <c r="J186" s="197">
        <f>(SUM('1.  LRAMVA Summary'!E$55:E$87)+SUM('1.  LRAMVA Summary'!E$88:E$89)*(MONTH($E186)-1)/12)*$H186</f>
        <v>-51.212444977556459</v>
      </c>
      <c r="K186" s="197">
        <f>(SUM('1.  LRAMVA Summary'!F$55:F$87)+SUM('1.  LRAMVA Summary'!F$88:F$89)*(MONTH($E186)-1)/12)*$H186</f>
        <v>176.95573585392802</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125.74329087637156</v>
      </c>
    </row>
    <row r="187" spans="5:23">
      <c r="E187" s="181">
        <v>44774</v>
      </c>
      <c r="F187" s="181" t="s">
        <v>706</v>
      </c>
      <c r="G187" s="182" t="s">
        <v>68</v>
      </c>
      <c r="H187" s="207">
        <f>$C$61/12</f>
        <v>1.8333333333333333E-3</v>
      </c>
      <c r="I187" s="197">
        <f>(SUM('1.  LRAMVA Summary'!D$55:D$87)+SUM('1.  LRAMVA Summary'!D$88:D$89)*(MONTH($E187)-1)/12)*$H187</f>
        <v>0</v>
      </c>
      <c r="J187" s="197">
        <f>(SUM('1.  LRAMVA Summary'!E$55:E$87)+SUM('1.  LRAMVA Summary'!E$88:E$89)*(MONTH($E187)-1)/12)*$H187</f>
        <v>-54.250492270113426</v>
      </c>
      <c r="K187" s="197">
        <f>(SUM('1.  LRAMVA Summary'!F$55:F$87)+SUM('1.  LRAMVA Summary'!F$88:F$89)*(MONTH($E187)-1)/12)*$H187</f>
        <v>186.68171914975238</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132.43122687963896</v>
      </c>
    </row>
    <row r="188" spans="5:23">
      <c r="E188" s="181">
        <v>44805</v>
      </c>
      <c r="F188" s="181" t="s">
        <v>706</v>
      </c>
      <c r="G188" s="182" t="s">
        <v>68</v>
      </c>
      <c r="H188" s="207">
        <f>$C$61/12</f>
        <v>1.8333333333333333E-3</v>
      </c>
      <c r="I188" s="197">
        <f>(SUM('1.  LRAMVA Summary'!D$55:D$87)+SUM('1.  LRAMVA Summary'!D$88:D$89)*(MONTH($E188)-1)/12)*$H188</f>
        <v>0</v>
      </c>
      <c r="J188" s="197">
        <f>(SUM('1.  LRAMVA Summary'!E$55:E$87)+SUM('1.  LRAMVA Summary'!E$88:E$89)*(MONTH($E188)-1)/12)*$H188</f>
        <v>-57.288539562670401</v>
      </c>
      <c r="K188" s="197">
        <f>(SUM('1.  LRAMVA Summary'!F$55:F$87)+SUM('1.  LRAMVA Summary'!F$88:F$89)*(MONTH($E188)-1)/12)*$H188</f>
        <v>196.40770244557675</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139.11916288290635</v>
      </c>
    </row>
    <row r="189" spans="5:23">
      <c r="E189" s="181">
        <v>44835</v>
      </c>
      <c r="F189" s="181" t="s">
        <v>706</v>
      </c>
      <c r="G189" s="182" t="s">
        <v>69</v>
      </c>
      <c r="H189" s="207">
        <f>$C$62/12</f>
        <v>3.225E-3</v>
      </c>
      <c r="I189" s="197">
        <f>(SUM('1.  LRAMVA Summary'!D$55:D$87)+SUM('1.  LRAMVA Summary'!D$88:D$89)*(MONTH($E189)-1)/12)*$H189</f>
        <v>0</v>
      </c>
      <c r="J189" s="197">
        <f>(SUM('1.  LRAMVA Summary'!E$55:E$87)+SUM('1.  LRAMVA Summary'!E$88:E$89)*(MONTH($E189)-1)/12)*$H189</f>
        <v>-106.11995051351359</v>
      </c>
      <c r="K189" s="197">
        <f>(SUM('1.  LRAMVA Summary'!F$55:F$87)+SUM('1.  LRAMVA Summary'!F$88:F$89)*(MONTH($E189)-1)/12)*$H189</f>
        <v>362.607892645101</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256.48794213158743</v>
      </c>
    </row>
    <row r="190" spans="5:23">
      <c r="E190" s="181">
        <v>44866</v>
      </c>
      <c r="F190" s="181" t="s">
        <v>706</v>
      </c>
      <c r="G190" s="182" t="s">
        <v>69</v>
      </c>
      <c r="H190" s="207">
        <f>$C$62/12</f>
        <v>3.225E-3</v>
      </c>
      <c r="I190" s="197">
        <f>(SUM('1.  LRAMVA Summary'!D$55:D$87)+SUM('1.  LRAMVA Summary'!D$88:D$89)*(MONTH($E190)-1)/12)*$H190</f>
        <v>0</v>
      </c>
      <c r="J190" s="197">
        <f>(SUM('1.  LRAMVA Summary'!E$55:E$87)+SUM('1.  LRAMVA Summary'!E$88:E$89)*(MONTH($E190)-1)/12)*$H190</f>
        <v>-111.4641518872388</v>
      </c>
      <c r="K190" s="197">
        <f>(SUM('1.  LRAMVA Summary'!F$55:F$87)+SUM('1.  LRAMVA Summary'!F$88:F$89)*(MONTH($E190)-1)/12)*$H190</f>
        <v>379.71678144275569</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268.25262955551688</v>
      </c>
    </row>
    <row r="191" spans="5:23">
      <c r="E191" s="181">
        <v>44896</v>
      </c>
      <c r="F191" s="181" t="s">
        <v>706</v>
      </c>
      <c r="G191" s="182" t="s">
        <v>69</v>
      </c>
      <c r="H191" s="207">
        <f>$C$62/12</f>
        <v>3.225E-3</v>
      </c>
      <c r="I191" s="197">
        <f>(SUM('1.  LRAMVA Summary'!D$55:D$87)+SUM('1.  LRAMVA Summary'!D$88:D$89)*(MONTH($E191)-1)/12)*$H191</f>
        <v>0</v>
      </c>
      <c r="J191" s="197">
        <f>(SUM('1.  LRAMVA Summary'!E$55:E$87)+SUM('1.  LRAMVA Summary'!E$88:E$89)*(MONTH($E191)-1)/12)*$H191</f>
        <v>-116.80835326096403</v>
      </c>
      <c r="K191" s="197">
        <f>(SUM('1.  LRAMVA Summary'!F$55:F$87)+SUM('1.  LRAMVA Summary'!F$88:F$89)*(MONTH($E191)-1)/12)*$H191</f>
        <v>396.82567024041037</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280.01731697944638</v>
      </c>
    </row>
    <row r="192" spans="5:23" ht="15.75" thickBot="1">
      <c r="E192" s="183" t="s">
        <v>704</v>
      </c>
      <c r="F192" s="183"/>
      <c r="G192" s="184"/>
      <c r="H192" s="185"/>
      <c r="I192" s="186">
        <f>SUM(I179:I191)</f>
        <v>0</v>
      </c>
      <c r="J192" s="186">
        <f>SUM(J179:J191)</f>
        <v>-634.92600255968239</v>
      </c>
      <c r="K192" s="186">
        <f t="shared" ref="K192:V192" si="104">SUM(K179:K191)</f>
        <v>2187.0178523143886</v>
      </c>
      <c r="L192" s="186">
        <f t="shared" si="104"/>
        <v>0</v>
      </c>
      <c r="M192" s="186">
        <f t="shared" si="104"/>
        <v>0</v>
      </c>
      <c r="N192" s="186">
        <f t="shared" si="104"/>
        <v>0</v>
      </c>
      <c r="O192" s="186">
        <f t="shared" si="104"/>
        <v>0</v>
      </c>
      <c r="P192" s="186">
        <f t="shared" si="104"/>
        <v>0</v>
      </c>
      <c r="Q192" s="186">
        <f t="shared" si="104"/>
        <v>0</v>
      </c>
      <c r="R192" s="186">
        <f t="shared" si="104"/>
        <v>0</v>
      </c>
      <c r="S192" s="186">
        <f t="shared" si="104"/>
        <v>0</v>
      </c>
      <c r="T192" s="186">
        <f t="shared" si="104"/>
        <v>0</v>
      </c>
      <c r="U192" s="186">
        <f t="shared" si="104"/>
        <v>0</v>
      </c>
      <c r="V192" s="186">
        <f t="shared" si="104"/>
        <v>0</v>
      </c>
      <c r="W192" s="186">
        <f>SUM(W179:W191)</f>
        <v>1552.0918497547063</v>
      </c>
    </row>
    <row r="193" spans="5:23" ht="15.75" thickTop="1">
      <c r="E193" s="712" t="s">
        <v>67</v>
      </c>
      <c r="F193" s="712"/>
      <c r="G193" s="713"/>
      <c r="H193" s="714"/>
      <c r="I193" s="715"/>
      <c r="J193" s="715"/>
      <c r="K193" s="715"/>
      <c r="L193" s="715"/>
      <c r="M193" s="715"/>
      <c r="N193" s="715"/>
      <c r="O193" s="715"/>
      <c r="P193" s="715"/>
      <c r="Q193" s="715"/>
      <c r="R193" s="715"/>
      <c r="S193" s="715"/>
      <c r="T193" s="715"/>
      <c r="U193" s="715"/>
      <c r="V193" s="715"/>
      <c r="W193" s="716"/>
    </row>
    <row r="194" spans="5:23">
      <c r="E194" s="192" t="s">
        <v>1119</v>
      </c>
      <c r="F194" s="192"/>
      <c r="G194" s="193"/>
      <c r="H194" s="194"/>
      <c r="I194" s="195">
        <f>I192+I193</f>
        <v>0</v>
      </c>
      <c r="J194" s="195">
        <f t="shared" ref="J194:W194" si="105">J192+J193</f>
        <v>-634.92600255968239</v>
      </c>
      <c r="K194" s="195">
        <f t="shared" si="105"/>
        <v>2187.0178523143886</v>
      </c>
      <c r="L194" s="195">
        <f t="shared" si="105"/>
        <v>0</v>
      </c>
      <c r="M194" s="195">
        <f t="shared" si="105"/>
        <v>0</v>
      </c>
      <c r="N194" s="195">
        <f t="shared" si="105"/>
        <v>0</v>
      </c>
      <c r="O194" s="195">
        <f t="shared" si="105"/>
        <v>0</v>
      </c>
      <c r="P194" s="195">
        <f t="shared" si="105"/>
        <v>0</v>
      </c>
      <c r="Q194" s="195">
        <f t="shared" si="105"/>
        <v>0</v>
      </c>
      <c r="R194" s="195">
        <f t="shared" si="105"/>
        <v>0</v>
      </c>
      <c r="S194" s="195">
        <f t="shared" si="105"/>
        <v>0</v>
      </c>
      <c r="T194" s="195">
        <f t="shared" si="105"/>
        <v>0</v>
      </c>
      <c r="U194" s="195">
        <f t="shared" si="105"/>
        <v>0</v>
      </c>
      <c r="V194" s="195">
        <f t="shared" si="105"/>
        <v>0</v>
      </c>
      <c r="W194" s="195">
        <f t="shared" si="105"/>
        <v>1552.0918497547063</v>
      </c>
    </row>
    <row r="195" spans="5:23">
      <c r="E195" s="181">
        <v>44927</v>
      </c>
      <c r="F195" s="181" t="s">
        <v>1121</v>
      </c>
      <c r="G195" s="182" t="s">
        <v>65</v>
      </c>
      <c r="H195" s="207">
        <f>$C$63/12</f>
        <v>3.9416666666666671E-3</v>
      </c>
      <c r="I195" s="197">
        <f>(SUM('1.  LRAMVA Summary'!D$55:D$87)+SUM('1.  LRAMVA Summary'!D$88:D$89)*(MONTH($E195)-1)/12)*$H195</f>
        <v>0</v>
      </c>
      <c r="J195" s="197">
        <f>(SUM('1.  LRAMVA Summary'!E$55:E$87)+SUM('1.  LRAMVA Summary'!E$88:E$89)*(MONTH($E195)-1)/12)*$H195</f>
        <v>-70.9159466277615</v>
      </c>
      <c r="K195" s="197">
        <f>(SUM('1.  LRAMVA Summary'!F$55:F$87)+SUM('1.  LRAMVA Summary'!F$88:F$89)*(MONTH($E195)-1)/12)*$H195</f>
        <v>254.98964756981101</v>
      </c>
      <c r="L195" s="197">
        <f>(SUM('1.  LRAMVA Summary'!G$55:G$87)+SUM('1.  LRAMVA Summary'!G$88:G$89)*(MONTH($E195)-1)/12)*$H195</f>
        <v>0</v>
      </c>
      <c r="M195" s="197">
        <f>(SUM('1.  LRAMVA Summary'!H$55:H$87)+SUM('1.  LRAMVA Summary'!H$88:H$89)*(MONTH($E195)-1)/12)*$H195</f>
        <v>0</v>
      </c>
      <c r="N195" s="197">
        <f>(SUM('1.  LRAMVA Summary'!I$55:I$87)+SUM('1.  LRAMVA Summary'!I$88:I$89)*(MONTH($E195)-1)/12)*$H195</f>
        <v>0</v>
      </c>
      <c r="O195" s="197">
        <f>(SUM('1.  LRAMVA Summary'!J$55:J$87)+SUM('1.  LRAMVA Summary'!J$88:J$89)*(MONTH($E195)-1)/12)*$H195</f>
        <v>0</v>
      </c>
      <c r="P195" s="197">
        <f>(SUM('1.  LRAMVA Summary'!K$55:K$87)+SUM('1.  LRAMVA Summary'!K$88:K$89)*(MONTH($E195)-1)/12)*$H195</f>
        <v>0</v>
      </c>
      <c r="Q195" s="197">
        <f>(SUM('1.  LRAMVA Summary'!L$55:L$87)+SUM('1.  LRAMVA Summary'!L$88:L$89)*(MONTH($E195)-1)/12)*$H195</f>
        <v>0</v>
      </c>
      <c r="R195" s="197">
        <f>(SUM('1.  LRAMVA Summary'!M$55:M$87)+SUM('1.  LRAMVA Summary'!M$88:M$89)*(MONTH($E195)-1)/12)*$H195</f>
        <v>0</v>
      </c>
      <c r="S195" s="197">
        <f>(SUM('1.  LRAMVA Summary'!N$55:N$87)+SUM('1.  LRAMVA Summary'!N$88:N$89)*(MONTH($E195)-1)/12)*$H195</f>
        <v>0</v>
      </c>
      <c r="T195" s="197">
        <f>(SUM('1.  LRAMVA Summary'!O$55:O$87)+SUM('1.  LRAMVA Summary'!O$88:O$89)*(MONTH($E195)-1)/12)*$H195</f>
        <v>0</v>
      </c>
      <c r="U195" s="197">
        <f>(SUM('1.  LRAMVA Summary'!P$55:P$87)+SUM('1.  LRAMVA Summary'!P$88:P$89)*(MONTH($E195)-1)/12)*$H195</f>
        <v>0</v>
      </c>
      <c r="V195" s="197">
        <f>(SUM('1.  LRAMVA Summary'!Q$55:Q$87)+SUM('1.  LRAMVA Summary'!Q$88:Q$89)*(MONTH($E195)-1)/12)*$H195</f>
        <v>0</v>
      </c>
      <c r="W195" s="198">
        <f>SUM(I195:V195)</f>
        <v>184.07370094204953</v>
      </c>
    </row>
    <row r="196" spans="5:23">
      <c r="E196" s="181">
        <v>44958</v>
      </c>
      <c r="F196" s="181" t="s">
        <v>1121</v>
      </c>
      <c r="G196" s="182" t="s">
        <v>65</v>
      </c>
      <c r="H196" s="207">
        <f>$C$63/12</f>
        <v>3.9416666666666671E-3</v>
      </c>
      <c r="I196" s="197">
        <f>(SUM('1.  LRAMVA Summary'!D$55:D$87)+SUM('1.  LRAMVA Summary'!D$88:D$89)*(MONTH($E196)-1)/12)*$H196</f>
        <v>0</v>
      </c>
      <c r="J196" s="197">
        <f>(SUM('1.  LRAMVA Summary'!E$55:E$87)+SUM('1.  LRAMVA Summary'!E$88:E$89)*(MONTH($E196)-1)/12)*$H196</f>
        <v>-77.447748306758982</v>
      </c>
      <c r="K196" s="197">
        <f>(SUM('1.  LRAMVA Summary'!F$55:F$87)+SUM('1.  LRAMVA Summary'!F$88:F$89)*(MONTH($E196)-1)/12)*$H196</f>
        <v>275.90051165583344</v>
      </c>
      <c r="L196" s="197">
        <f>(SUM('1.  LRAMVA Summary'!G$55:G$87)+SUM('1.  LRAMVA Summary'!G$88:G$89)*(MONTH($E196)-1)/12)*$H196</f>
        <v>0</v>
      </c>
      <c r="M196" s="197">
        <f>(SUM('1.  LRAMVA Summary'!H$55:H$87)+SUM('1.  LRAMVA Summary'!H$88:H$89)*(MONTH($E196)-1)/12)*$H196</f>
        <v>0</v>
      </c>
      <c r="N196" s="197">
        <f>(SUM('1.  LRAMVA Summary'!I$55:I$87)+SUM('1.  LRAMVA Summary'!I$88:I$89)*(MONTH($E196)-1)/12)*$H196</f>
        <v>0</v>
      </c>
      <c r="O196" s="197">
        <f>(SUM('1.  LRAMVA Summary'!J$55:J$87)+SUM('1.  LRAMVA Summary'!J$88:J$89)*(MONTH($E196)-1)/12)*$H196</f>
        <v>0</v>
      </c>
      <c r="P196" s="197">
        <f>(SUM('1.  LRAMVA Summary'!K$55:K$87)+SUM('1.  LRAMVA Summary'!K$88:K$89)*(MONTH($E196)-1)/12)*$H196</f>
        <v>0</v>
      </c>
      <c r="Q196" s="197">
        <f>(SUM('1.  LRAMVA Summary'!L$55:L$87)+SUM('1.  LRAMVA Summary'!L$88:L$89)*(MONTH($E196)-1)/12)*$H196</f>
        <v>0</v>
      </c>
      <c r="R196" s="197">
        <f>(SUM('1.  LRAMVA Summary'!M$55:M$87)+SUM('1.  LRAMVA Summary'!M$88:M$89)*(MONTH($E196)-1)/12)*$H196</f>
        <v>0</v>
      </c>
      <c r="S196" s="197">
        <f>(SUM('1.  LRAMVA Summary'!N$55:N$87)+SUM('1.  LRAMVA Summary'!N$88:N$89)*(MONTH($E196)-1)/12)*$H196</f>
        <v>0</v>
      </c>
      <c r="T196" s="197">
        <f>(SUM('1.  LRAMVA Summary'!O$55:O$87)+SUM('1.  LRAMVA Summary'!O$88:O$89)*(MONTH($E196)-1)/12)*$H196</f>
        <v>0</v>
      </c>
      <c r="U196" s="197">
        <f>(SUM('1.  LRAMVA Summary'!P$55:P$87)+SUM('1.  LRAMVA Summary'!P$88:P$89)*(MONTH($E196)-1)/12)*$H196</f>
        <v>0</v>
      </c>
      <c r="V196" s="197">
        <f>(SUM('1.  LRAMVA Summary'!Q$55:Q$87)+SUM('1.  LRAMVA Summary'!Q$88:Q$89)*(MONTH($E196)-1)/12)*$H196</f>
        <v>0</v>
      </c>
      <c r="W196" s="198">
        <f t="shared" ref="W196:W205" si="106">SUM(I196:V196)</f>
        <v>198.45276334907447</v>
      </c>
    </row>
    <row r="197" spans="5:23">
      <c r="E197" s="181">
        <v>44986</v>
      </c>
      <c r="F197" s="181" t="s">
        <v>1121</v>
      </c>
      <c r="G197" s="182" t="s">
        <v>65</v>
      </c>
      <c r="H197" s="207">
        <f>$C$63/12</f>
        <v>3.9416666666666671E-3</v>
      </c>
      <c r="I197" s="197">
        <f>(SUM('1.  LRAMVA Summary'!D$55:D$87)+SUM('1.  LRAMVA Summary'!D$88:D$89)*(MONTH($E197)-1)/12)*$H197</f>
        <v>0</v>
      </c>
      <c r="J197" s="197">
        <f>(SUM('1.  LRAMVA Summary'!E$55:E$87)+SUM('1.  LRAMVA Summary'!E$88:E$89)*(MONTH($E197)-1)/12)*$H197</f>
        <v>-83.979549985756464</v>
      </c>
      <c r="K197" s="197">
        <f>(SUM('1.  LRAMVA Summary'!F$55:F$87)+SUM('1.  LRAMVA Summary'!F$88:F$89)*(MONTH($E197)-1)/12)*$H197</f>
        <v>296.81137574185578</v>
      </c>
      <c r="L197" s="197">
        <f>(SUM('1.  LRAMVA Summary'!G$55:G$87)+SUM('1.  LRAMVA Summary'!G$88:G$89)*(MONTH($E197)-1)/12)*$H197</f>
        <v>0</v>
      </c>
      <c r="M197" s="197">
        <f>(SUM('1.  LRAMVA Summary'!H$55:H$87)+SUM('1.  LRAMVA Summary'!H$88:H$89)*(MONTH($E197)-1)/12)*$H197</f>
        <v>0</v>
      </c>
      <c r="N197" s="197">
        <f>(SUM('1.  LRAMVA Summary'!I$55:I$87)+SUM('1.  LRAMVA Summary'!I$88:I$89)*(MONTH($E197)-1)/12)*$H197</f>
        <v>0</v>
      </c>
      <c r="O197" s="197">
        <f>(SUM('1.  LRAMVA Summary'!J$55:J$87)+SUM('1.  LRAMVA Summary'!J$88:J$89)*(MONTH($E197)-1)/12)*$H197</f>
        <v>0</v>
      </c>
      <c r="P197" s="197">
        <f>(SUM('1.  LRAMVA Summary'!K$55:K$87)+SUM('1.  LRAMVA Summary'!K$88:K$89)*(MONTH($E197)-1)/12)*$H197</f>
        <v>0</v>
      </c>
      <c r="Q197" s="197">
        <f>(SUM('1.  LRAMVA Summary'!L$55:L$87)+SUM('1.  LRAMVA Summary'!L$88:L$89)*(MONTH($E197)-1)/12)*$H197</f>
        <v>0</v>
      </c>
      <c r="R197" s="197">
        <f>(SUM('1.  LRAMVA Summary'!M$55:M$87)+SUM('1.  LRAMVA Summary'!M$88:M$89)*(MONTH($E197)-1)/12)*$H197</f>
        <v>0</v>
      </c>
      <c r="S197" s="197">
        <f>(SUM('1.  LRAMVA Summary'!N$55:N$87)+SUM('1.  LRAMVA Summary'!N$88:N$89)*(MONTH($E197)-1)/12)*$H197</f>
        <v>0</v>
      </c>
      <c r="T197" s="197">
        <f>(SUM('1.  LRAMVA Summary'!O$55:O$87)+SUM('1.  LRAMVA Summary'!O$88:O$89)*(MONTH($E197)-1)/12)*$H197</f>
        <v>0</v>
      </c>
      <c r="U197" s="197">
        <f>(SUM('1.  LRAMVA Summary'!P$55:P$87)+SUM('1.  LRAMVA Summary'!P$88:P$89)*(MONTH($E197)-1)/12)*$H197</f>
        <v>0</v>
      </c>
      <c r="V197" s="197">
        <f>(SUM('1.  LRAMVA Summary'!Q$55:Q$87)+SUM('1.  LRAMVA Summary'!Q$88:Q$89)*(MONTH($E197)-1)/12)*$H197</f>
        <v>0</v>
      </c>
      <c r="W197" s="198">
        <f t="shared" si="106"/>
        <v>212.83182575609931</v>
      </c>
    </row>
    <row r="198" spans="5:23">
      <c r="E198" s="181">
        <v>45017</v>
      </c>
      <c r="F198" s="181" t="s">
        <v>1121</v>
      </c>
      <c r="G198" s="182" t="s">
        <v>66</v>
      </c>
      <c r="H198" s="207">
        <f>$C$63/12</f>
        <v>3.9416666666666671E-3</v>
      </c>
      <c r="I198" s="197">
        <f>(SUM('1.  LRAMVA Summary'!D$55:D$87)+SUM('1.  LRAMVA Summary'!D$88:D$89)*(MONTH($E198)-1)/12)*$H198</f>
        <v>0</v>
      </c>
      <c r="J198" s="197">
        <f>(SUM('1.  LRAMVA Summary'!E$55:E$87)+SUM('1.  LRAMVA Summary'!E$88:E$89)*(MONTH($E198)-1)/12)*$H198</f>
        <v>-90.511351664753946</v>
      </c>
      <c r="K198" s="197">
        <f>(SUM('1.  LRAMVA Summary'!F$55:F$87)+SUM('1.  LRAMVA Summary'!F$88:F$89)*(MONTH($E198)-1)/12)*$H198</f>
        <v>317.72223982787818</v>
      </c>
      <c r="L198" s="197">
        <f>(SUM('1.  LRAMVA Summary'!G$55:G$87)+SUM('1.  LRAMVA Summary'!G$88:G$89)*(MONTH($E198)-1)/12)*$H198</f>
        <v>0</v>
      </c>
      <c r="M198" s="197">
        <f>(SUM('1.  LRAMVA Summary'!H$55:H$87)+SUM('1.  LRAMVA Summary'!H$88:H$89)*(MONTH($E198)-1)/12)*$H198</f>
        <v>0</v>
      </c>
      <c r="N198" s="197">
        <f>(SUM('1.  LRAMVA Summary'!I$55:I$87)+SUM('1.  LRAMVA Summary'!I$88:I$89)*(MONTH($E198)-1)/12)*$H198</f>
        <v>0</v>
      </c>
      <c r="O198" s="197">
        <f>(SUM('1.  LRAMVA Summary'!J$55:J$87)+SUM('1.  LRAMVA Summary'!J$88:J$89)*(MONTH($E198)-1)/12)*$H198</f>
        <v>0</v>
      </c>
      <c r="P198" s="197">
        <f>(SUM('1.  LRAMVA Summary'!K$55:K$87)+SUM('1.  LRAMVA Summary'!K$88:K$89)*(MONTH($E198)-1)/12)*$H198</f>
        <v>0</v>
      </c>
      <c r="Q198" s="197">
        <f>(SUM('1.  LRAMVA Summary'!L$55:L$87)+SUM('1.  LRAMVA Summary'!L$88:L$89)*(MONTH($E198)-1)/12)*$H198</f>
        <v>0</v>
      </c>
      <c r="R198" s="197">
        <f>(SUM('1.  LRAMVA Summary'!M$55:M$87)+SUM('1.  LRAMVA Summary'!M$88:M$89)*(MONTH($E198)-1)/12)*$H198</f>
        <v>0</v>
      </c>
      <c r="S198" s="197">
        <f>(SUM('1.  LRAMVA Summary'!N$55:N$87)+SUM('1.  LRAMVA Summary'!N$88:N$89)*(MONTH($E198)-1)/12)*$H198</f>
        <v>0</v>
      </c>
      <c r="T198" s="197">
        <f>(SUM('1.  LRAMVA Summary'!O$55:O$87)+SUM('1.  LRAMVA Summary'!O$88:O$89)*(MONTH($E198)-1)/12)*$H198</f>
        <v>0</v>
      </c>
      <c r="U198" s="197">
        <f>(SUM('1.  LRAMVA Summary'!P$55:P$87)+SUM('1.  LRAMVA Summary'!P$88:P$89)*(MONTH($E198)-1)/12)*$H198</f>
        <v>0</v>
      </c>
      <c r="V198" s="197">
        <f>(SUM('1.  LRAMVA Summary'!Q$55:Q$87)+SUM('1.  LRAMVA Summary'!Q$88:Q$89)*(MONTH($E198)-1)/12)*$H198</f>
        <v>0</v>
      </c>
      <c r="W198" s="198">
        <f t="shared" si="106"/>
        <v>227.21088816312425</v>
      </c>
    </row>
    <row r="199" spans="5:23">
      <c r="E199" s="181">
        <v>45047</v>
      </c>
      <c r="F199" s="181" t="s">
        <v>1121</v>
      </c>
      <c r="G199" s="182" t="s">
        <v>66</v>
      </c>
      <c r="H199" s="207"/>
      <c r="I199" s="197">
        <f>(SUM('1.  LRAMVA Summary'!D$55:D$87)+SUM('1.  LRAMVA Summary'!D$88:D$89)*(MONTH($E199)-1)/12)*$H199</f>
        <v>0</v>
      </c>
      <c r="J199" s="197">
        <f>(SUM('1.  LRAMVA Summary'!E$55:E$87)+SUM('1.  LRAMVA Summary'!E$88:E$89)*(MONTH($E199)-1)/12)*$H199</f>
        <v>0</v>
      </c>
      <c r="K199" s="197">
        <f>(SUM('1.  LRAMVA Summary'!F$55:F$87)+SUM('1.  LRAMVA Summary'!F$88:F$89)*(MONTH($E199)-1)/12)*$H199</f>
        <v>0</v>
      </c>
      <c r="L199" s="197">
        <f>(SUM('1.  LRAMVA Summary'!G$55:G$87)+SUM('1.  LRAMVA Summary'!G$88:G$89)*(MONTH($E199)-1)/12)*$H199</f>
        <v>0</v>
      </c>
      <c r="M199" s="197">
        <f>(SUM('1.  LRAMVA Summary'!H$55:H$87)+SUM('1.  LRAMVA Summary'!H$88:H$89)*(MONTH($E199)-1)/12)*$H199</f>
        <v>0</v>
      </c>
      <c r="N199" s="197">
        <f>(SUM('1.  LRAMVA Summary'!I$55:I$87)+SUM('1.  LRAMVA Summary'!I$88:I$89)*(MONTH($E199)-1)/12)*$H199</f>
        <v>0</v>
      </c>
      <c r="O199" s="197">
        <f>(SUM('1.  LRAMVA Summary'!J$55:J$87)+SUM('1.  LRAMVA Summary'!J$88:J$89)*(MONTH($E199)-1)/12)*$H199</f>
        <v>0</v>
      </c>
      <c r="P199" s="197">
        <f>(SUM('1.  LRAMVA Summary'!K$55:K$87)+SUM('1.  LRAMVA Summary'!K$88:K$89)*(MONTH($E199)-1)/12)*$H199</f>
        <v>0</v>
      </c>
      <c r="Q199" s="197">
        <f>(SUM('1.  LRAMVA Summary'!L$55:L$87)+SUM('1.  LRAMVA Summary'!L$88:L$89)*(MONTH($E199)-1)/12)*$H199</f>
        <v>0</v>
      </c>
      <c r="R199" s="197">
        <f>(SUM('1.  LRAMVA Summary'!M$55:M$87)+SUM('1.  LRAMVA Summary'!M$88:M$89)*(MONTH($E199)-1)/12)*$H199</f>
        <v>0</v>
      </c>
      <c r="S199" s="197">
        <f>(SUM('1.  LRAMVA Summary'!N$55:N$87)+SUM('1.  LRAMVA Summary'!N$88:N$89)*(MONTH($E199)-1)/12)*$H199</f>
        <v>0</v>
      </c>
      <c r="T199" s="197">
        <f>(SUM('1.  LRAMVA Summary'!O$55:O$87)+SUM('1.  LRAMVA Summary'!O$88:O$89)*(MONTH($E199)-1)/12)*$H199</f>
        <v>0</v>
      </c>
      <c r="U199" s="197">
        <f>(SUM('1.  LRAMVA Summary'!P$55:P$87)+SUM('1.  LRAMVA Summary'!P$88:P$89)*(MONTH($E199)-1)/12)*$H199</f>
        <v>0</v>
      </c>
      <c r="V199" s="197">
        <f>(SUM('1.  LRAMVA Summary'!Q$55:Q$87)+SUM('1.  LRAMVA Summary'!Q$88:Q$89)*(MONTH($E199)-1)/12)*$H199</f>
        <v>0</v>
      </c>
      <c r="W199" s="198">
        <f t="shared" si="106"/>
        <v>0</v>
      </c>
    </row>
    <row r="200" spans="5:23">
      <c r="E200" s="181">
        <v>45078</v>
      </c>
      <c r="F200" s="181" t="s">
        <v>1121</v>
      </c>
      <c r="G200" s="182" t="s">
        <v>66</v>
      </c>
      <c r="H200" s="207"/>
      <c r="I200" s="197">
        <f>(SUM('1.  LRAMVA Summary'!D$55:D$87)+SUM('1.  LRAMVA Summary'!D$88:D$89)*(MONTH($E200)-1)/12)*$H200</f>
        <v>0</v>
      </c>
      <c r="J200" s="197">
        <f>(SUM('1.  LRAMVA Summary'!E$55:E$87)+SUM('1.  LRAMVA Summary'!E$88:E$89)*(MONTH($E200)-1)/12)*$H200</f>
        <v>0</v>
      </c>
      <c r="K200" s="197">
        <f>(SUM('1.  LRAMVA Summary'!F$55:F$87)+SUM('1.  LRAMVA Summary'!F$88:F$89)*(MONTH($E200)-1)/12)*$H200</f>
        <v>0</v>
      </c>
      <c r="L200" s="197">
        <f>(SUM('1.  LRAMVA Summary'!G$55:G$87)+SUM('1.  LRAMVA Summary'!G$88:G$89)*(MONTH($E200)-1)/12)*$H200</f>
        <v>0</v>
      </c>
      <c r="M200" s="197">
        <f>(SUM('1.  LRAMVA Summary'!H$55:H$87)+SUM('1.  LRAMVA Summary'!H$88:H$89)*(MONTH($E200)-1)/12)*$H200</f>
        <v>0</v>
      </c>
      <c r="N200" s="197">
        <f>(SUM('1.  LRAMVA Summary'!I$55:I$87)+SUM('1.  LRAMVA Summary'!I$88:I$89)*(MONTH($E200)-1)/12)*$H200</f>
        <v>0</v>
      </c>
      <c r="O200" s="197">
        <f>(SUM('1.  LRAMVA Summary'!J$55:J$87)+SUM('1.  LRAMVA Summary'!J$88:J$89)*(MONTH($E200)-1)/12)*$H200</f>
        <v>0</v>
      </c>
      <c r="P200" s="197">
        <f>(SUM('1.  LRAMVA Summary'!K$55:K$87)+SUM('1.  LRAMVA Summary'!K$88:K$89)*(MONTH($E200)-1)/12)*$H200</f>
        <v>0</v>
      </c>
      <c r="Q200" s="197">
        <f>(SUM('1.  LRAMVA Summary'!L$55:L$87)+SUM('1.  LRAMVA Summary'!L$88:L$89)*(MONTH($E200)-1)/12)*$H200</f>
        <v>0</v>
      </c>
      <c r="R200" s="197">
        <f>(SUM('1.  LRAMVA Summary'!M$55:M$87)+SUM('1.  LRAMVA Summary'!M$88:M$89)*(MONTH($E200)-1)/12)*$H200</f>
        <v>0</v>
      </c>
      <c r="S200" s="197">
        <f>(SUM('1.  LRAMVA Summary'!N$55:N$87)+SUM('1.  LRAMVA Summary'!N$88:N$89)*(MONTH($E200)-1)/12)*$H200</f>
        <v>0</v>
      </c>
      <c r="T200" s="197">
        <f>(SUM('1.  LRAMVA Summary'!O$55:O$87)+SUM('1.  LRAMVA Summary'!O$88:O$89)*(MONTH($E200)-1)/12)*$H200</f>
        <v>0</v>
      </c>
      <c r="U200" s="197">
        <f>(SUM('1.  LRAMVA Summary'!P$55:P$87)+SUM('1.  LRAMVA Summary'!P$88:P$89)*(MONTH($E200)-1)/12)*$H200</f>
        <v>0</v>
      </c>
      <c r="V200" s="197">
        <f>(SUM('1.  LRAMVA Summary'!Q$55:Q$87)+SUM('1.  LRAMVA Summary'!Q$88:Q$89)*(MONTH($E200)-1)/12)*$H200</f>
        <v>0</v>
      </c>
      <c r="W200" s="198">
        <f t="shared" si="106"/>
        <v>0</v>
      </c>
    </row>
    <row r="201" spans="5:23">
      <c r="E201" s="181">
        <v>45108</v>
      </c>
      <c r="F201" s="181" t="s">
        <v>1121</v>
      </c>
      <c r="G201" s="182" t="s">
        <v>68</v>
      </c>
      <c r="H201" s="207"/>
      <c r="I201" s="197">
        <f>(SUM('1.  LRAMVA Summary'!D$55:D$87)+SUM('1.  LRAMVA Summary'!D$88:D$89)*(MONTH($E201)-1)/12)*$H201</f>
        <v>0</v>
      </c>
      <c r="J201" s="197">
        <f>(SUM('1.  LRAMVA Summary'!E$55:E$87)+SUM('1.  LRAMVA Summary'!E$88:E$89)*(MONTH($E201)-1)/12)*$H201</f>
        <v>0</v>
      </c>
      <c r="K201" s="197">
        <f>(SUM('1.  LRAMVA Summary'!F$55:F$87)+SUM('1.  LRAMVA Summary'!F$88:F$89)*(MONTH($E201)-1)/12)*$H201</f>
        <v>0</v>
      </c>
      <c r="L201" s="197">
        <f>(SUM('1.  LRAMVA Summary'!G$55:G$87)+SUM('1.  LRAMVA Summary'!G$88:G$89)*(MONTH($E201)-1)/12)*$H201</f>
        <v>0</v>
      </c>
      <c r="M201" s="197">
        <f>(SUM('1.  LRAMVA Summary'!H$55:H$87)+SUM('1.  LRAMVA Summary'!H$88:H$89)*(MONTH($E201)-1)/12)*$H201</f>
        <v>0</v>
      </c>
      <c r="N201" s="197">
        <f>(SUM('1.  LRAMVA Summary'!I$55:I$87)+SUM('1.  LRAMVA Summary'!I$88:I$89)*(MONTH($E201)-1)/12)*$H201</f>
        <v>0</v>
      </c>
      <c r="O201" s="197">
        <f>(SUM('1.  LRAMVA Summary'!J$55:J$87)+SUM('1.  LRAMVA Summary'!J$88:J$89)*(MONTH($E201)-1)/12)*$H201</f>
        <v>0</v>
      </c>
      <c r="P201" s="197">
        <f>(SUM('1.  LRAMVA Summary'!K$55:K$87)+SUM('1.  LRAMVA Summary'!K$88:K$89)*(MONTH($E201)-1)/12)*$H201</f>
        <v>0</v>
      </c>
      <c r="Q201" s="197">
        <f>(SUM('1.  LRAMVA Summary'!L$55:L$87)+SUM('1.  LRAMVA Summary'!L$88:L$89)*(MONTH($E201)-1)/12)*$H201</f>
        <v>0</v>
      </c>
      <c r="R201" s="197">
        <f>(SUM('1.  LRAMVA Summary'!M$55:M$87)+SUM('1.  LRAMVA Summary'!M$88:M$89)*(MONTH($E201)-1)/12)*$H201</f>
        <v>0</v>
      </c>
      <c r="S201" s="197">
        <f>(SUM('1.  LRAMVA Summary'!N$55:N$87)+SUM('1.  LRAMVA Summary'!N$88:N$89)*(MONTH($E201)-1)/12)*$H201</f>
        <v>0</v>
      </c>
      <c r="T201" s="197">
        <f>(SUM('1.  LRAMVA Summary'!O$55:O$87)+SUM('1.  LRAMVA Summary'!O$88:O$89)*(MONTH($E201)-1)/12)*$H201</f>
        <v>0</v>
      </c>
      <c r="U201" s="197">
        <f>(SUM('1.  LRAMVA Summary'!P$55:P$87)+SUM('1.  LRAMVA Summary'!P$88:P$89)*(MONTH($E201)-1)/12)*$H201</f>
        <v>0</v>
      </c>
      <c r="V201" s="197">
        <f>(SUM('1.  LRAMVA Summary'!Q$55:Q$87)+SUM('1.  LRAMVA Summary'!Q$88:Q$89)*(MONTH($E201)-1)/12)*$H201</f>
        <v>0</v>
      </c>
      <c r="W201" s="198">
        <f t="shared" si="106"/>
        <v>0</v>
      </c>
    </row>
    <row r="202" spans="5:23">
      <c r="E202" s="181">
        <v>45139</v>
      </c>
      <c r="F202" s="181" t="s">
        <v>1121</v>
      </c>
      <c r="G202" s="182" t="s">
        <v>68</v>
      </c>
      <c r="H202" s="207"/>
      <c r="I202" s="197">
        <f>(SUM('1.  LRAMVA Summary'!D$55:D$87)+SUM('1.  LRAMVA Summary'!D$88:D$89)*(MONTH($E202)-1)/12)*$H202</f>
        <v>0</v>
      </c>
      <c r="J202" s="197">
        <f>(SUM('1.  LRAMVA Summary'!E$55:E$87)+SUM('1.  LRAMVA Summary'!E$88:E$89)*(MONTH($E202)-1)/12)*$H202</f>
        <v>0</v>
      </c>
      <c r="K202" s="197">
        <f>(SUM('1.  LRAMVA Summary'!F$55:F$87)+SUM('1.  LRAMVA Summary'!F$88:F$89)*(MONTH($E202)-1)/12)*$H202</f>
        <v>0</v>
      </c>
      <c r="L202" s="197">
        <f>(SUM('1.  LRAMVA Summary'!G$55:G$87)+SUM('1.  LRAMVA Summary'!G$88:G$89)*(MONTH($E202)-1)/12)*$H202</f>
        <v>0</v>
      </c>
      <c r="M202" s="197">
        <f>(SUM('1.  LRAMVA Summary'!H$55:H$87)+SUM('1.  LRAMVA Summary'!H$88:H$89)*(MONTH($E202)-1)/12)*$H202</f>
        <v>0</v>
      </c>
      <c r="N202" s="197">
        <f>(SUM('1.  LRAMVA Summary'!I$55:I$87)+SUM('1.  LRAMVA Summary'!I$88:I$89)*(MONTH($E202)-1)/12)*$H202</f>
        <v>0</v>
      </c>
      <c r="O202" s="197">
        <f>(SUM('1.  LRAMVA Summary'!J$55:J$87)+SUM('1.  LRAMVA Summary'!J$88:J$89)*(MONTH($E202)-1)/12)*$H202</f>
        <v>0</v>
      </c>
      <c r="P202" s="197">
        <f>(SUM('1.  LRAMVA Summary'!K$55:K$87)+SUM('1.  LRAMVA Summary'!K$88:K$89)*(MONTH($E202)-1)/12)*$H202</f>
        <v>0</v>
      </c>
      <c r="Q202" s="197">
        <f>(SUM('1.  LRAMVA Summary'!L$55:L$87)+SUM('1.  LRAMVA Summary'!L$88:L$89)*(MONTH($E202)-1)/12)*$H202</f>
        <v>0</v>
      </c>
      <c r="R202" s="197">
        <f>(SUM('1.  LRAMVA Summary'!M$55:M$87)+SUM('1.  LRAMVA Summary'!M$88:M$89)*(MONTH($E202)-1)/12)*$H202</f>
        <v>0</v>
      </c>
      <c r="S202" s="197">
        <f>(SUM('1.  LRAMVA Summary'!N$55:N$87)+SUM('1.  LRAMVA Summary'!N$88:N$89)*(MONTH($E202)-1)/12)*$H202</f>
        <v>0</v>
      </c>
      <c r="T202" s="197">
        <f>(SUM('1.  LRAMVA Summary'!O$55:O$87)+SUM('1.  LRAMVA Summary'!O$88:O$89)*(MONTH($E202)-1)/12)*$H202</f>
        <v>0</v>
      </c>
      <c r="U202" s="197">
        <f>(SUM('1.  LRAMVA Summary'!P$55:P$87)+SUM('1.  LRAMVA Summary'!P$88:P$89)*(MONTH($E202)-1)/12)*$H202</f>
        <v>0</v>
      </c>
      <c r="V202" s="197">
        <f>(SUM('1.  LRAMVA Summary'!Q$55:Q$87)+SUM('1.  LRAMVA Summary'!Q$88:Q$89)*(MONTH($E202)-1)/12)*$H202</f>
        <v>0</v>
      </c>
      <c r="W202" s="198">
        <f t="shared" si="106"/>
        <v>0</v>
      </c>
    </row>
    <row r="203" spans="5:23">
      <c r="E203" s="181">
        <v>45170</v>
      </c>
      <c r="F203" s="181" t="s">
        <v>1121</v>
      </c>
      <c r="G203" s="182" t="s">
        <v>68</v>
      </c>
      <c r="H203" s="207"/>
      <c r="I203" s="197">
        <f>(SUM('1.  LRAMVA Summary'!D$55:D$87)+SUM('1.  LRAMVA Summary'!D$88:D$89)*(MONTH($E203)-1)/12)*$H203</f>
        <v>0</v>
      </c>
      <c r="J203" s="197">
        <f>(SUM('1.  LRAMVA Summary'!E$55:E$87)+SUM('1.  LRAMVA Summary'!E$88:E$89)*(MONTH($E203)-1)/12)*$H203</f>
        <v>0</v>
      </c>
      <c r="K203" s="197">
        <f>(SUM('1.  LRAMVA Summary'!F$55:F$87)+SUM('1.  LRAMVA Summary'!F$88:F$89)*(MONTH($E203)-1)/12)*$H203</f>
        <v>0</v>
      </c>
      <c r="L203" s="197">
        <f>(SUM('1.  LRAMVA Summary'!G$55:G$87)+SUM('1.  LRAMVA Summary'!G$88:G$89)*(MONTH($E203)-1)/12)*$H203</f>
        <v>0</v>
      </c>
      <c r="M203" s="197">
        <f>(SUM('1.  LRAMVA Summary'!H$55:H$87)+SUM('1.  LRAMVA Summary'!H$88:H$89)*(MONTH($E203)-1)/12)*$H203</f>
        <v>0</v>
      </c>
      <c r="N203" s="197">
        <f>(SUM('1.  LRAMVA Summary'!I$55:I$87)+SUM('1.  LRAMVA Summary'!I$88:I$89)*(MONTH($E203)-1)/12)*$H203</f>
        <v>0</v>
      </c>
      <c r="O203" s="197">
        <f>(SUM('1.  LRAMVA Summary'!J$55:J$87)+SUM('1.  LRAMVA Summary'!J$88:J$89)*(MONTH($E203)-1)/12)*$H203</f>
        <v>0</v>
      </c>
      <c r="P203" s="197">
        <f>(SUM('1.  LRAMVA Summary'!K$55:K$87)+SUM('1.  LRAMVA Summary'!K$88:K$89)*(MONTH($E203)-1)/12)*$H203</f>
        <v>0</v>
      </c>
      <c r="Q203" s="197">
        <f>(SUM('1.  LRAMVA Summary'!L$55:L$87)+SUM('1.  LRAMVA Summary'!L$88:L$89)*(MONTH($E203)-1)/12)*$H203</f>
        <v>0</v>
      </c>
      <c r="R203" s="197">
        <f>(SUM('1.  LRAMVA Summary'!M$55:M$87)+SUM('1.  LRAMVA Summary'!M$88:M$89)*(MONTH($E203)-1)/12)*$H203</f>
        <v>0</v>
      </c>
      <c r="S203" s="197">
        <f>(SUM('1.  LRAMVA Summary'!N$55:N$87)+SUM('1.  LRAMVA Summary'!N$88:N$89)*(MONTH($E203)-1)/12)*$H203</f>
        <v>0</v>
      </c>
      <c r="T203" s="197">
        <f>(SUM('1.  LRAMVA Summary'!O$55:O$87)+SUM('1.  LRAMVA Summary'!O$88:O$89)*(MONTH($E203)-1)/12)*$H203</f>
        <v>0</v>
      </c>
      <c r="U203" s="197">
        <f>(SUM('1.  LRAMVA Summary'!P$55:P$87)+SUM('1.  LRAMVA Summary'!P$88:P$89)*(MONTH($E203)-1)/12)*$H203</f>
        <v>0</v>
      </c>
      <c r="V203" s="197">
        <f>(SUM('1.  LRAMVA Summary'!Q$55:Q$87)+SUM('1.  LRAMVA Summary'!Q$88:Q$89)*(MONTH($E203)-1)/12)*$H203</f>
        <v>0</v>
      </c>
      <c r="W203" s="198">
        <f t="shared" si="106"/>
        <v>0</v>
      </c>
    </row>
    <row r="204" spans="5:23">
      <c r="E204" s="181">
        <v>45200</v>
      </c>
      <c r="F204" s="181" t="s">
        <v>1121</v>
      </c>
      <c r="G204" s="182" t="s">
        <v>69</v>
      </c>
      <c r="H204" s="207"/>
      <c r="I204" s="197">
        <f>(SUM('1.  LRAMVA Summary'!D$55:D$87)+SUM('1.  LRAMVA Summary'!D$88:D$89)*(MONTH($E204)-1)/12)*$H204</f>
        <v>0</v>
      </c>
      <c r="J204" s="197">
        <f>(SUM('1.  LRAMVA Summary'!E$55:E$87)+SUM('1.  LRAMVA Summary'!E$88:E$89)*(MONTH($E204)-1)/12)*$H204</f>
        <v>0</v>
      </c>
      <c r="K204" s="197">
        <f>(SUM('1.  LRAMVA Summary'!F$55:F$87)+SUM('1.  LRAMVA Summary'!F$88:F$89)*(MONTH($E204)-1)/12)*$H204</f>
        <v>0</v>
      </c>
      <c r="L204" s="197">
        <f>(SUM('1.  LRAMVA Summary'!G$55:G$87)+SUM('1.  LRAMVA Summary'!G$88:G$89)*(MONTH($E204)-1)/12)*$H204</f>
        <v>0</v>
      </c>
      <c r="M204" s="197">
        <f>(SUM('1.  LRAMVA Summary'!H$55:H$87)+SUM('1.  LRAMVA Summary'!H$88:H$89)*(MONTH($E204)-1)/12)*$H204</f>
        <v>0</v>
      </c>
      <c r="N204" s="197">
        <f>(SUM('1.  LRAMVA Summary'!I$55:I$87)+SUM('1.  LRAMVA Summary'!I$88:I$89)*(MONTH($E204)-1)/12)*$H204</f>
        <v>0</v>
      </c>
      <c r="O204" s="197">
        <f>(SUM('1.  LRAMVA Summary'!J$55:J$87)+SUM('1.  LRAMVA Summary'!J$88:J$89)*(MONTH($E204)-1)/12)*$H204</f>
        <v>0</v>
      </c>
      <c r="P204" s="197">
        <f>(SUM('1.  LRAMVA Summary'!K$55:K$87)+SUM('1.  LRAMVA Summary'!K$88:K$89)*(MONTH($E204)-1)/12)*$H204</f>
        <v>0</v>
      </c>
      <c r="Q204" s="197">
        <f>(SUM('1.  LRAMVA Summary'!L$55:L$87)+SUM('1.  LRAMVA Summary'!L$88:L$89)*(MONTH($E204)-1)/12)*$H204</f>
        <v>0</v>
      </c>
      <c r="R204" s="197">
        <f>(SUM('1.  LRAMVA Summary'!M$55:M$87)+SUM('1.  LRAMVA Summary'!M$88:M$89)*(MONTH($E204)-1)/12)*$H204</f>
        <v>0</v>
      </c>
      <c r="S204" s="197">
        <f>(SUM('1.  LRAMVA Summary'!N$55:N$87)+SUM('1.  LRAMVA Summary'!N$88:N$89)*(MONTH($E204)-1)/12)*$H204</f>
        <v>0</v>
      </c>
      <c r="T204" s="197">
        <f>(SUM('1.  LRAMVA Summary'!O$55:O$87)+SUM('1.  LRAMVA Summary'!O$88:O$89)*(MONTH($E204)-1)/12)*$H204</f>
        <v>0</v>
      </c>
      <c r="U204" s="197">
        <f>(SUM('1.  LRAMVA Summary'!P$55:P$87)+SUM('1.  LRAMVA Summary'!P$88:P$89)*(MONTH($E204)-1)/12)*$H204</f>
        <v>0</v>
      </c>
      <c r="V204" s="197">
        <f>(SUM('1.  LRAMVA Summary'!Q$55:Q$87)+SUM('1.  LRAMVA Summary'!Q$88:Q$89)*(MONTH($E204)-1)/12)*$H204</f>
        <v>0</v>
      </c>
      <c r="W204" s="198">
        <f t="shared" si="106"/>
        <v>0</v>
      </c>
    </row>
    <row r="205" spans="5:23">
      <c r="E205" s="181">
        <v>45231</v>
      </c>
      <c r="F205" s="181" t="s">
        <v>1121</v>
      </c>
      <c r="G205" s="182" t="s">
        <v>69</v>
      </c>
      <c r="H205" s="207"/>
      <c r="I205" s="197">
        <f>(SUM('1.  LRAMVA Summary'!D$55:D$87)+SUM('1.  LRAMVA Summary'!D$88:D$89)*(MONTH($E205)-1)/12)*$H205</f>
        <v>0</v>
      </c>
      <c r="J205" s="197">
        <f>(SUM('1.  LRAMVA Summary'!E$55:E$87)+SUM('1.  LRAMVA Summary'!E$88:E$89)*(MONTH($E205)-1)/12)*$H205</f>
        <v>0</v>
      </c>
      <c r="K205" s="197">
        <f>(SUM('1.  LRAMVA Summary'!F$55:F$87)+SUM('1.  LRAMVA Summary'!F$88:F$89)*(MONTH($E205)-1)/12)*$H205</f>
        <v>0</v>
      </c>
      <c r="L205" s="197">
        <f>(SUM('1.  LRAMVA Summary'!G$55:G$87)+SUM('1.  LRAMVA Summary'!G$88:G$89)*(MONTH($E205)-1)/12)*$H205</f>
        <v>0</v>
      </c>
      <c r="M205" s="197">
        <f>(SUM('1.  LRAMVA Summary'!H$55:H$87)+SUM('1.  LRAMVA Summary'!H$88:H$89)*(MONTH($E205)-1)/12)*$H205</f>
        <v>0</v>
      </c>
      <c r="N205" s="197">
        <f>(SUM('1.  LRAMVA Summary'!I$55:I$87)+SUM('1.  LRAMVA Summary'!I$88:I$89)*(MONTH($E205)-1)/12)*$H205</f>
        <v>0</v>
      </c>
      <c r="O205" s="197">
        <f>(SUM('1.  LRAMVA Summary'!J$55:J$87)+SUM('1.  LRAMVA Summary'!J$88:J$89)*(MONTH($E205)-1)/12)*$H205</f>
        <v>0</v>
      </c>
      <c r="P205" s="197">
        <f>(SUM('1.  LRAMVA Summary'!K$55:K$87)+SUM('1.  LRAMVA Summary'!K$88:K$89)*(MONTH($E205)-1)/12)*$H205</f>
        <v>0</v>
      </c>
      <c r="Q205" s="197">
        <f>(SUM('1.  LRAMVA Summary'!L$55:L$87)+SUM('1.  LRAMVA Summary'!L$88:L$89)*(MONTH($E205)-1)/12)*$H205</f>
        <v>0</v>
      </c>
      <c r="R205" s="197">
        <f>(SUM('1.  LRAMVA Summary'!M$55:M$87)+SUM('1.  LRAMVA Summary'!M$88:M$89)*(MONTH($E205)-1)/12)*$H205</f>
        <v>0</v>
      </c>
      <c r="S205" s="197">
        <f>(SUM('1.  LRAMVA Summary'!N$55:N$87)+SUM('1.  LRAMVA Summary'!N$88:N$89)*(MONTH($E205)-1)/12)*$H205</f>
        <v>0</v>
      </c>
      <c r="T205" s="197">
        <f>(SUM('1.  LRAMVA Summary'!O$55:O$87)+SUM('1.  LRAMVA Summary'!O$88:O$89)*(MONTH($E205)-1)/12)*$H205</f>
        <v>0</v>
      </c>
      <c r="U205" s="197">
        <f>(SUM('1.  LRAMVA Summary'!P$55:P$87)+SUM('1.  LRAMVA Summary'!P$88:P$89)*(MONTH($E205)-1)/12)*$H205</f>
        <v>0</v>
      </c>
      <c r="V205" s="197">
        <f>(SUM('1.  LRAMVA Summary'!Q$55:Q$87)+SUM('1.  LRAMVA Summary'!Q$88:Q$89)*(MONTH($E205)-1)/12)*$H205</f>
        <v>0</v>
      </c>
      <c r="W205" s="198">
        <f t="shared" si="106"/>
        <v>0</v>
      </c>
    </row>
    <row r="206" spans="5:23">
      <c r="E206" s="181">
        <v>45261</v>
      </c>
      <c r="F206" s="181" t="s">
        <v>1121</v>
      </c>
      <c r="G206" s="182" t="s">
        <v>69</v>
      </c>
      <c r="H206" s="207"/>
      <c r="I206" s="197">
        <f>(SUM('1.  LRAMVA Summary'!D$55:D$87)+SUM('1.  LRAMVA Summary'!D$88:D$89)*(MONTH($E206)-1)/12)*$H206</f>
        <v>0</v>
      </c>
      <c r="J206" s="197">
        <f>(SUM('1.  LRAMVA Summary'!E$55:E$87)+SUM('1.  LRAMVA Summary'!E$88:E$89)*(MONTH($E206)-1)/12)*$H206</f>
        <v>0</v>
      </c>
      <c r="K206" s="197">
        <f>(SUM('1.  LRAMVA Summary'!F$55:F$87)+SUM('1.  LRAMVA Summary'!F$88:F$89)*(MONTH($E206)-1)/12)*$H206</f>
        <v>0</v>
      </c>
      <c r="L206" s="197">
        <f>(SUM('1.  LRAMVA Summary'!G$55:G$87)+SUM('1.  LRAMVA Summary'!G$88:G$89)*(MONTH($E206)-1)/12)*$H206</f>
        <v>0</v>
      </c>
      <c r="M206" s="197">
        <f>(SUM('1.  LRAMVA Summary'!H$55:H$87)+SUM('1.  LRAMVA Summary'!H$88:H$89)*(MONTH($E206)-1)/12)*$H206</f>
        <v>0</v>
      </c>
      <c r="N206" s="197">
        <f>(SUM('1.  LRAMVA Summary'!I$55:I$87)+SUM('1.  LRAMVA Summary'!I$88:I$89)*(MONTH($E206)-1)/12)*$H206</f>
        <v>0</v>
      </c>
      <c r="O206" s="197">
        <f>(SUM('1.  LRAMVA Summary'!J$55:J$87)+SUM('1.  LRAMVA Summary'!J$88:J$89)*(MONTH($E206)-1)/12)*$H206</f>
        <v>0</v>
      </c>
      <c r="P206" s="197">
        <f>(SUM('1.  LRAMVA Summary'!K$55:K$87)+SUM('1.  LRAMVA Summary'!K$88:K$89)*(MONTH($E206)-1)/12)*$H206</f>
        <v>0</v>
      </c>
      <c r="Q206" s="197">
        <f>(SUM('1.  LRAMVA Summary'!L$55:L$87)+SUM('1.  LRAMVA Summary'!L$88:L$89)*(MONTH($E206)-1)/12)*$H206</f>
        <v>0</v>
      </c>
      <c r="R206" s="197">
        <f>(SUM('1.  LRAMVA Summary'!M$55:M$87)+SUM('1.  LRAMVA Summary'!M$88:M$89)*(MONTH($E206)-1)/12)*$H206</f>
        <v>0</v>
      </c>
      <c r="S206" s="197">
        <f>(SUM('1.  LRAMVA Summary'!N$55:N$87)+SUM('1.  LRAMVA Summary'!N$88:N$89)*(MONTH($E206)-1)/12)*$H206</f>
        <v>0</v>
      </c>
      <c r="T206" s="197">
        <f>(SUM('1.  LRAMVA Summary'!O$55:O$87)+SUM('1.  LRAMVA Summary'!O$88:O$89)*(MONTH($E206)-1)/12)*$H206</f>
        <v>0</v>
      </c>
      <c r="U206" s="197">
        <f>(SUM('1.  LRAMVA Summary'!P$55:P$87)+SUM('1.  LRAMVA Summary'!P$88:P$89)*(MONTH($E206)-1)/12)*$H206</f>
        <v>0</v>
      </c>
      <c r="V206" s="197">
        <f>(SUM('1.  LRAMVA Summary'!Q$55:Q$87)+SUM('1.  LRAMVA Summary'!Q$88:Q$89)*(MONTH($E206)-1)/12)*$H206</f>
        <v>0</v>
      </c>
      <c r="W206" s="198">
        <f>SUM(I206:V206)</f>
        <v>0</v>
      </c>
    </row>
    <row r="207" spans="5:23" ht="15.75" thickBot="1">
      <c r="E207" s="183" t="s">
        <v>1122</v>
      </c>
      <c r="F207" s="183"/>
      <c r="G207" s="184"/>
      <c r="H207" s="185"/>
      <c r="I207" s="186">
        <f>SUM(I194:I206)</f>
        <v>0</v>
      </c>
      <c r="J207" s="186">
        <f>SUM(J194:J206)</f>
        <v>-957.78059914471328</v>
      </c>
      <c r="K207" s="186">
        <f t="shared" ref="K207:V207" si="107">SUM(K194:K206)</f>
        <v>3332.4416271097671</v>
      </c>
      <c r="L207" s="186">
        <f t="shared" si="107"/>
        <v>0</v>
      </c>
      <c r="M207" s="186">
        <f t="shared" si="107"/>
        <v>0</v>
      </c>
      <c r="N207" s="186">
        <f t="shared" si="107"/>
        <v>0</v>
      </c>
      <c r="O207" s="186">
        <f t="shared" si="107"/>
        <v>0</v>
      </c>
      <c r="P207" s="186">
        <f t="shared" si="107"/>
        <v>0</v>
      </c>
      <c r="Q207" s="186">
        <f t="shared" si="107"/>
        <v>0</v>
      </c>
      <c r="R207" s="186">
        <f t="shared" si="107"/>
        <v>0</v>
      </c>
      <c r="S207" s="186">
        <f t="shared" si="107"/>
        <v>0</v>
      </c>
      <c r="T207" s="186">
        <f t="shared" si="107"/>
        <v>0</v>
      </c>
      <c r="U207" s="186">
        <f t="shared" si="107"/>
        <v>0</v>
      </c>
      <c r="V207" s="186">
        <f t="shared" si="107"/>
        <v>0</v>
      </c>
      <c r="W207" s="186">
        <f>SUM(W194:W206)</f>
        <v>2374.661027965054</v>
      </c>
    </row>
    <row r="208" spans="5:23" ht="15.75" thickTop="1">
      <c r="E208" s="712" t="s">
        <v>67</v>
      </c>
      <c r="F208" s="712"/>
      <c r="G208" s="713"/>
      <c r="H208" s="714"/>
      <c r="I208" s="715"/>
      <c r="J208" s="715"/>
      <c r="K208" s="715"/>
      <c r="L208" s="715"/>
      <c r="M208" s="715"/>
      <c r="N208" s="715"/>
      <c r="O208" s="715"/>
      <c r="P208" s="715"/>
      <c r="Q208" s="715"/>
      <c r="R208" s="715"/>
      <c r="S208" s="715"/>
      <c r="T208" s="715"/>
      <c r="U208" s="715"/>
      <c r="V208" s="715"/>
      <c r="W208" s="716"/>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C23" zoomScale="90" zoomScaleNormal="90" workbookViewId="0">
      <pane xSplit="2" ySplit="4" topLeftCell="S49" activePane="bottomRight" state="frozen"/>
      <selection activeCell="C23" sqref="C23"/>
      <selection pane="topRight" activeCell="E23" sqref="E23"/>
      <selection pane="bottomLeft" activeCell="C27" sqref="C27"/>
      <selection pane="bottomRight" activeCell="BA82" sqref="BA82"/>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50" customWidth="1"/>
    <col min="11" max="11" width="2" style="1" customWidth="1"/>
    <col min="12" max="12" width="9" style="1"/>
    <col min="13" max="14" width="9" style="1" customWidth="1"/>
    <col min="15" max="26" width="9.85546875" style="1" bestFit="1" customWidth="1"/>
    <col min="27" max="28" width="9" style="1"/>
    <col min="29" max="40" width="9" style="1" hidden="1" customWidth="1"/>
    <col min="41" max="41" width="9" style="1"/>
    <col min="42" max="42" width="2" style="1" customWidth="1"/>
    <col min="43" max="43" width="12.5703125" style="1" customWidth="1"/>
    <col min="44" max="52" width="12" style="1" customWidth="1"/>
    <col min="53" max="59" width="12" style="1" bestFit="1" customWidth="1"/>
    <col min="60" max="64" width="12" style="1" hidden="1" customWidth="1"/>
    <col min="65" max="71" width="9" style="1" hidden="1" customWidth="1"/>
    <col min="72"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600</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594</v>
      </c>
      <c r="C17" s="30"/>
      <c r="D17" s="531" t="s">
        <v>577</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606</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605</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607</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9" t="s">
        <v>615</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75">
      <c r="B23" s="151" t="s">
        <v>714</v>
      </c>
      <c r="H23" s="9"/>
      <c r="I23" s="9"/>
      <c r="J23" s="9"/>
    </row>
    <row r="24" spans="2:73" s="580" customFormat="1" ht="21" customHeight="1">
      <c r="B24" s="580" t="s">
        <v>585</v>
      </c>
      <c r="C24" s="972" t="s">
        <v>586</v>
      </c>
      <c r="D24" s="972"/>
      <c r="E24" s="972"/>
      <c r="F24" s="972"/>
      <c r="G24" s="972"/>
      <c r="H24" s="588" t="s">
        <v>583</v>
      </c>
      <c r="I24" s="588" t="s">
        <v>582</v>
      </c>
      <c r="J24" s="588" t="s">
        <v>584</v>
      </c>
      <c r="L24" s="580" t="s">
        <v>586</v>
      </c>
      <c r="AQ24" s="580" t="s">
        <v>586</v>
      </c>
    </row>
    <row r="25" spans="2:73" s="216" customFormat="1" ht="49.5" customHeight="1">
      <c r="B25" s="212" t="s">
        <v>470</v>
      </c>
      <c r="C25" s="212" t="s">
        <v>211</v>
      </c>
      <c r="D25" s="212" t="s">
        <v>471</v>
      </c>
      <c r="E25" s="212" t="s">
        <v>208</v>
      </c>
      <c r="F25" s="212" t="s">
        <v>472</v>
      </c>
      <c r="G25" s="212" t="s">
        <v>473</v>
      </c>
      <c r="H25" s="212" t="s">
        <v>474</v>
      </c>
      <c r="I25" s="551" t="s">
        <v>575</v>
      </c>
      <c r="J25" s="557" t="s">
        <v>576</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599"/>
      <c r="C27" s="527">
        <v>411</v>
      </c>
      <c r="D27" s="523" t="s">
        <v>113</v>
      </c>
      <c r="E27" s="599" t="s">
        <v>1074</v>
      </c>
      <c r="F27" s="527"/>
      <c r="G27" s="599"/>
      <c r="H27" s="527">
        <v>2017</v>
      </c>
      <c r="I27" s="558" t="s">
        <v>569</v>
      </c>
      <c r="J27" s="558" t="s">
        <v>581</v>
      </c>
      <c r="K27" s="39"/>
      <c r="L27" s="603"/>
      <c r="M27" s="604"/>
      <c r="N27" s="604"/>
      <c r="O27" s="604"/>
      <c r="P27" s="604"/>
      <c r="Q27" s="604"/>
      <c r="R27" s="604">
        <f>'7 - 2015-2017 Annual Report'!DV48</f>
        <v>196</v>
      </c>
      <c r="S27" s="604">
        <f>'7 - 2015-2017 Annual Report'!DW48</f>
        <v>158</v>
      </c>
      <c r="T27" s="604">
        <f>'7 - 2015-2017 Annual Report'!DX48</f>
        <v>158</v>
      </c>
      <c r="U27" s="604">
        <f>'7 - 2015-2017 Annual Report'!DY48</f>
        <v>158</v>
      </c>
      <c r="V27" s="604">
        <f>'7 - 2015-2017 Annual Report'!DZ48</f>
        <v>158</v>
      </c>
      <c r="W27" s="604">
        <f>'7 - 2015-2017 Annual Report'!EA48</f>
        <v>158</v>
      </c>
      <c r="X27" s="604">
        <f>'7 - 2015-2017 Annual Report'!EB48</f>
        <v>158</v>
      </c>
      <c r="Y27" s="604">
        <f>'7 - 2015-2017 Annual Report'!EC48</f>
        <v>158</v>
      </c>
      <c r="Z27" s="604">
        <f>'7 - 2015-2017 Annual Report'!ED48</f>
        <v>158</v>
      </c>
      <c r="AA27" s="604">
        <f>'7 - 2015-2017 Annual Report'!EE48</f>
        <v>157</v>
      </c>
      <c r="AB27" s="604">
        <f>'7 - 2015-2017 Annual Report'!EF48</f>
        <v>155</v>
      </c>
      <c r="AC27" s="604">
        <f>'7 - 2015-2017 Annual Report'!EG48</f>
        <v>155</v>
      </c>
      <c r="AD27" s="604">
        <f>'7 - 2015-2017 Annual Report'!EH48</f>
        <v>155</v>
      </c>
      <c r="AE27" s="604">
        <f>'7 - 2015-2017 Annual Report'!EI48</f>
        <v>155</v>
      </c>
      <c r="AF27" s="604">
        <f>'7 - 2015-2017 Annual Report'!EJ48</f>
        <v>135</v>
      </c>
      <c r="AG27" s="604">
        <f>'7 - 2015-2017 Annual Report'!EK48</f>
        <v>135</v>
      </c>
      <c r="AH27" s="604">
        <f>'7 - 2015-2017 Annual Report'!EL48</f>
        <v>6</v>
      </c>
      <c r="AI27" s="604">
        <f>'7 - 2015-2017 Annual Report'!EM48</f>
        <v>0</v>
      </c>
      <c r="AJ27" s="604">
        <f>'7 - 2015-2017 Annual Report'!EN48</f>
        <v>0</v>
      </c>
      <c r="AK27" s="604">
        <f>'7 - 2015-2017 Annual Report'!EO48</f>
        <v>0</v>
      </c>
      <c r="AL27" s="604">
        <f>'7 - 2015-2017 Annual Report'!EP48</f>
        <v>0</v>
      </c>
      <c r="AM27" s="604">
        <f>'7 - 2015-2017 Annual Report'!EQ48</f>
        <v>0</v>
      </c>
      <c r="AN27" s="604">
        <f>'7 - 2015-2017 Annual Report'!ER48</f>
        <v>0</v>
      </c>
      <c r="AO27" s="604">
        <f>'7 - 2015-2017 Annual Report'!ES48</f>
        <v>0</v>
      </c>
      <c r="AP27" s="39"/>
      <c r="AQ27" s="603"/>
      <c r="AR27" s="604"/>
      <c r="AS27" s="604"/>
      <c r="AT27" s="604"/>
      <c r="AU27" s="604"/>
      <c r="AV27" s="604"/>
      <c r="AW27" s="604">
        <f>'7 - 2015-2017 Annual Report'!CI48</f>
        <v>2907077</v>
      </c>
      <c r="AX27" s="604">
        <f>'7 - 2015-2017 Annual Report'!CJ48</f>
        <v>2330946</v>
      </c>
      <c r="AY27" s="604">
        <f>'7 - 2015-2017 Annual Report'!CK48</f>
        <v>2330946</v>
      </c>
      <c r="AZ27" s="604">
        <f>'7 - 2015-2017 Annual Report'!CL48</f>
        <v>2330946</v>
      </c>
      <c r="BA27" s="604">
        <f>'7 - 2015-2017 Annual Report'!CM48</f>
        <v>2330946</v>
      </c>
      <c r="BB27" s="604">
        <f>'7 - 2015-2017 Annual Report'!CN48</f>
        <v>2330946</v>
      </c>
      <c r="BC27" s="604">
        <f>'7 - 2015-2017 Annual Report'!CO48</f>
        <v>2330946</v>
      </c>
      <c r="BD27" s="604">
        <f>'7 - 2015-2017 Annual Report'!CP48</f>
        <v>2330899</v>
      </c>
      <c r="BE27" s="604">
        <f>'7 - 2015-2017 Annual Report'!CQ48</f>
        <v>2330899</v>
      </c>
      <c r="BF27" s="604">
        <f>'7 - 2015-2017 Annual Report'!CR48</f>
        <v>2329947</v>
      </c>
      <c r="BG27" s="604">
        <f>'7 - 2015-2017 Annual Report'!CS48</f>
        <v>2319255</v>
      </c>
      <c r="BH27" s="604">
        <f>'7 - 2015-2017 Annual Report'!CT48</f>
        <v>2319196</v>
      </c>
      <c r="BI27" s="604">
        <f>'7 - 2015-2017 Annual Report'!CU48</f>
        <v>2319196</v>
      </c>
      <c r="BJ27" s="604">
        <f>'7 - 2015-2017 Annual Report'!CV48</f>
        <v>2318059</v>
      </c>
      <c r="BK27" s="604">
        <f>'7 - 2015-2017 Annual Report'!CW48</f>
        <v>2017895</v>
      </c>
      <c r="BL27" s="604">
        <f>'7 - 2015-2017 Annual Report'!CX48</f>
        <v>2017895</v>
      </c>
      <c r="BM27" s="604">
        <f>'7 - 2015-2017 Annual Report'!CY48</f>
        <v>95277</v>
      </c>
      <c r="BN27" s="604">
        <f>'7 - 2015-2017 Annual Report'!CZ48</f>
        <v>0</v>
      </c>
      <c r="BO27" s="604">
        <f>'7 - 2015-2017 Annual Report'!DA48</f>
        <v>0</v>
      </c>
      <c r="BP27" s="604">
        <f>'7 - 2015-2017 Annual Report'!DB48</f>
        <v>0</v>
      </c>
      <c r="BQ27" s="604">
        <f>'7 - 2015-2017 Annual Report'!DC48</f>
        <v>0</v>
      </c>
      <c r="BR27" s="604">
        <f>'7 - 2015-2017 Annual Report'!DD48</f>
        <v>0</v>
      </c>
      <c r="BS27" s="604">
        <f>'7 - 2015-2017 Annual Report'!DE48</f>
        <v>0</v>
      </c>
      <c r="BT27" s="604">
        <f>'7 - 2015-2017 Annual Report'!DF48</f>
        <v>0</v>
      </c>
      <c r="BU27" s="1"/>
    </row>
    <row r="28" spans="2:73" s="13" customFormat="1" ht="15.75">
      <c r="B28" s="599"/>
      <c r="C28" s="599"/>
      <c r="D28" s="599" t="s">
        <v>118</v>
      </c>
      <c r="E28" s="599" t="s">
        <v>1074</v>
      </c>
      <c r="F28" s="599"/>
      <c r="G28" s="599"/>
      <c r="H28" s="599">
        <v>2019</v>
      </c>
      <c r="I28" s="558"/>
      <c r="J28" s="558" t="s">
        <v>581</v>
      </c>
      <c r="K28" s="39"/>
      <c r="L28" s="603"/>
      <c r="M28" s="604"/>
      <c r="N28" s="604"/>
      <c r="O28" s="604"/>
      <c r="P28" s="604"/>
      <c r="Q28" s="604"/>
      <c r="R28" s="604"/>
      <c r="S28" s="604"/>
      <c r="T28" s="604">
        <f>'[2]2019 Net Verified KW'!$E$4</f>
        <v>243</v>
      </c>
      <c r="U28" s="604">
        <f>'[2]2019 Net Verified KW'!$E$4</f>
        <v>243</v>
      </c>
      <c r="V28" s="604">
        <f>'[2]2019 Net Verified KW'!$E$4</f>
        <v>243</v>
      </c>
      <c r="W28" s="604">
        <f>'[2]2019 Net Verified KW'!$E$4</f>
        <v>243</v>
      </c>
      <c r="X28" s="604">
        <f>'[2]2019 Net Verified KW'!$E$4</f>
        <v>243</v>
      </c>
      <c r="Y28" s="604">
        <f>'[2]2019 Net Verified KW'!$E$4</f>
        <v>243</v>
      </c>
      <c r="Z28" s="604"/>
      <c r="AA28" s="604"/>
      <c r="AB28" s="604"/>
      <c r="AC28" s="604"/>
      <c r="AD28" s="604"/>
      <c r="AE28" s="604"/>
      <c r="AF28" s="604"/>
      <c r="AG28" s="604"/>
      <c r="AH28" s="604"/>
      <c r="AI28" s="604"/>
      <c r="AJ28" s="604"/>
      <c r="AK28" s="604"/>
      <c r="AL28" s="604"/>
      <c r="AM28" s="604"/>
      <c r="AN28" s="604"/>
      <c r="AO28" s="605"/>
      <c r="AP28" s="39"/>
      <c r="AQ28" s="603"/>
      <c r="AR28" s="604"/>
      <c r="AS28" s="604"/>
      <c r="AT28" s="604"/>
      <c r="AU28" s="604"/>
      <c r="AV28" s="604"/>
      <c r="AW28" s="604"/>
      <c r="AX28" s="604"/>
      <c r="AY28" s="604">
        <f>'[2]2019 Net Verified KW'!$F$4</f>
        <v>2435358</v>
      </c>
      <c r="AZ28" s="604">
        <f>'[2]2019 Net Verified KW'!$F$4</f>
        <v>2435358</v>
      </c>
      <c r="BA28" s="604">
        <f>'[2]2019 Net Verified KW'!$F$4</f>
        <v>2435358</v>
      </c>
      <c r="BB28" s="604">
        <f>'[2]2019 Net Verified KW'!$F$4</f>
        <v>2435358</v>
      </c>
      <c r="BC28" s="604">
        <f>'[2]2019 Net Verified KW'!$F$4</f>
        <v>2435358</v>
      </c>
      <c r="BD28" s="604">
        <f>'[2]2019 Net Verified KW'!$F$4</f>
        <v>2435358</v>
      </c>
      <c r="BE28" s="604"/>
      <c r="BF28" s="604"/>
      <c r="BG28" s="604"/>
      <c r="BH28" s="604"/>
      <c r="BI28" s="604"/>
      <c r="BJ28" s="604"/>
      <c r="BK28" s="604"/>
      <c r="BL28" s="604"/>
      <c r="BM28" s="604"/>
      <c r="BN28" s="604"/>
      <c r="BO28" s="604"/>
      <c r="BP28" s="604"/>
      <c r="BQ28" s="604"/>
      <c r="BR28" s="604"/>
      <c r="BS28" s="604"/>
      <c r="BT28" s="605"/>
      <c r="BU28" s="1"/>
    </row>
    <row r="29" spans="2:73" s="13" customFormat="1" ht="16.5" customHeight="1">
      <c r="B29" s="599"/>
      <c r="C29" s="527">
        <v>423</v>
      </c>
      <c r="D29" s="527" t="s">
        <v>1112</v>
      </c>
      <c r="E29" s="599" t="s">
        <v>1074</v>
      </c>
      <c r="F29" s="527"/>
      <c r="G29" s="599"/>
      <c r="H29" s="527">
        <v>2017</v>
      </c>
      <c r="I29" s="558" t="s">
        <v>569</v>
      </c>
      <c r="J29" s="558" t="s">
        <v>581</v>
      </c>
      <c r="K29" s="39"/>
      <c r="L29" s="603"/>
      <c r="M29" s="604"/>
      <c r="N29" s="604"/>
      <c r="O29" s="604"/>
      <c r="P29" s="604"/>
      <c r="Q29" s="604"/>
      <c r="R29" s="604">
        <f>'7 - 2015-2017 Annual Report'!DV54</f>
        <v>0</v>
      </c>
      <c r="S29" s="604">
        <f>'7 - 2015-2017 Annual Report'!DW54</f>
        <v>0</v>
      </c>
      <c r="T29" s="604">
        <f>'7 - 2015-2017 Annual Report'!DX54</f>
        <v>0</v>
      </c>
      <c r="U29" s="604">
        <f>'7 - 2015-2017 Annual Report'!DY54</f>
        <v>0</v>
      </c>
      <c r="V29" s="604">
        <f>'7 - 2015-2017 Annual Report'!DZ54</f>
        <v>0</v>
      </c>
      <c r="W29" s="604">
        <f>'7 - 2015-2017 Annual Report'!EA54</f>
        <v>0</v>
      </c>
      <c r="X29" s="604">
        <f>'7 - 2015-2017 Annual Report'!EB54</f>
        <v>0</v>
      </c>
      <c r="Y29" s="604">
        <f>'7 - 2015-2017 Annual Report'!EC54</f>
        <v>0</v>
      </c>
      <c r="Z29" s="604">
        <f>'7 - 2015-2017 Annual Report'!ED54</f>
        <v>0</v>
      </c>
      <c r="AA29" s="604">
        <f>'7 - 2015-2017 Annual Report'!EE54</f>
        <v>0</v>
      </c>
      <c r="AB29" s="604">
        <f>'7 - 2015-2017 Annual Report'!EF54</f>
        <v>0</v>
      </c>
      <c r="AC29" s="604">
        <f>'7 - 2015-2017 Annual Report'!EG54</f>
        <v>0</v>
      </c>
      <c r="AD29" s="604">
        <f>'7 - 2015-2017 Annual Report'!EH54</f>
        <v>0</v>
      </c>
      <c r="AE29" s="604">
        <f>'7 - 2015-2017 Annual Report'!EI54</f>
        <v>0</v>
      </c>
      <c r="AF29" s="604">
        <f>'7 - 2015-2017 Annual Report'!EJ54</f>
        <v>0</v>
      </c>
      <c r="AG29" s="604">
        <f>'7 - 2015-2017 Annual Report'!EK54</f>
        <v>0</v>
      </c>
      <c r="AH29" s="604">
        <f>'7 - 2015-2017 Annual Report'!EL54</f>
        <v>0</v>
      </c>
      <c r="AI29" s="604">
        <f>'7 - 2015-2017 Annual Report'!EM54</f>
        <v>0</v>
      </c>
      <c r="AJ29" s="604">
        <f>'7 - 2015-2017 Annual Report'!EN54</f>
        <v>0</v>
      </c>
      <c r="AK29" s="604">
        <f>'7 - 2015-2017 Annual Report'!EO54</f>
        <v>0</v>
      </c>
      <c r="AL29" s="604">
        <f>'7 - 2015-2017 Annual Report'!EP54</f>
        <v>0</v>
      </c>
      <c r="AM29" s="604">
        <f>'7 - 2015-2017 Annual Report'!EQ54</f>
        <v>0</v>
      </c>
      <c r="AN29" s="604">
        <f>'7 - 2015-2017 Annual Report'!ER54</f>
        <v>0</v>
      </c>
      <c r="AO29" s="604">
        <f>'7 - 2015-2017 Annual Report'!ES54</f>
        <v>0</v>
      </c>
      <c r="AP29" s="39"/>
      <c r="AQ29" s="603"/>
      <c r="AR29" s="604"/>
      <c r="AS29" s="604"/>
      <c r="AT29" s="604"/>
      <c r="AU29" s="604"/>
      <c r="AV29" s="604"/>
      <c r="AW29" s="604">
        <f>'7 - 2015-2017 Annual Report'!CI54</f>
        <v>653</v>
      </c>
      <c r="AX29" s="604">
        <f>'7 - 2015-2017 Annual Report'!CJ54</f>
        <v>653</v>
      </c>
      <c r="AY29" s="604">
        <f>'7 - 2015-2017 Annual Report'!CK54</f>
        <v>653</v>
      </c>
      <c r="AZ29" s="604">
        <f>'7 - 2015-2017 Annual Report'!CL54</f>
        <v>0</v>
      </c>
      <c r="BA29" s="604">
        <f>'7 - 2015-2017 Annual Report'!CM54</f>
        <v>0</v>
      </c>
      <c r="BB29" s="604">
        <f>'7 - 2015-2017 Annual Report'!CN54</f>
        <v>0</v>
      </c>
      <c r="BC29" s="604">
        <f>'7 - 2015-2017 Annual Report'!CO54</f>
        <v>0</v>
      </c>
      <c r="BD29" s="604">
        <f>'7 - 2015-2017 Annual Report'!CP54</f>
        <v>0</v>
      </c>
      <c r="BE29" s="604">
        <f>'7 - 2015-2017 Annual Report'!CQ54</f>
        <v>0</v>
      </c>
      <c r="BF29" s="604">
        <f>'7 - 2015-2017 Annual Report'!CR54</f>
        <v>0</v>
      </c>
      <c r="BG29" s="604">
        <f>'7 - 2015-2017 Annual Report'!CS54</f>
        <v>0</v>
      </c>
      <c r="BH29" s="604">
        <f>'7 - 2015-2017 Annual Report'!CT54</f>
        <v>0</v>
      </c>
      <c r="BI29" s="604">
        <f>'7 - 2015-2017 Annual Report'!CU54</f>
        <v>0</v>
      </c>
      <c r="BJ29" s="604">
        <f>'7 - 2015-2017 Annual Report'!CV54</f>
        <v>0</v>
      </c>
      <c r="BK29" s="604">
        <f>'7 - 2015-2017 Annual Report'!CW54</f>
        <v>0</v>
      </c>
      <c r="BL29" s="604">
        <f>'7 - 2015-2017 Annual Report'!CX54</f>
        <v>0</v>
      </c>
      <c r="BM29" s="604">
        <f>'7 - 2015-2017 Annual Report'!CY54</f>
        <v>0</v>
      </c>
      <c r="BN29" s="604">
        <f>'7 - 2015-2017 Annual Report'!CZ54</f>
        <v>0</v>
      </c>
      <c r="BO29" s="604">
        <f>'7 - 2015-2017 Annual Report'!DA54</f>
        <v>0</v>
      </c>
      <c r="BP29" s="604">
        <f>'7 - 2015-2017 Annual Report'!DB54</f>
        <v>0</v>
      </c>
      <c r="BQ29" s="604">
        <f>'7 - 2015-2017 Annual Report'!DC54</f>
        <v>0</v>
      </c>
      <c r="BR29" s="604">
        <f>'7 - 2015-2017 Annual Report'!DD54</f>
        <v>0</v>
      </c>
      <c r="BS29" s="604">
        <f>'7 - 2015-2017 Annual Report'!DE54</f>
        <v>0</v>
      </c>
      <c r="BT29" s="604">
        <f>'7 - 2015-2017 Annual Report'!DF54</f>
        <v>0</v>
      </c>
      <c r="BU29" s="1"/>
    </row>
    <row r="30" spans="2:73" s="13" customFormat="1" ht="15.75">
      <c r="B30" s="599"/>
      <c r="C30" s="527">
        <v>67</v>
      </c>
      <c r="D30" s="527" t="s">
        <v>97</v>
      </c>
      <c r="E30" s="599">
        <v>2015</v>
      </c>
      <c r="F30" s="527"/>
      <c r="G30" s="599"/>
      <c r="H30" s="527">
        <v>2015</v>
      </c>
      <c r="I30" s="558" t="s">
        <v>567</v>
      </c>
      <c r="J30" s="558" t="s">
        <v>581</v>
      </c>
      <c r="K30" s="39"/>
      <c r="L30" s="603"/>
      <c r="M30" s="604"/>
      <c r="N30" s="604"/>
      <c r="O30" s="604"/>
      <c r="P30" s="604">
        <f>'7 - 2015-2017 Annual Report'!DT8</f>
        <v>0</v>
      </c>
      <c r="Q30" s="604">
        <f>'7 - 2015-2017 Annual Report'!DU8</f>
        <v>0</v>
      </c>
      <c r="R30" s="604">
        <f>'7 - 2015-2017 Annual Report'!DV8</f>
        <v>0</v>
      </c>
      <c r="S30" s="604">
        <f>'7 - 2015-2017 Annual Report'!DW8</f>
        <v>0</v>
      </c>
      <c r="T30" s="604">
        <f>'7 - 2015-2017 Annual Report'!DX8</f>
        <v>0</v>
      </c>
      <c r="U30" s="604">
        <f>'7 - 2015-2017 Annual Report'!DY8</f>
        <v>0</v>
      </c>
      <c r="V30" s="604">
        <f>'7 - 2015-2017 Annual Report'!DZ8</f>
        <v>0</v>
      </c>
      <c r="W30" s="604">
        <f>'7 - 2015-2017 Annual Report'!EA8</f>
        <v>0</v>
      </c>
      <c r="X30" s="604">
        <f>'7 - 2015-2017 Annual Report'!EB8</f>
        <v>0</v>
      </c>
      <c r="Y30" s="604">
        <f>'7 - 2015-2017 Annual Report'!EC8</f>
        <v>0</v>
      </c>
      <c r="Z30" s="604">
        <f>'7 - 2015-2017 Annual Report'!ED8</f>
        <v>0</v>
      </c>
      <c r="AA30" s="604">
        <f>'7 - 2015-2017 Annual Report'!EE8</f>
        <v>0</v>
      </c>
      <c r="AB30" s="604">
        <f>'7 - 2015-2017 Annual Report'!EF8</f>
        <v>0</v>
      </c>
      <c r="AC30" s="604">
        <f>'7 - 2015-2017 Annual Report'!EG8</f>
        <v>0</v>
      </c>
      <c r="AD30" s="604">
        <f>'7 - 2015-2017 Annual Report'!EH8</f>
        <v>0</v>
      </c>
      <c r="AE30" s="604">
        <f>'7 - 2015-2017 Annual Report'!EI8</f>
        <v>0</v>
      </c>
      <c r="AF30" s="604">
        <f>'7 - 2015-2017 Annual Report'!EJ8</f>
        <v>0</v>
      </c>
      <c r="AG30" s="604">
        <f>'7 - 2015-2017 Annual Report'!EK8</f>
        <v>0</v>
      </c>
      <c r="AH30" s="604">
        <f>'7 - 2015-2017 Annual Report'!EL8</f>
        <v>0</v>
      </c>
      <c r="AI30" s="604">
        <f>'7 - 2015-2017 Annual Report'!EM8</f>
        <v>0</v>
      </c>
      <c r="AJ30" s="604">
        <f>'7 - 2015-2017 Annual Report'!EN8</f>
        <v>0</v>
      </c>
      <c r="AK30" s="604">
        <f>'7 - 2015-2017 Annual Report'!EO8</f>
        <v>0</v>
      </c>
      <c r="AL30" s="604">
        <f>'7 - 2015-2017 Annual Report'!EP8</f>
        <v>0</v>
      </c>
      <c r="AM30" s="604">
        <f>'7 - 2015-2017 Annual Report'!EQ8</f>
        <v>0</v>
      </c>
      <c r="AN30" s="604">
        <f>'7 - 2015-2017 Annual Report'!ER8</f>
        <v>0</v>
      </c>
      <c r="AO30" s="604">
        <f>'7 - 2015-2017 Annual Report'!ES8</f>
        <v>0</v>
      </c>
      <c r="AP30" s="39"/>
      <c r="AQ30" s="603"/>
      <c r="AR30" s="604"/>
      <c r="AS30" s="604"/>
      <c r="AT30" s="604"/>
      <c r="AU30" s="604">
        <f>'7 - 2015-2017 Annual Report'!CG8</f>
        <v>3460</v>
      </c>
      <c r="AV30" s="604">
        <f>'7 - 2015-2017 Annual Report'!CH8</f>
        <v>3460</v>
      </c>
      <c r="AW30" s="604">
        <f>'7 - 2015-2017 Annual Report'!CI8</f>
        <v>3460</v>
      </c>
      <c r="AX30" s="604">
        <f>'7 - 2015-2017 Annual Report'!CJ8</f>
        <v>3460</v>
      </c>
      <c r="AY30" s="604">
        <f>'7 - 2015-2017 Annual Report'!CK8</f>
        <v>2442</v>
      </c>
      <c r="AZ30" s="604">
        <f>'7 - 2015-2017 Annual Report'!CL8</f>
        <v>0</v>
      </c>
      <c r="BA30" s="604">
        <f>'7 - 2015-2017 Annual Report'!CM8</f>
        <v>0</v>
      </c>
      <c r="BB30" s="604">
        <f>'7 - 2015-2017 Annual Report'!CN8</f>
        <v>0</v>
      </c>
      <c r="BC30" s="604">
        <f>'7 - 2015-2017 Annual Report'!CO8</f>
        <v>0</v>
      </c>
      <c r="BD30" s="604">
        <f>'7 - 2015-2017 Annual Report'!CP8</f>
        <v>0</v>
      </c>
      <c r="BE30" s="604">
        <f>'7 - 2015-2017 Annual Report'!CQ8</f>
        <v>0</v>
      </c>
      <c r="BF30" s="604">
        <f>'7 - 2015-2017 Annual Report'!CR8</f>
        <v>0</v>
      </c>
      <c r="BG30" s="604">
        <f>'7 - 2015-2017 Annual Report'!CS8</f>
        <v>0</v>
      </c>
      <c r="BH30" s="604">
        <f>'7 - 2015-2017 Annual Report'!CT8</f>
        <v>0</v>
      </c>
      <c r="BI30" s="604">
        <f>'7 - 2015-2017 Annual Report'!CU8</f>
        <v>0</v>
      </c>
      <c r="BJ30" s="604">
        <f>'7 - 2015-2017 Annual Report'!CV8</f>
        <v>0</v>
      </c>
      <c r="BK30" s="604">
        <f>'7 - 2015-2017 Annual Report'!CW8</f>
        <v>0</v>
      </c>
      <c r="BL30" s="604">
        <f>'7 - 2015-2017 Annual Report'!CX8</f>
        <v>0</v>
      </c>
      <c r="BM30" s="604">
        <f>'7 - 2015-2017 Annual Report'!CY8</f>
        <v>0</v>
      </c>
      <c r="BN30" s="604">
        <f>'7 - 2015-2017 Annual Report'!CZ8</f>
        <v>0</v>
      </c>
      <c r="BO30" s="604">
        <f>'7 - 2015-2017 Annual Report'!DA8</f>
        <v>0</v>
      </c>
      <c r="BP30" s="604">
        <f>'7 - 2015-2017 Annual Report'!DB8</f>
        <v>0</v>
      </c>
      <c r="BQ30" s="604">
        <f>'7 - 2015-2017 Annual Report'!DC8</f>
        <v>0</v>
      </c>
      <c r="BR30" s="604">
        <f>'7 - 2015-2017 Annual Report'!DD8</f>
        <v>0</v>
      </c>
      <c r="BS30" s="604">
        <f>'7 - 2015-2017 Annual Report'!DE8</f>
        <v>0</v>
      </c>
      <c r="BT30" s="604">
        <f>'7 - 2015-2017 Annual Report'!DF8</f>
        <v>0</v>
      </c>
      <c r="BU30" s="1"/>
    </row>
    <row r="31" spans="2:73" s="13" customFormat="1" ht="15.75">
      <c r="B31" s="599"/>
      <c r="C31" s="527" t="s">
        <v>1073</v>
      </c>
      <c r="D31" s="527" t="s">
        <v>22</v>
      </c>
      <c r="E31" s="599" t="s">
        <v>1074</v>
      </c>
      <c r="F31" s="527" t="s">
        <v>1075</v>
      </c>
      <c r="G31" s="599"/>
      <c r="H31" s="527">
        <v>2014</v>
      </c>
      <c r="I31" s="558" t="s">
        <v>566</v>
      </c>
      <c r="J31" s="558" t="s">
        <v>581</v>
      </c>
      <c r="K31" s="39"/>
      <c r="L31" s="603"/>
      <c r="M31" s="604"/>
      <c r="N31" s="604"/>
      <c r="O31" s="604">
        <f>'7a - 2014 Persistence Report'!Q8*1000</f>
        <v>275.83855199999999</v>
      </c>
      <c r="P31" s="604">
        <f>'7a - 2014 Persistence Report'!R8*1000</f>
        <v>263.59327480000002</v>
      </c>
      <c r="Q31" s="604">
        <f>'7a - 2014 Persistence Report'!S8*1000</f>
        <v>263.59327480000002</v>
      </c>
      <c r="R31" s="604">
        <f>'7a - 2014 Persistence Report'!T8*1000</f>
        <v>263.07134239999999</v>
      </c>
      <c r="S31" s="604">
        <f>'7a - 2014 Persistence Report'!U8*1000</f>
        <v>263.07134239999999</v>
      </c>
      <c r="T31" s="604">
        <f>'7a - 2014 Persistence Report'!V8*1000</f>
        <v>263.07134239999999</v>
      </c>
      <c r="U31" s="604">
        <f>'7a - 2014 Persistence Report'!W8*1000</f>
        <v>262.09110629999998</v>
      </c>
      <c r="V31" s="604">
        <f>'7a - 2014 Persistence Report'!X8*1000</f>
        <v>262.09110629999998</v>
      </c>
      <c r="W31" s="604">
        <f>'7a - 2014 Persistence Report'!Y8*1000</f>
        <v>256.71311909999997</v>
      </c>
      <c r="X31" s="604">
        <f>'7a - 2014 Persistence Report'!Z8*1000</f>
        <v>252.56036300000002</v>
      </c>
      <c r="Y31" s="604">
        <f>'7a - 2014 Persistence Report'!AA8*1000</f>
        <v>246.46765329999999</v>
      </c>
      <c r="Z31" s="604">
        <f>'7a - 2014 Persistence Report'!AB8*1000</f>
        <v>245.5508432</v>
      </c>
      <c r="AA31" s="604">
        <f>'7a - 2014 Persistence Report'!AC8*1000</f>
        <v>163.5630649</v>
      </c>
      <c r="AB31" s="604">
        <f>'7a - 2014 Persistence Report'!AD8*1000</f>
        <v>163.5630649</v>
      </c>
      <c r="AC31" s="604">
        <f>'7a - 2014 Persistence Report'!AE8*1000</f>
        <v>163.5630649</v>
      </c>
      <c r="AD31" s="604">
        <f>'7a - 2014 Persistence Report'!AF8*1000</f>
        <v>139.8332317</v>
      </c>
      <c r="AE31" s="604">
        <f>'7a - 2014 Persistence Report'!AG8*1000</f>
        <v>53.994380800000002</v>
      </c>
      <c r="AF31" s="604">
        <f>'7a - 2014 Persistence Report'!AH8*1000</f>
        <v>53.994380800000002</v>
      </c>
      <c r="AG31" s="604">
        <f>'7a - 2014 Persistence Report'!AI8*1000</f>
        <v>53.994380800000002</v>
      </c>
      <c r="AH31" s="604">
        <f>'7a - 2014 Persistence Report'!AJ8*1000</f>
        <v>53.994380800000002</v>
      </c>
      <c r="AI31" s="604">
        <f>'7a - 2014 Persistence Report'!AK8*1000</f>
        <v>0</v>
      </c>
      <c r="AJ31" s="604">
        <f>'7a - 2014 Persistence Report'!AL8*1000</f>
        <v>0</v>
      </c>
      <c r="AK31" s="604">
        <f>'7a - 2014 Persistence Report'!AM8*1000</f>
        <v>0</v>
      </c>
      <c r="AL31" s="604">
        <f>'7a - 2014 Persistence Report'!AN8*1000</f>
        <v>0</v>
      </c>
      <c r="AM31" s="604">
        <f>'7a - 2014 Persistence Report'!AO8*1000</f>
        <v>0</v>
      </c>
      <c r="AN31" s="604">
        <f>'7a - 2014 Persistence Report'!AP8*1000</f>
        <v>0</v>
      </c>
      <c r="AO31" s="604">
        <f>'7a - 2014 Persistence Report'!AQ8*1000</f>
        <v>0</v>
      </c>
      <c r="AP31" s="39"/>
      <c r="AQ31" s="603"/>
      <c r="AR31" s="604"/>
      <c r="AS31" s="604"/>
      <c r="AT31" s="604">
        <f>'7a - 2014 Persistence Report'!AU8*1000</f>
        <v>2156840.895</v>
      </c>
      <c r="AU31" s="604">
        <f>'7a - 2014 Persistence Report'!AV8*1000</f>
        <v>2113834.7689999999</v>
      </c>
      <c r="AV31" s="604">
        <f>'7a - 2014 Persistence Report'!AW8*1000</f>
        <v>2113834.7689999999</v>
      </c>
      <c r="AW31" s="604">
        <f>'7a - 2014 Persistence Report'!AX8*1000</f>
        <v>2112016.6239999998</v>
      </c>
      <c r="AX31" s="604">
        <f>'7a - 2014 Persistence Report'!AY8*1000</f>
        <v>2112016.6239999998</v>
      </c>
      <c r="AY31" s="604">
        <f>'7a - 2014 Persistence Report'!AZ8*1000</f>
        <v>2112016.6239999998</v>
      </c>
      <c r="AZ31" s="604">
        <f>'7a - 2014 Persistence Report'!BA8*1000</f>
        <v>2099599.8339999998</v>
      </c>
      <c r="BA31" s="604">
        <f>'7a - 2014 Persistence Report'!BB8*1000</f>
        <v>2099599.8339999998</v>
      </c>
      <c r="BB31" s="604">
        <f>'7a - 2014 Persistence Report'!BC8*1000</f>
        <v>1929809.638</v>
      </c>
      <c r="BC31" s="604">
        <f>'7a - 2014 Persistence Report'!BD8*1000</f>
        <v>1834511.176</v>
      </c>
      <c r="BD31" s="604">
        <f>'7a - 2014 Persistence Report'!BE8*1000</f>
        <v>1654721.9909999999</v>
      </c>
      <c r="BE31" s="604">
        <f>'7a - 2014 Persistence Report'!BF8*1000</f>
        <v>1504863.317</v>
      </c>
      <c r="BF31" s="604">
        <f>'7a - 2014 Persistence Report'!BG8*1000</f>
        <v>967624.73179999995</v>
      </c>
      <c r="BG31" s="604">
        <f>'7a - 2014 Persistence Report'!BH8*1000</f>
        <v>967624.73179999995</v>
      </c>
      <c r="BH31" s="604">
        <f>'7a - 2014 Persistence Report'!BI8*1000</f>
        <v>967624.73179999995</v>
      </c>
      <c r="BI31" s="604">
        <f>'7a - 2014 Persistence Report'!BJ8*1000</f>
        <v>800441.81409999996</v>
      </c>
      <c r="BJ31" s="604">
        <f>'7a - 2014 Persistence Report'!BK8*1000</f>
        <v>189661.9657</v>
      </c>
      <c r="BK31" s="604">
        <f>'7a - 2014 Persistence Report'!BL8*1000</f>
        <v>189661.9657</v>
      </c>
      <c r="BL31" s="604">
        <f>'7a - 2014 Persistence Report'!BM8*1000</f>
        <v>189661.9657</v>
      </c>
      <c r="BM31" s="604">
        <f>'7a - 2014 Persistence Report'!BN8*1000</f>
        <v>189661.9657</v>
      </c>
      <c r="BN31" s="604">
        <f>'7a - 2014 Persistence Report'!BO8*1000</f>
        <v>0</v>
      </c>
      <c r="BO31" s="604">
        <f>'7a - 2014 Persistence Report'!BP8*1000</f>
        <v>0</v>
      </c>
      <c r="BP31" s="604">
        <f>'7a - 2014 Persistence Report'!BQ8*1000</f>
        <v>0</v>
      </c>
      <c r="BQ31" s="604">
        <f>'7a - 2014 Persistence Report'!BR8*1000</f>
        <v>0</v>
      </c>
      <c r="BR31" s="604">
        <f>'7a - 2014 Persistence Report'!BS8*1000</f>
        <v>0</v>
      </c>
      <c r="BS31" s="604">
        <f>'7a - 2014 Persistence Report'!BT8*1000</f>
        <v>0</v>
      </c>
      <c r="BT31" s="604">
        <f>'7a - 2014 Persistence Report'!BU8*1000</f>
        <v>0</v>
      </c>
      <c r="BU31" s="1"/>
    </row>
    <row r="32" spans="2:73" s="13" customFormat="1" ht="15.75">
      <c r="B32" s="599"/>
      <c r="C32" s="527">
        <v>247</v>
      </c>
      <c r="D32" s="527" t="s">
        <v>113</v>
      </c>
      <c r="E32" s="599" t="s">
        <v>1074</v>
      </c>
      <c r="F32" s="527"/>
      <c r="G32" s="599"/>
      <c r="H32" s="527">
        <v>2016</v>
      </c>
      <c r="I32" s="558" t="s">
        <v>568</v>
      </c>
      <c r="J32" s="558" t="s">
        <v>581</v>
      </c>
      <c r="K32" s="39"/>
      <c r="L32" s="603"/>
      <c r="M32" s="604"/>
      <c r="N32" s="604"/>
      <c r="O32" s="604"/>
      <c r="P32" s="604"/>
      <c r="Q32" s="604">
        <f>'7 - 2015-2017 Annual Report'!DU33</f>
        <v>87</v>
      </c>
      <c r="R32" s="604">
        <f>'7 - 2015-2017 Annual Report'!DV33</f>
        <v>87</v>
      </c>
      <c r="S32" s="604">
        <f>'7 - 2015-2017 Annual Report'!DW33</f>
        <v>87</v>
      </c>
      <c r="T32" s="604">
        <f>'7 - 2015-2017 Annual Report'!DX33</f>
        <v>87</v>
      </c>
      <c r="U32" s="604">
        <f>'7 - 2015-2017 Annual Report'!DY33</f>
        <v>87</v>
      </c>
      <c r="V32" s="604">
        <f>'7 - 2015-2017 Annual Report'!DZ33</f>
        <v>87</v>
      </c>
      <c r="W32" s="604">
        <f>'7 - 2015-2017 Annual Report'!EA33</f>
        <v>87</v>
      </c>
      <c r="X32" s="604">
        <f>'7 - 2015-2017 Annual Report'!EB33</f>
        <v>87</v>
      </c>
      <c r="Y32" s="604">
        <f>'7 - 2015-2017 Annual Report'!EC33</f>
        <v>87</v>
      </c>
      <c r="Z32" s="604">
        <f>'7 - 2015-2017 Annual Report'!ED33</f>
        <v>86</v>
      </c>
      <c r="AA32" s="604">
        <f>'7 - 2015-2017 Annual Report'!EE33</f>
        <v>84</v>
      </c>
      <c r="AB32" s="604">
        <f>'7 - 2015-2017 Annual Report'!EF33</f>
        <v>84</v>
      </c>
      <c r="AC32" s="604">
        <f>'7 - 2015-2017 Annual Report'!EG33</f>
        <v>84</v>
      </c>
      <c r="AD32" s="604">
        <f>'7 - 2015-2017 Annual Report'!EH33</f>
        <v>84</v>
      </c>
      <c r="AE32" s="604">
        <f>'7 - 2015-2017 Annual Report'!EI33</f>
        <v>76</v>
      </c>
      <c r="AF32" s="604">
        <f>'7 - 2015-2017 Annual Report'!EJ33</f>
        <v>76</v>
      </c>
      <c r="AG32" s="604">
        <f>'7 - 2015-2017 Annual Report'!EK33</f>
        <v>49</v>
      </c>
      <c r="AH32" s="604">
        <f>'7 - 2015-2017 Annual Report'!EL33</f>
        <v>0</v>
      </c>
      <c r="AI32" s="604">
        <f>'7 - 2015-2017 Annual Report'!EM33</f>
        <v>0</v>
      </c>
      <c r="AJ32" s="604">
        <f>'7 - 2015-2017 Annual Report'!EN33</f>
        <v>0</v>
      </c>
      <c r="AK32" s="604">
        <f>'7 - 2015-2017 Annual Report'!EO33</f>
        <v>0</v>
      </c>
      <c r="AL32" s="604">
        <f>'7 - 2015-2017 Annual Report'!EP33</f>
        <v>0</v>
      </c>
      <c r="AM32" s="604">
        <f>'7 - 2015-2017 Annual Report'!EQ33</f>
        <v>0</v>
      </c>
      <c r="AN32" s="604">
        <f>'7 - 2015-2017 Annual Report'!ER33</f>
        <v>0</v>
      </c>
      <c r="AO32" s="604">
        <f>'7 - 2015-2017 Annual Report'!ES33</f>
        <v>0</v>
      </c>
      <c r="AP32" s="39"/>
      <c r="AQ32" s="603"/>
      <c r="AR32" s="604"/>
      <c r="AS32" s="604"/>
      <c r="AT32" s="604"/>
      <c r="AU32" s="604"/>
      <c r="AV32" s="603">
        <f>+'7 - 2015-2017 Annual Report'!CH33</f>
        <v>1352387</v>
      </c>
      <c r="AW32" s="604">
        <f>'7 - 2015-2017 Annual Report'!CI33</f>
        <v>1352387</v>
      </c>
      <c r="AX32" s="604">
        <f>'7 - 2015-2017 Annual Report'!CJ33</f>
        <v>1352387</v>
      </c>
      <c r="AY32" s="604">
        <f>'7 - 2015-2017 Annual Report'!CK33</f>
        <v>1352387</v>
      </c>
      <c r="AZ32" s="604">
        <f>'7 - 2015-2017 Annual Report'!CL33</f>
        <v>1352387</v>
      </c>
      <c r="BA32" s="604">
        <f>'7 - 2015-2017 Annual Report'!CM33</f>
        <v>1352387</v>
      </c>
      <c r="BB32" s="604">
        <f>'7 - 2015-2017 Annual Report'!CN33</f>
        <v>1352387</v>
      </c>
      <c r="BC32" s="604">
        <f>'7 - 2015-2017 Annual Report'!CO33</f>
        <v>1352213</v>
      </c>
      <c r="BD32" s="604">
        <f>'7 - 2015-2017 Annual Report'!CP33</f>
        <v>1352213</v>
      </c>
      <c r="BE32" s="604">
        <f>'7 - 2015-2017 Annual Report'!CQ33</f>
        <v>1340221</v>
      </c>
      <c r="BF32" s="604">
        <f>'7 - 2015-2017 Annual Report'!CR33</f>
        <v>1326758</v>
      </c>
      <c r="BG32" s="604">
        <f>'7 - 2015-2017 Annual Report'!CS33</f>
        <v>1325665</v>
      </c>
      <c r="BH32" s="604">
        <f>'7 - 2015-2017 Annual Report'!CT33</f>
        <v>1325665</v>
      </c>
      <c r="BI32" s="604">
        <f>'7 - 2015-2017 Annual Report'!CU33</f>
        <v>1316639</v>
      </c>
      <c r="BJ32" s="604">
        <f>'7 - 2015-2017 Annual Report'!CV33</f>
        <v>1195263</v>
      </c>
      <c r="BK32" s="604">
        <f>'7 - 2015-2017 Annual Report'!CW33</f>
        <v>1195263</v>
      </c>
      <c r="BL32" s="604">
        <f>'7 - 2015-2017 Annual Report'!CX33</f>
        <v>786211</v>
      </c>
      <c r="BM32" s="604">
        <f>'7 - 2015-2017 Annual Report'!CY33</f>
        <v>0</v>
      </c>
      <c r="BN32" s="604">
        <f>'7 - 2015-2017 Annual Report'!CZ33</f>
        <v>0</v>
      </c>
      <c r="BO32" s="604">
        <f>'7 - 2015-2017 Annual Report'!DA33</f>
        <v>0</v>
      </c>
      <c r="BP32" s="604">
        <f>'7 - 2015-2017 Annual Report'!DB33</f>
        <v>0</v>
      </c>
      <c r="BQ32" s="604">
        <f>'7 - 2015-2017 Annual Report'!DC33</f>
        <v>0</v>
      </c>
      <c r="BR32" s="604">
        <f>'7 - 2015-2017 Annual Report'!DD33</f>
        <v>0</v>
      </c>
      <c r="BS32" s="604">
        <f>'7 - 2015-2017 Annual Report'!DE33</f>
        <v>0</v>
      </c>
      <c r="BT32" s="604">
        <f>'7 - 2015-2017 Annual Report'!DF33</f>
        <v>0</v>
      </c>
      <c r="BU32" s="1"/>
    </row>
    <row r="33" spans="2:73" s="13" customFormat="1" ht="15.75">
      <c r="B33" s="599"/>
      <c r="C33" s="527">
        <v>253</v>
      </c>
      <c r="D33" s="527" t="s">
        <v>118</v>
      </c>
      <c r="E33" s="599" t="s">
        <v>1074</v>
      </c>
      <c r="F33" s="527"/>
      <c r="G33" s="599"/>
      <c r="H33" s="527">
        <v>2016</v>
      </c>
      <c r="I33" s="558" t="s">
        <v>568</v>
      </c>
      <c r="J33" s="558" t="s">
        <v>581</v>
      </c>
      <c r="K33" s="39"/>
      <c r="L33" s="603"/>
      <c r="M33" s="603"/>
      <c r="N33" s="603"/>
      <c r="O33" s="603"/>
      <c r="P33" s="603"/>
      <c r="Q33" s="603">
        <f>+'7 - 2015-2017 Annual Report'!DU35</f>
        <v>131</v>
      </c>
      <c r="R33" s="603">
        <f>+'7 - 2015-2017 Annual Report'!DV35</f>
        <v>130</v>
      </c>
      <c r="S33" s="603">
        <f>+'7 - 2015-2017 Annual Report'!DW35</f>
        <v>130</v>
      </c>
      <c r="T33" s="603">
        <f>+'7 - 2015-2017 Annual Report'!DX35</f>
        <v>130</v>
      </c>
      <c r="U33" s="603">
        <f>+'7 - 2015-2017 Annual Report'!DY35</f>
        <v>130</v>
      </c>
      <c r="V33" s="603">
        <f>+'7 - 2015-2017 Annual Report'!DZ35</f>
        <v>130</v>
      </c>
      <c r="W33" s="603">
        <f>+'7 - 2015-2017 Annual Report'!EA35</f>
        <v>130</v>
      </c>
      <c r="X33" s="603">
        <f>+'7 - 2015-2017 Annual Report'!EB35</f>
        <v>130</v>
      </c>
      <c r="Y33" s="603">
        <f>+'7 - 2015-2017 Annual Report'!EC35</f>
        <v>129</v>
      </c>
      <c r="Z33" s="603">
        <f>+'7 - 2015-2017 Annual Report'!ED35</f>
        <v>129</v>
      </c>
      <c r="AA33" s="603">
        <f>+'7 - 2015-2017 Annual Report'!EE35</f>
        <v>128</v>
      </c>
      <c r="AB33" s="603">
        <f>+'7 - 2015-2017 Annual Report'!EF35</f>
        <v>106</v>
      </c>
      <c r="AC33" s="603">
        <f>+'7 - 2015-2017 Annual Report'!EG35</f>
        <v>91</v>
      </c>
      <c r="AD33" s="603">
        <f>+'7 - 2015-2017 Annual Report'!EH35</f>
        <v>91</v>
      </c>
      <c r="AE33" s="603">
        <f>+'7 - 2015-2017 Annual Report'!EI35</f>
        <v>9</v>
      </c>
      <c r="AF33" s="603">
        <f>+'7 - 2015-2017 Annual Report'!EJ35</f>
        <v>0</v>
      </c>
      <c r="AG33" s="603">
        <f>+'7 - 2015-2017 Annual Report'!EK35</f>
        <v>0</v>
      </c>
      <c r="AH33" s="603">
        <f>+'7 - 2015-2017 Annual Report'!EL35</f>
        <v>0</v>
      </c>
      <c r="AI33" s="603">
        <f>+'7 - 2015-2017 Annual Report'!EM35</f>
        <v>0</v>
      </c>
      <c r="AJ33" s="603">
        <f>+'7 - 2015-2017 Annual Report'!EN35</f>
        <v>0</v>
      </c>
      <c r="AK33" s="603">
        <f>+'7 - 2015-2017 Annual Report'!EO35</f>
        <v>0</v>
      </c>
      <c r="AL33" s="603">
        <f>+'7 - 2015-2017 Annual Report'!EP35</f>
        <v>0</v>
      </c>
      <c r="AM33" s="603">
        <f>+'7 - 2015-2017 Annual Report'!EQ35</f>
        <v>0</v>
      </c>
      <c r="AN33" s="603">
        <f>+'7 - 2015-2017 Annual Report'!ER35</f>
        <v>0</v>
      </c>
      <c r="AO33" s="603">
        <f>+'7 - 2015-2017 Annual Report'!ES35</f>
        <v>0</v>
      </c>
      <c r="AP33" s="39"/>
      <c r="AQ33" s="603"/>
      <c r="AR33" s="603"/>
      <c r="AS33" s="603"/>
      <c r="AT33" s="603"/>
      <c r="AU33" s="603"/>
      <c r="AV33" s="603">
        <f>+'7 - 2015-2017 Annual Report'!CH35</f>
        <v>906267</v>
      </c>
      <c r="AW33" s="603">
        <f>+'7 - 2015-2017 Annual Report'!CI35</f>
        <v>900661</v>
      </c>
      <c r="AX33" s="603">
        <f>+'7 - 2015-2017 Annual Report'!CJ35</f>
        <v>900661</v>
      </c>
      <c r="AY33" s="603">
        <f>+'7 - 2015-2017 Annual Report'!CK35</f>
        <v>900661</v>
      </c>
      <c r="AZ33" s="603">
        <f>+'7 - 2015-2017 Annual Report'!CL35</f>
        <v>900661</v>
      </c>
      <c r="BA33" s="603">
        <f>+'7 - 2015-2017 Annual Report'!CM35</f>
        <v>900661</v>
      </c>
      <c r="BB33" s="603">
        <f>+'7 - 2015-2017 Annual Report'!CN35</f>
        <v>900661</v>
      </c>
      <c r="BC33" s="603">
        <f>+'7 - 2015-2017 Annual Report'!CO35</f>
        <v>900661</v>
      </c>
      <c r="BD33" s="603">
        <f>+'7 - 2015-2017 Annual Report'!CP35</f>
        <v>900336</v>
      </c>
      <c r="BE33" s="603">
        <f>+'7 - 2015-2017 Annual Report'!CQ35</f>
        <v>900336</v>
      </c>
      <c r="BF33" s="603">
        <f>+'7 - 2015-2017 Annual Report'!CR35</f>
        <v>889799</v>
      </c>
      <c r="BG33" s="603">
        <f>+'7 - 2015-2017 Annual Report'!CS35</f>
        <v>779438</v>
      </c>
      <c r="BH33" s="603">
        <f>+'7 - 2015-2017 Annual Report'!CT35</f>
        <v>519450</v>
      </c>
      <c r="BI33" s="603">
        <f>+'7 - 2015-2017 Annual Report'!CU35</f>
        <v>519450</v>
      </c>
      <c r="BJ33" s="603">
        <f>+'7 - 2015-2017 Annual Report'!CV35</f>
        <v>38425</v>
      </c>
      <c r="BK33" s="603">
        <f>+'7 - 2015-2017 Annual Report'!CW35</f>
        <v>170</v>
      </c>
      <c r="BL33" s="603">
        <f>+'7 - 2015-2017 Annual Report'!CX35</f>
        <v>170</v>
      </c>
      <c r="BM33" s="603">
        <f>+'7 - 2015-2017 Annual Report'!CY35</f>
        <v>170</v>
      </c>
      <c r="BN33" s="603">
        <f>+'7 - 2015-2017 Annual Report'!CZ35</f>
        <v>170</v>
      </c>
      <c r="BO33" s="603">
        <f>+'7 - 2015-2017 Annual Report'!DA35</f>
        <v>170</v>
      </c>
      <c r="BP33" s="603">
        <f>+'7 - 2015-2017 Annual Report'!DB35</f>
        <v>0</v>
      </c>
      <c r="BQ33" s="603">
        <f>+'7 - 2015-2017 Annual Report'!DC35</f>
        <v>0</v>
      </c>
      <c r="BR33" s="603">
        <f>+'7 - 2015-2017 Annual Report'!DD35</f>
        <v>0</v>
      </c>
      <c r="BS33" s="603">
        <f>+'7 - 2015-2017 Annual Report'!DE35</f>
        <v>0</v>
      </c>
      <c r="BT33" s="603">
        <f>+'7 - 2015-2017 Annual Report'!DF35</f>
        <v>0</v>
      </c>
      <c r="BU33" s="1"/>
    </row>
    <row r="34" spans="2:73" s="13" customFormat="1" ht="15.75">
      <c r="B34" s="599"/>
      <c r="C34" s="599"/>
      <c r="D34" s="599" t="s">
        <v>118</v>
      </c>
      <c r="E34" s="599" t="s">
        <v>1113</v>
      </c>
      <c r="F34" s="599"/>
      <c r="G34" s="599"/>
      <c r="H34" s="599">
        <v>2018</v>
      </c>
      <c r="I34" s="558" t="s">
        <v>570</v>
      </c>
      <c r="J34" s="558" t="s">
        <v>581</v>
      </c>
      <c r="K34" s="39"/>
      <c r="L34" s="603"/>
      <c r="M34" s="603"/>
      <c r="N34" s="603"/>
      <c r="O34" s="603"/>
      <c r="P34" s="603"/>
      <c r="Q34" s="603"/>
      <c r="R34" s="603"/>
      <c r="S34" s="603">
        <f>'[3]2018 Net Verified KW'!$C$7</f>
        <v>78.456023211611779</v>
      </c>
      <c r="T34" s="603">
        <f>'[3]2018 Net Verified KW'!$C$7</f>
        <v>78.456023211611779</v>
      </c>
      <c r="U34" s="603">
        <f>'[3]2018 Net Verified KW'!$C$7</f>
        <v>78.456023211611779</v>
      </c>
      <c r="V34" s="603">
        <f>'[3]2018 Net Verified KW'!$C$7</f>
        <v>78.456023211611779</v>
      </c>
      <c r="W34" s="603">
        <f>'[3]2018 Net Verified KW'!$C$7</f>
        <v>78.456023211611779</v>
      </c>
      <c r="X34" s="603">
        <f>'[3]2018 Net Verified KW'!$C$7</f>
        <v>78.456023211611779</v>
      </c>
      <c r="Y34" s="603">
        <f>'[4]2018 Net Verified KW'!$C$7</f>
        <v>78.456023211611779</v>
      </c>
      <c r="Z34" s="603"/>
      <c r="AA34" s="603"/>
      <c r="AB34" s="603"/>
      <c r="AC34" s="603"/>
      <c r="AD34" s="603"/>
      <c r="AE34" s="603"/>
      <c r="AF34" s="603"/>
      <c r="AG34" s="603"/>
      <c r="AH34" s="603"/>
      <c r="AI34" s="603"/>
      <c r="AJ34" s="603"/>
      <c r="AK34" s="603"/>
      <c r="AL34" s="603"/>
      <c r="AM34" s="603"/>
      <c r="AN34" s="603"/>
      <c r="AO34" s="603"/>
      <c r="AP34" s="39"/>
      <c r="AQ34" s="603"/>
      <c r="AR34" s="603"/>
      <c r="AS34" s="603"/>
      <c r="AT34" s="603"/>
      <c r="AU34" s="603"/>
      <c r="AV34" s="603"/>
      <c r="AW34" s="603"/>
      <c r="AX34" s="603">
        <f>'[3]2018 Net Verified KW'!$B$7</f>
        <v>743590.57582338946</v>
      </c>
      <c r="AY34" s="603">
        <f>'[3]2018 Net Verified KW'!$B$7</f>
        <v>743590.57582338946</v>
      </c>
      <c r="AZ34" s="603">
        <f>'[3]2018 Net Verified KW'!$B$7</f>
        <v>743590.57582338946</v>
      </c>
      <c r="BA34" s="603">
        <f>'[3]2018 Net Verified KW'!$B$7</f>
        <v>743590.57582338946</v>
      </c>
      <c r="BB34" s="603">
        <f>'[3]2018 Net Verified KW'!$B$7</f>
        <v>743590.57582338946</v>
      </c>
      <c r="BC34" s="603">
        <f>'[3]2018 Net Verified KW'!$B$7</f>
        <v>743590.57582338946</v>
      </c>
      <c r="BD34" s="603">
        <f>'[3]2018 Net Verified KW'!$B$7</f>
        <v>743590.57582338946</v>
      </c>
      <c r="BE34" s="603"/>
      <c r="BF34" s="603"/>
      <c r="BG34" s="603"/>
      <c r="BH34" s="603"/>
      <c r="BI34" s="603"/>
      <c r="BJ34" s="603"/>
      <c r="BK34" s="603"/>
      <c r="BL34" s="603"/>
      <c r="BM34" s="603"/>
      <c r="BN34" s="603"/>
      <c r="BO34" s="603"/>
      <c r="BP34" s="603"/>
      <c r="BQ34" s="603"/>
      <c r="BR34" s="603"/>
      <c r="BS34" s="603"/>
      <c r="BT34" s="603"/>
      <c r="BU34" s="1"/>
    </row>
    <row r="35" spans="2:73" s="13" customFormat="1" ht="15.75">
      <c r="B35" s="599"/>
      <c r="C35" s="527">
        <v>417</v>
      </c>
      <c r="D35" s="527" t="s">
        <v>1114</v>
      </c>
      <c r="E35" s="599" t="s">
        <v>1074</v>
      </c>
      <c r="F35" s="527"/>
      <c r="G35" s="599"/>
      <c r="H35" s="527">
        <v>2017</v>
      </c>
      <c r="I35" s="558" t="s">
        <v>569</v>
      </c>
      <c r="J35" s="558" t="s">
        <v>581</v>
      </c>
      <c r="K35" s="39"/>
      <c r="L35" s="603"/>
      <c r="M35" s="603"/>
      <c r="N35" s="603"/>
      <c r="O35" s="603"/>
      <c r="P35" s="603"/>
      <c r="Q35" s="603"/>
      <c r="R35" s="603">
        <f>+'7 - 2015-2017 Annual Report'!DV52</f>
        <v>574</v>
      </c>
      <c r="S35" s="603">
        <f>+'7 - 2015-2017 Annual Report'!DW52</f>
        <v>588</v>
      </c>
      <c r="T35" s="603">
        <f>+'7 - 2015-2017 Annual Report'!DX52</f>
        <v>588</v>
      </c>
      <c r="U35" s="603">
        <f>+'7 - 2015-2017 Annual Report'!DY52</f>
        <v>588</v>
      </c>
      <c r="V35" s="603">
        <f>+'7 - 2015-2017 Annual Report'!DZ52</f>
        <v>588</v>
      </c>
      <c r="W35" s="603">
        <f>+'7 - 2015-2017 Annual Report'!EA52</f>
        <v>524</v>
      </c>
      <c r="X35" s="603">
        <f>+'7 - 2015-2017 Annual Report'!EB52</f>
        <v>524</v>
      </c>
      <c r="Y35" s="603">
        <f>+'7 - 2015-2017 Annual Report'!EC52</f>
        <v>524</v>
      </c>
      <c r="Z35" s="603">
        <f>+'7 - 2015-2017 Annual Report'!ED52</f>
        <v>524</v>
      </c>
      <c r="AA35" s="603">
        <f>+'7 - 2015-2017 Annual Report'!EE52</f>
        <v>524</v>
      </c>
      <c r="AB35" s="603">
        <f>+'7 - 2015-2017 Annual Report'!EF52</f>
        <v>442</v>
      </c>
      <c r="AC35" s="603">
        <f>+'7 - 2015-2017 Annual Report'!EG52</f>
        <v>442</v>
      </c>
      <c r="AD35" s="603">
        <f>+'7 - 2015-2017 Annual Report'!EH52</f>
        <v>159</v>
      </c>
      <c r="AE35" s="603">
        <f>+'7 - 2015-2017 Annual Report'!EI52</f>
        <v>111</v>
      </c>
      <c r="AF35" s="603">
        <f>+'7 - 2015-2017 Annual Report'!EJ52</f>
        <v>9</v>
      </c>
      <c r="AG35" s="603">
        <f>+'7 - 2015-2017 Annual Report'!EK52</f>
        <v>0</v>
      </c>
      <c r="AH35" s="603">
        <f>+'7 - 2015-2017 Annual Report'!EL52</f>
        <v>0</v>
      </c>
      <c r="AI35" s="603">
        <f>+'7 - 2015-2017 Annual Report'!EM52</f>
        <v>0</v>
      </c>
      <c r="AJ35" s="603">
        <f>+'7 - 2015-2017 Annual Report'!EN52</f>
        <v>0</v>
      </c>
      <c r="AK35" s="603">
        <f>+'7 - 2015-2017 Annual Report'!EO52</f>
        <v>0</v>
      </c>
      <c r="AL35" s="603">
        <f>+'7 - 2015-2017 Annual Report'!EP52</f>
        <v>0</v>
      </c>
      <c r="AM35" s="603">
        <f>+'7 - 2015-2017 Annual Report'!EQ52</f>
        <v>0</v>
      </c>
      <c r="AN35" s="603">
        <f>+'7 - 2015-2017 Annual Report'!ER52</f>
        <v>0</v>
      </c>
      <c r="AO35" s="603">
        <f>+'7 - 2015-2017 Annual Report'!ES52</f>
        <v>0</v>
      </c>
      <c r="AP35" s="39"/>
      <c r="AQ35" s="603"/>
      <c r="AR35" s="603"/>
      <c r="AS35" s="603"/>
      <c r="AT35" s="603"/>
      <c r="AU35" s="603"/>
      <c r="AV35" s="603"/>
      <c r="AW35" s="603">
        <f>+'7 - 2015-2017 Annual Report'!CI52</f>
        <v>3093774</v>
      </c>
      <c r="AX35" s="603">
        <f>+'7 - 2015-2017 Annual Report'!CJ52</f>
        <v>3152614</v>
      </c>
      <c r="AY35" s="603">
        <f>+'7 - 2015-2017 Annual Report'!CK52</f>
        <v>3152614</v>
      </c>
      <c r="AZ35" s="603">
        <f>+'7 - 2015-2017 Annual Report'!CL52</f>
        <v>3152614</v>
      </c>
      <c r="BA35" s="603">
        <f>+'7 - 2015-2017 Annual Report'!CM52</f>
        <v>3152614</v>
      </c>
      <c r="BB35" s="603">
        <f>+'7 - 2015-2017 Annual Report'!CN52</f>
        <v>2835518</v>
      </c>
      <c r="BC35" s="603">
        <f>+'7 - 2015-2017 Annual Report'!CO52</f>
        <v>2835518</v>
      </c>
      <c r="BD35" s="603">
        <f>+'7 - 2015-2017 Annual Report'!CP52</f>
        <v>2835518</v>
      </c>
      <c r="BE35" s="603">
        <f>+'7 - 2015-2017 Annual Report'!CQ52</f>
        <v>2834058</v>
      </c>
      <c r="BF35" s="603">
        <f>+'7 - 2015-2017 Annual Report'!CR52</f>
        <v>2834058</v>
      </c>
      <c r="BG35" s="603">
        <f>+'7 - 2015-2017 Annual Report'!CS52</f>
        <v>2492575</v>
      </c>
      <c r="BH35" s="603">
        <f>+'7 - 2015-2017 Annual Report'!CT52</f>
        <v>2492575</v>
      </c>
      <c r="BI35" s="603">
        <f>+'7 - 2015-2017 Annual Report'!CU52</f>
        <v>1043568</v>
      </c>
      <c r="BJ35" s="603">
        <f>+'7 - 2015-2017 Annual Report'!CV52</f>
        <v>813874</v>
      </c>
      <c r="BK35" s="603">
        <f>+'7 - 2015-2017 Annual Report'!CW52</f>
        <v>65850</v>
      </c>
      <c r="BL35" s="603">
        <f>+'7 - 2015-2017 Annual Report'!CX52</f>
        <v>0</v>
      </c>
      <c r="BM35" s="603">
        <f>+'7 - 2015-2017 Annual Report'!CY52</f>
        <v>0</v>
      </c>
      <c r="BN35" s="603">
        <f>+'7 - 2015-2017 Annual Report'!CZ52</f>
        <v>0</v>
      </c>
      <c r="BO35" s="603">
        <f>+'7 - 2015-2017 Annual Report'!DA52</f>
        <v>0</v>
      </c>
      <c r="BP35" s="603">
        <f>+'7 - 2015-2017 Annual Report'!DB52</f>
        <v>0</v>
      </c>
      <c r="BQ35" s="603">
        <f>+'7 - 2015-2017 Annual Report'!DC52</f>
        <v>0</v>
      </c>
      <c r="BR35" s="603">
        <f>+'7 - 2015-2017 Annual Report'!DD52</f>
        <v>0</v>
      </c>
      <c r="BS35" s="603">
        <f>+'7 - 2015-2017 Annual Report'!DE52</f>
        <v>0</v>
      </c>
      <c r="BT35" s="603">
        <f>+'7 - 2015-2017 Annual Report'!DF52</f>
        <v>0</v>
      </c>
      <c r="BU35" s="1"/>
    </row>
    <row r="36" spans="2:73" s="13" customFormat="1" ht="15.75">
      <c r="B36" s="599"/>
      <c r="C36" s="527">
        <v>151</v>
      </c>
      <c r="D36" s="527" t="s">
        <v>96</v>
      </c>
      <c r="E36" s="599" t="s">
        <v>1115</v>
      </c>
      <c r="F36" s="527"/>
      <c r="G36" s="599"/>
      <c r="H36" s="527">
        <v>2015</v>
      </c>
      <c r="I36" s="558" t="s">
        <v>567</v>
      </c>
      <c r="J36" s="558" t="s">
        <v>574</v>
      </c>
      <c r="K36" s="39"/>
      <c r="L36" s="603"/>
      <c r="M36" s="603"/>
      <c r="N36" s="603"/>
      <c r="O36" s="603"/>
      <c r="P36" s="603">
        <f>+'7 - 2015-2017 Annual Report'!DT21</f>
        <v>0</v>
      </c>
      <c r="Q36" s="603">
        <f>+'7 - 2015-2017 Annual Report'!DU21</f>
        <v>0</v>
      </c>
      <c r="R36" s="603">
        <f>+'7 - 2015-2017 Annual Report'!DV21</f>
        <v>0</v>
      </c>
      <c r="S36" s="603">
        <f>+'7 - 2015-2017 Annual Report'!DW21</f>
        <v>0</v>
      </c>
      <c r="T36" s="603">
        <f>+'7 - 2015-2017 Annual Report'!DX21</f>
        <v>0</v>
      </c>
      <c r="U36" s="603">
        <f>+'7 - 2015-2017 Annual Report'!DY21</f>
        <v>0</v>
      </c>
      <c r="V36" s="603">
        <f>+'7 - 2015-2017 Annual Report'!DZ21</f>
        <v>0</v>
      </c>
      <c r="W36" s="603">
        <f>+'7 - 2015-2017 Annual Report'!EA21</f>
        <v>0</v>
      </c>
      <c r="X36" s="603">
        <f>+'7 - 2015-2017 Annual Report'!EB21</f>
        <v>0</v>
      </c>
      <c r="Y36" s="603">
        <f>+'7 - 2015-2017 Annual Report'!EC21</f>
        <v>0</v>
      </c>
      <c r="Z36" s="603">
        <f>+'7 - 2015-2017 Annual Report'!ED21</f>
        <v>0</v>
      </c>
      <c r="AA36" s="603">
        <f>+'7 - 2015-2017 Annual Report'!EE21</f>
        <v>0</v>
      </c>
      <c r="AB36" s="603">
        <f>+'7 - 2015-2017 Annual Report'!EF21</f>
        <v>0</v>
      </c>
      <c r="AC36" s="603">
        <f>+'7 - 2015-2017 Annual Report'!EG21</f>
        <v>0</v>
      </c>
      <c r="AD36" s="603">
        <f>+'7 - 2015-2017 Annual Report'!EH21</f>
        <v>0</v>
      </c>
      <c r="AE36" s="603">
        <f>+'7 - 2015-2017 Annual Report'!EI21</f>
        <v>0</v>
      </c>
      <c r="AF36" s="603">
        <f>+'7 - 2015-2017 Annual Report'!EJ21</f>
        <v>0</v>
      </c>
      <c r="AG36" s="603">
        <f>+'7 - 2015-2017 Annual Report'!EK21</f>
        <v>0</v>
      </c>
      <c r="AH36" s="603">
        <f>+'7 - 2015-2017 Annual Report'!EL21</f>
        <v>0</v>
      </c>
      <c r="AI36" s="603">
        <f>+'7 - 2015-2017 Annual Report'!EM21</f>
        <v>0</v>
      </c>
      <c r="AJ36" s="603">
        <f>+'7 - 2015-2017 Annual Report'!EN21</f>
        <v>0</v>
      </c>
      <c r="AK36" s="603">
        <f>+'7 - 2015-2017 Annual Report'!EO21</f>
        <v>0</v>
      </c>
      <c r="AL36" s="603">
        <f>+'7 - 2015-2017 Annual Report'!EP21</f>
        <v>0</v>
      </c>
      <c r="AM36" s="603">
        <f>+'7 - 2015-2017 Annual Report'!EQ21</f>
        <v>0</v>
      </c>
      <c r="AN36" s="603">
        <f>+'7 - 2015-2017 Annual Report'!ER21</f>
        <v>0</v>
      </c>
      <c r="AO36" s="603">
        <f>+'7 - 2015-2017 Annual Report'!ES21</f>
        <v>0</v>
      </c>
      <c r="AP36" s="39"/>
      <c r="AQ36" s="603"/>
      <c r="AR36" s="603"/>
      <c r="AS36" s="603"/>
      <c r="AT36" s="603"/>
      <c r="AU36" s="603">
        <f>+'7 - 2015-2017 Annual Report'!CG21</f>
        <v>1141</v>
      </c>
      <c r="AV36" s="603">
        <f>+'7 - 2015-2017 Annual Report'!CH21</f>
        <v>1128</v>
      </c>
      <c r="AW36" s="603">
        <f>+'7 - 2015-2017 Annual Report'!CI21</f>
        <v>1128</v>
      </c>
      <c r="AX36" s="603">
        <f>+'7 - 2015-2017 Annual Report'!CJ21</f>
        <v>1128</v>
      </c>
      <c r="AY36" s="603">
        <f>+'7 - 2015-2017 Annual Report'!CK21</f>
        <v>1128</v>
      </c>
      <c r="AZ36" s="603">
        <f>+'7 - 2015-2017 Annual Report'!CL21</f>
        <v>1128</v>
      </c>
      <c r="BA36" s="603">
        <f>+'7 - 2015-2017 Annual Report'!CM21</f>
        <v>1128</v>
      </c>
      <c r="BB36" s="603">
        <f>+'7 - 2015-2017 Annual Report'!CN21</f>
        <v>1125</v>
      </c>
      <c r="BC36" s="603">
        <f>+'7 - 2015-2017 Annual Report'!CO21</f>
        <v>1125</v>
      </c>
      <c r="BD36" s="603">
        <f>+'7 - 2015-2017 Annual Report'!CP21</f>
        <v>1125</v>
      </c>
      <c r="BE36" s="603">
        <f>+'7 - 2015-2017 Annual Report'!CQ21</f>
        <v>954</v>
      </c>
      <c r="BF36" s="603">
        <f>+'7 - 2015-2017 Annual Report'!CR21</f>
        <v>946</v>
      </c>
      <c r="BG36" s="603">
        <f>+'7 - 2015-2017 Annual Report'!CS21</f>
        <v>946</v>
      </c>
      <c r="BH36" s="603">
        <f>+'7 - 2015-2017 Annual Report'!CT21</f>
        <v>917</v>
      </c>
      <c r="BI36" s="603">
        <f>+'7 - 2015-2017 Annual Report'!CU21</f>
        <v>917</v>
      </c>
      <c r="BJ36" s="603">
        <f>+'7 - 2015-2017 Annual Report'!CV21</f>
        <v>914</v>
      </c>
      <c r="BK36" s="603">
        <f>+'7 - 2015-2017 Annual Report'!CW21</f>
        <v>382</v>
      </c>
      <c r="BL36" s="603">
        <f>+'7 - 2015-2017 Annual Report'!CX21</f>
        <v>382</v>
      </c>
      <c r="BM36" s="603">
        <f>+'7 - 2015-2017 Annual Report'!CY21</f>
        <v>382</v>
      </c>
      <c r="BN36" s="603">
        <f>+'7 - 2015-2017 Annual Report'!CZ21</f>
        <v>382</v>
      </c>
      <c r="BO36" s="603">
        <f>+'7 - 2015-2017 Annual Report'!DA21</f>
        <v>0</v>
      </c>
      <c r="BP36" s="603">
        <f>+'7 - 2015-2017 Annual Report'!DB21</f>
        <v>0</v>
      </c>
      <c r="BQ36" s="603">
        <f>+'7 - 2015-2017 Annual Report'!DC21</f>
        <v>0</v>
      </c>
      <c r="BR36" s="603">
        <f>+'7 - 2015-2017 Annual Report'!DD21</f>
        <v>0</v>
      </c>
      <c r="BS36" s="603">
        <f>+'7 - 2015-2017 Annual Report'!DE21</f>
        <v>0</v>
      </c>
      <c r="BT36" s="603">
        <f>+'7 - 2015-2017 Annual Report'!DF21</f>
        <v>0</v>
      </c>
      <c r="BU36" s="1"/>
    </row>
    <row r="37" spans="2:73" s="13" customFormat="1" ht="15.75">
      <c r="B37" s="599"/>
      <c r="C37" s="527">
        <v>69</v>
      </c>
      <c r="D37" s="527" t="s">
        <v>96</v>
      </c>
      <c r="E37" s="599">
        <v>2015</v>
      </c>
      <c r="F37" s="527"/>
      <c r="G37" s="599"/>
      <c r="H37" s="527">
        <v>2015</v>
      </c>
      <c r="I37" s="558" t="s">
        <v>567</v>
      </c>
      <c r="J37" s="558" t="s">
        <v>581</v>
      </c>
      <c r="K37" s="39"/>
      <c r="L37" s="603"/>
      <c r="M37" s="603"/>
      <c r="N37" s="603"/>
      <c r="O37" s="603"/>
      <c r="P37" s="603">
        <f>+'7 - 2015-2017 Annual Report'!DT10</f>
        <v>7</v>
      </c>
      <c r="Q37" s="603">
        <f>+'7 - 2015-2017 Annual Report'!DU10</f>
        <v>7</v>
      </c>
      <c r="R37" s="603">
        <f>+'7 - 2015-2017 Annual Report'!DV10</f>
        <v>7</v>
      </c>
      <c r="S37" s="603">
        <f>+'7 - 2015-2017 Annual Report'!DW10</f>
        <v>7</v>
      </c>
      <c r="T37" s="603">
        <f>+'7 - 2015-2017 Annual Report'!DX10</f>
        <v>7</v>
      </c>
      <c r="U37" s="603">
        <f>+'7 - 2015-2017 Annual Report'!DY10</f>
        <v>7</v>
      </c>
      <c r="V37" s="603">
        <f>+'7 - 2015-2017 Annual Report'!DZ10</f>
        <v>7</v>
      </c>
      <c r="W37" s="603">
        <f>+'7 - 2015-2017 Annual Report'!EA10</f>
        <v>7</v>
      </c>
      <c r="X37" s="603">
        <f>+'7 - 2015-2017 Annual Report'!EB10</f>
        <v>7</v>
      </c>
      <c r="Y37" s="603">
        <f>+'7 - 2015-2017 Annual Report'!EC10</f>
        <v>7</v>
      </c>
      <c r="Z37" s="603">
        <f>+'7 - 2015-2017 Annual Report'!ED10</f>
        <v>6</v>
      </c>
      <c r="AA37" s="603">
        <f>+'7 - 2015-2017 Annual Report'!EE10</f>
        <v>6</v>
      </c>
      <c r="AB37" s="603">
        <f>+'7 - 2015-2017 Annual Report'!EF10</f>
        <v>6</v>
      </c>
      <c r="AC37" s="603">
        <f>+'7 - 2015-2017 Annual Report'!EG10</f>
        <v>6</v>
      </c>
      <c r="AD37" s="603">
        <f>+'7 - 2015-2017 Annual Report'!EH10</f>
        <v>6</v>
      </c>
      <c r="AE37" s="603">
        <f>+'7 - 2015-2017 Annual Report'!EI10</f>
        <v>6</v>
      </c>
      <c r="AF37" s="603">
        <f>+'7 - 2015-2017 Annual Report'!EJ10</f>
        <v>2</v>
      </c>
      <c r="AG37" s="603">
        <f>+'7 - 2015-2017 Annual Report'!EK10</f>
        <v>2</v>
      </c>
      <c r="AH37" s="603">
        <f>+'7 - 2015-2017 Annual Report'!EL10</f>
        <v>2</v>
      </c>
      <c r="AI37" s="603">
        <f>+'7 - 2015-2017 Annual Report'!EM10</f>
        <v>2</v>
      </c>
      <c r="AJ37" s="603">
        <f>+'7 - 2015-2017 Annual Report'!EN10</f>
        <v>0</v>
      </c>
      <c r="AK37" s="603">
        <f>+'7 - 2015-2017 Annual Report'!EO10</f>
        <v>0</v>
      </c>
      <c r="AL37" s="603">
        <f>+'7 - 2015-2017 Annual Report'!EP10</f>
        <v>0</v>
      </c>
      <c r="AM37" s="603">
        <f>+'7 - 2015-2017 Annual Report'!EQ10</f>
        <v>0</v>
      </c>
      <c r="AN37" s="603">
        <f>+'7 - 2015-2017 Annual Report'!ER10</f>
        <v>0</v>
      </c>
      <c r="AO37" s="603">
        <f>+'7 - 2015-2017 Annual Report'!ES10</f>
        <v>0</v>
      </c>
      <c r="AP37" s="39"/>
      <c r="AQ37" s="603"/>
      <c r="AR37" s="603"/>
      <c r="AS37" s="603"/>
      <c r="AT37" s="603"/>
      <c r="AU37" s="603">
        <f>+'7 - 2015-2017 Annual Report'!CG10</f>
        <v>110319</v>
      </c>
      <c r="AV37" s="603">
        <f>+'7 - 2015-2017 Annual Report'!CH10</f>
        <v>108358</v>
      </c>
      <c r="AW37" s="603">
        <f>+'7 - 2015-2017 Annual Report'!CI10</f>
        <v>108358</v>
      </c>
      <c r="AX37" s="603">
        <f>+'7 - 2015-2017 Annual Report'!CJ10</f>
        <v>108358</v>
      </c>
      <c r="AY37" s="603">
        <f>+'7 - 2015-2017 Annual Report'!CK10</f>
        <v>108358</v>
      </c>
      <c r="AZ37" s="603">
        <f>+'7 - 2015-2017 Annual Report'!CL10</f>
        <v>108358</v>
      </c>
      <c r="BA37" s="603">
        <f>+'7 - 2015-2017 Annual Report'!CM10</f>
        <v>108358</v>
      </c>
      <c r="BB37" s="603">
        <f>+'7 - 2015-2017 Annual Report'!CN10</f>
        <v>108301</v>
      </c>
      <c r="BC37" s="603">
        <f>+'7 - 2015-2017 Annual Report'!CO10</f>
        <v>108301</v>
      </c>
      <c r="BD37" s="603">
        <f>+'7 - 2015-2017 Annual Report'!CP10</f>
        <v>108301</v>
      </c>
      <c r="BE37" s="603">
        <f>+'7 - 2015-2017 Annual Report'!CQ10</f>
        <v>99869</v>
      </c>
      <c r="BF37" s="603">
        <f>+'7 - 2015-2017 Annual Report'!CR10</f>
        <v>94727</v>
      </c>
      <c r="BG37" s="603">
        <f>+'7 - 2015-2017 Annual Report'!CS10</f>
        <v>94727</v>
      </c>
      <c r="BH37" s="603">
        <f>+'7 - 2015-2017 Annual Report'!CT10</f>
        <v>92690</v>
      </c>
      <c r="BI37" s="603">
        <f>+'7 - 2015-2017 Annual Report'!CU10</f>
        <v>92690</v>
      </c>
      <c r="BJ37" s="603">
        <f>+'7 - 2015-2017 Annual Report'!CV10</f>
        <v>92474</v>
      </c>
      <c r="BK37" s="603">
        <f>+'7 - 2015-2017 Annual Report'!CW10</f>
        <v>34258</v>
      </c>
      <c r="BL37" s="603">
        <f>+'7 - 2015-2017 Annual Report'!CX10</f>
        <v>34258</v>
      </c>
      <c r="BM37" s="603">
        <f>+'7 - 2015-2017 Annual Report'!CY10</f>
        <v>34258</v>
      </c>
      <c r="BN37" s="603">
        <f>+'7 - 2015-2017 Annual Report'!CZ10</f>
        <v>34258</v>
      </c>
      <c r="BO37" s="603">
        <f>+'7 - 2015-2017 Annual Report'!DA10</f>
        <v>0</v>
      </c>
      <c r="BP37" s="603">
        <f>+'7 - 2015-2017 Annual Report'!DB10</f>
        <v>0</v>
      </c>
      <c r="BQ37" s="603">
        <f>+'7 - 2015-2017 Annual Report'!DC10</f>
        <v>0</v>
      </c>
      <c r="BR37" s="603">
        <f>+'7 - 2015-2017 Annual Report'!DD10</f>
        <v>0</v>
      </c>
      <c r="BS37" s="603">
        <f>+'7 - 2015-2017 Annual Report'!DE10</f>
        <v>0</v>
      </c>
      <c r="BT37" s="603">
        <f>+'7 - 2015-2017 Annual Report'!DF10</f>
        <v>0</v>
      </c>
      <c r="BU37" s="1"/>
    </row>
    <row r="38" spans="2:73" s="13" customFormat="1" ht="15.75">
      <c r="B38" s="599"/>
      <c r="C38" s="599"/>
      <c r="D38" s="599" t="s">
        <v>95</v>
      </c>
      <c r="E38" s="599" t="s">
        <v>1113</v>
      </c>
      <c r="F38" s="599"/>
      <c r="G38" s="599"/>
      <c r="H38" s="599">
        <v>2018</v>
      </c>
      <c r="I38" s="558" t="s">
        <v>570</v>
      </c>
      <c r="J38" s="558" t="s">
        <v>581</v>
      </c>
      <c r="K38" s="39"/>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39"/>
      <c r="AQ38" s="603"/>
      <c r="AR38" s="603"/>
      <c r="AS38" s="603"/>
      <c r="AT38" s="603"/>
      <c r="AU38" s="603"/>
      <c r="AV38" s="603"/>
      <c r="AW38" s="603"/>
      <c r="AX38" s="603">
        <f>'[5]LDC Progress'!$BD$8</f>
        <v>192521.92689164312</v>
      </c>
      <c r="AY38" s="603">
        <f>'[5]LDC Progress'!$BD$8</f>
        <v>192521.92689164312</v>
      </c>
      <c r="AZ38" s="603">
        <f>'[5]LDC Progress'!$BD$8</f>
        <v>192521.92689164312</v>
      </c>
      <c r="BA38" s="603">
        <f>'[5]LDC Progress'!$BD$8</f>
        <v>192521.92689164312</v>
      </c>
      <c r="BB38" s="603">
        <f>'[5]LDC Progress'!$BD$8</f>
        <v>192521.92689164312</v>
      </c>
      <c r="BC38" s="603">
        <f>'[5]LDC Progress'!$BD$8</f>
        <v>192521.92689164312</v>
      </c>
      <c r="BD38" s="603">
        <f>'[5]LDC Progress'!$BD$8</f>
        <v>192521.92689164312</v>
      </c>
      <c r="BE38" s="603"/>
      <c r="BF38" s="603"/>
      <c r="BG38" s="603"/>
      <c r="BH38" s="603"/>
      <c r="BI38" s="603"/>
      <c r="BJ38" s="603"/>
      <c r="BK38" s="603"/>
      <c r="BL38" s="603"/>
      <c r="BM38" s="603"/>
      <c r="BN38" s="603"/>
      <c r="BO38" s="603"/>
      <c r="BP38" s="603"/>
      <c r="BQ38" s="603"/>
      <c r="BR38" s="603"/>
      <c r="BS38" s="603"/>
      <c r="BT38" s="603"/>
      <c r="BU38" s="1"/>
    </row>
    <row r="39" spans="2:73" s="13" customFormat="1" ht="15.75">
      <c r="B39" s="599"/>
      <c r="C39" s="527" t="s">
        <v>1073</v>
      </c>
      <c r="D39" s="527" t="s">
        <v>21</v>
      </c>
      <c r="E39" s="599" t="s">
        <v>1074</v>
      </c>
      <c r="F39" s="527" t="s">
        <v>1075</v>
      </c>
      <c r="G39" s="599"/>
      <c r="H39" s="527">
        <v>2014</v>
      </c>
      <c r="I39" s="558" t="s">
        <v>566</v>
      </c>
      <c r="J39" s="558" t="s">
        <v>581</v>
      </c>
      <c r="K39" s="39"/>
      <c r="L39" s="603">
        <v>0</v>
      </c>
      <c r="M39" s="603">
        <v>0</v>
      </c>
      <c r="N39" s="603">
        <v>0</v>
      </c>
      <c r="O39" s="603">
        <f>+'7a - 2014 Persistence Report'!Q4*1000</f>
        <v>78.883131480000003</v>
      </c>
      <c r="P39" s="603">
        <f>+'7a - 2014 Persistence Report'!R4*1000</f>
        <v>78.449765749999997</v>
      </c>
      <c r="Q39" s="603">
        <f>+'7a - 2014 Persistence Report'!S4*1000</f>
        <v>71.562300829999998</v>
      </c>
      <c r="R39" s="603">
        <f>+'7a - 2014 Persistence Report'!T4*1000</f>
        <v>45.809722090000001</v>
      </c>
      <c r="S39" s="603">
        <f>+'7a - 2014 Persistence Report'!U4*1000</f>
        <v>45.809722090000001</v>
      </c>
      <c r="T39" s="603">
        <f>+'7a - 2014 Persistence Report'!V4*1000</f>
        <v>45.809722090000001</v>
      </c>
      <c r="U39" s="603">
        <f>+'7a - 2014 Persistence Report'!W4*1000</f>
        <v>45.809722090000001</v>
      </c>
      <c r="V39" s="603">
        <f>+'7a - 2014 Persistence Report'!X4*1000</f>
        <v>45.809722090000001</v>
      </c>
      <c r="W39" s="603">
        <f>+'7a - 2014 Persistence Report'!Y4*1000</f>
        <v>45.809722090000001</v>
      </c>
      <c r="X39" s="603">
        <f>+'7a - 2014 Persistence Report'!Z4*1000</f>
        <v>45.809722090000001</v>
      </c>
      <c r="Y39" s="603">
        <f>+'7a - 2014 Persistence Report'!AA4*1000</f>
        <v>43.969536720000001</v>
      </c>
      <c r="Z39" s="603">
        <f>+'7a - 2014 Persistence Report'!AB4*1000</f>
        <v>15.561673430000001</v>
      </c>
      <c r="AA39" s="603">
        <f>+'7a - 2014 Persistence Report'!AC4*1000</f>
        <v>0</v>
      </c>
      <c r="AB39" s="603">
        <f>+'7a - 2014 Persistence Report'!AD4*1000</f>
        <v>0</v>
      </c>
      <c r="AC39" s="603">
        <f>+'7a - 2014 Persistence Report'!AE4*1000</f>
        <v>0</v>
      </c>
      <c r="AD39" s="603">
        <f>+'7a - 2014 Persistence Report'!AF4*1000</f>
        <v>0</v>
      </c>
      <c r="AE39" s="603">
        <f>+'7a - 2014 Persistence Report'!AG4*1000</f>
        <v>0</v>
      </c>
      <c r="AF39" s="603">
        <f>+'7a - 2014 Persistence Report'!AH4*1000</f>
        <v>0</v>
      </c>
      <c r="AG39" s="603">
        <f>+'7a - 2014 Persistence Report'!AI4*1000</f>
        <v>0</v>
      </c>
      <c r="AH39" s="603">
        <f>+'7a - 2014 Persistence Report'!AJ4*1000</f>
        <v>0</v>
      </c>
      <c r="AI39" s="603">
        <f>+'7a - 2014 Persistence Report'!AK4*1000</f>
        <v>0</v>
      </c>
      <c r="AJ39" s="603">
        <f>+'7a - 2014 Persistence Report'!AL4*1000</f>
        <v>0</v>
      </c>
      <c r="AK39" s="603">
        <f>+'7a - 2014 Persistence Report'!AM4*1000</f>
        <v>0</v>
      </c>
      <c r="AL39" s="603">
        <f>+'7a - 2014 Persistence Report'!AN4*1000</f>
        <v>0</v>
      </c>
      <c r="AM39" s="603">
        <f>+'7a - 2014 Persistence Report'!AO4*1000</f>
        <v>0</v>
      </c>
      <c r="AN39" s="603">
        <f>+'7a - 2014 Persistence Report'!AP4*1000</f>
        <v>0</v>
      </c>
      <c r="AO39" s="603">
        <f>+'7a - 2014 Persistence Report'!AQ4*1000</f>
        <v>0</v>
      </c>
      <c r="AP39" s="39"/>
      <c r="AQ39" s="603">
        <v>0</v>
      </c>
      <c r="AR39" s="603">
        <v>0</v>
      </c>
      <c r="AS39" s="603">
        <v>0</v>
      </c>
      <c r="AT39" s="603">
        <f>+'7a - 2014 Persistence Report'!AU4*1000</f>
        <v>301382.7451</v>
      </c>
      <c r="AU39" s="603">
        <f>+'7a - 2014 Persistence Report'!AV4*1000</f>
        <v>299900.10940000002</v>
      </c>
      <c r="AV39" s="603">
        <f>+'7a - 2014 Persistence Report'!AW4*1000</f>
        <v>273241.24040000001</v>
      </c>
      <c r="AW39" s="603">
        <f>+'7a - 2014 Persistence Report'!AX4*1000</f>
        <v>184101.22510000001</v>
      </c>
      <c r="AX39" s="603">
        <f>+'7a - 2014 Persistence Report'!AY4*1000</f>
        <v>184101.22510000001</v>
      </c>
      <c r="AY39" s="603">
        <f>+'7a - 2014 Persistence Report'!AZ4*1000</f>
        <v>184101.22510000001</v>
      </c>
      <c r="AZ39" s="603">
        <f>+'7a - 2014 Persistence Report'!BA4*1000</f>
        <v>184101.22510000001</v>
      </c>
      <c r="BA39" s="603">
        <f>+'7a - 2014 Persistence Report'!BB4*1000</f>
        <v>184101.22510000001</v>
      </c>
      <c r="BB39" s="603">
        <f>+'7a - 2014 Persistence Report'!BC4*1000</f>
        <v>184101.22510000001</v>
      </c>
      <c r="BC39" s="603">
        <f>+'7a - 2014 Persistence Report'!BD4*1000</f>
        <v>184101.22510000001</v>
      </c>
      <c r="BD39" s="603">
        <f>+'7a - 2014 Persistence Report'!BE4*1000</f>
        <v>167132.81640000001</v>
      </c>
      <c r="BE39" s="603">
        <f>+'7a - 2014 Persistence Report'!BF4*1000</f>
        <v>53589.012139999999</v>
      </c>
      <c r="BF39" s="603">
        <f>+'7a - 2014 Persistence Report'!BG4*1000</f>
        <v>0</v>
      </c>
      <c r="BG39" s="603">
        <f>+'7a - 2014 Persistence Report'!BH4*1000</f>
        <v>0</v>
      </c>
      <c r="BH39" s="603">
        <f>+'7a - 2014 Persistence Report'!BI4*1000</f>
        <v>0</v>
      </c>
      <c r="BI39" s="603">
        <f>+'7a - 2014 Persistence Report'!BJ4*1000</f>
        <v>0</v>
      </c>
      <c r="BJ39" s="603">
        <f>+'7a - 2014 Persistence Report'!BK4*1000</f>
        <v>0</v>
      </c>
      <c r="BK39" s="603">
        <f>+'7a - 2014 Persistence Report'!BL4*1000</f>
        <v>0</v>
      </c>
      <c r="BL39" s="603">
        <f>+'7a - 2014 Persistence Report'!BM4*1000</f>
        <v>0</v>
      </c>
      <c r="BM39" s="603">
        <f>+'7a - 2014 Persistence Report'!BN4*1000</f>
        <v>0</v>
      </c>
      <c r="BN39" s="603">
        <f>+'7a - 2014 Persistence Report'!BO4*1000</f>
        <v>0</v>
      </c>
      <c r="BO39" s="603">
        <f>+'7a - 2014 Persistence Report'!BP4*1000</f>
        <v>0</v>
      </c>
      <c r="BP39" s="603">
        <f>+'7a - 2014 Persistence Report'!BQ4*1000</f>
        <v>0</v>
      </c>
      <c r="BQ39" s="603">
        <f>+'7a - 2014 Persistence Report'!BR4*1000</f>
        <v>0</v>
      </c>
      <c r="BR39" s="603">
        <f>+'7a - 2014 Persistence Report'!BS4*1000</f>
        <v>0</v>
      </c>
      <c r="BS39" s="603">
        <f>+'7a - 2014 Persistence Report'!BT4*1000</f>
        <v>0</v>
      </c>
      <c r="BT39" s="603">
        <f>+'7a - 2014 Persistence Report'!BU4*1000</f>
        <v>0</v>
      </c>
      <c r="BU39" s="1"/>
    </row>
    <row r="40" spans="2:73" s="13" customFormat="1" ht="15.75">
      <c r="B40" s="599"/>
      <c r="C40" s="527">
        <v>150</v>
      </c>
      <c r="D40" s="527" t="s">
        <v>95</v>
      </c>
      <c r="E40" s="599" t="s">
        <v>1115</v>
      </c>
      <c r="F40" s="527"/>
      <c r="G40" s="599"/>
      <c r="H40" s="527">
        <v>2015</v>
      </c>
      <c r="I40" s="558" t="s">
        <v>567</v>
      </c>
      <c r="J40" s="558" t="s">
        <v>574</v>
      </c>
      <c r="K40" s="39"/>
      <c r="L40" s="603"/>
      <c r="M40" s="603"/>
      <c r="N40" s="603"/>
      <c r="O40" s="603"/>
      <c r="P40" s="603">
        <f>+'7 - 2015-2017 Annual Report'!DT20</f>
        <v>5</v>
      </c>
      <c r="Q40" s="603">
        <f>+'7 - 2015-2017 Annual Report'!DU20</f>
        <v>5</v>
      </c>
      <c r="R40" s="603">
        <f>+'7 - 2015-2017 Annual Report'!DV20</f>
        <v>5</v>
      </c>
      <c r="S40" s="603">
        <f>+'7 - 2015-2017 Annual Report'!DW20</f>
        <v>5</v>
      </c>
      <c r="T40" s="603">
        <f>+'7 - 2015-2017 Annual Report'!DX20</f>
        <v>5</v>
      </c>
      <c r="U40" s="603">
        <f>+'7 - 2015-2017 Annual Report'!DY20</f>
        <v>5</v>
      </c>
      <c r="V40" s="603">
        <f>+'7 - 2015-2017 Annual Report'!DZ20</f>
        <v>5</v>
      </c>
      <c r="W40" s="603">
        <f>+'7 - 2015-2017 Annual Report'!EA20</f>
        <v>5</v>
      </c>
      <c r="X40" s="603">
        <f>+'7 - 2015-2017 Annual Report'!EB20</f>
        <v>5</v>
      </c>
      <c r="Y40" s="603">
        <f>+'7 - 2015-2017 Annual Report'!EC20</f>
        <v>5</v>
      </c>
      <c r="Z40" s="603">
        <f>+'7 - 2015-2017 Annual Report'!ED20</f>
        <v>4</v>
      </c>
      <c r="AA40" s="603">
        <f>+'7 - 2015-2017 Annual Report'!EE20</f>
        <v>4</v>
      </c>
      <c r="AB40" s="603">
        <f>+'7 - 2015-2017 Annual Report'!EF20</f>
        <v>4</v>
      </c>
      <c r="AC40" s="603">
        <f>+'7 - 2015-2017 Annual Report'!EG20</f>
        <v>4</v>
      </c>
      <c r="AD40" s="603">
        <f>+'7 - 2015-2017 Annual Report'!EH20</f>
        <v>4</v>
      </c>
      <c r="AE40" s="603">
        <f>+'7 - 2015-2017 Annual Report'!EI20</f>
        <v>4</v>
      </c>
      <c r="AF40" s="603">
        <f>+'7 - 2015-2017 Annual Report'!EJ20</f>
        <v>1</v>
      </c>
      <c r="AG40" s="603">
        <f>+'7 - 2015-2017 Annual Report'!EK20</f>
        <v>1</v>
      </c>
      <c r="AH40" s="603">
        <f>+'7 - 2015-2017 Annual Report'!EL20</f>
        <v>1</v>
      </c>
      <c r="AI40" s="603">
        <f>+'7 - 2015-2017 Annual Report'!EM20</f>
        <v>1</v>
      </c>
      <c r="AJ40" s="603">
        <f>+'7 - 2015-2017 Annual Report'!EN20</f>
        <v>0</v>
      </c>
      <c r="AK40" s="603">
        <f>+'7 - 2015-2017 Annual Report'!EO20</f>
        <v>0</v>
      </c>
      <c r="AL40" s="603">
        <f>+'7 - 2015-2017 Annual Report'!EP20</f>
        <v>0</v>
      </c>
      <c r="AM40" s="603">
        <f>+'7 - 2015-2017 Annual Report'!EQ20</f>
        <v>0</v>
      </c>
      <c r="AN40" s="603">
        <f>+'7 - 2015-2017 Annual Report'!ER20</f>
        <v>0</v>
      </c>
      <c r="AO40" s="603">
        <f>+'7 - 2015-2017 Annual Report'!ES20</f>
        <v>0</v>
      </c>
      <c r="AP40" s="39"/>
      <c r="AQ40" s="603"/>
      <c r="AR40" s="603"/>
      <c r="AS40" s="603"/>
      <c r="AT40" s="603"/>
      <c r="AU40" s="603">
        <f>+'7 - 2015-2017 Annual Report'!CG20</f>
        <v>71985</v>
      </c>
      <c r="AV40" s="603">
        <f>+'7 - 2015-2017 Annual Report'!CH20</f>
        <v>71372</v>
      </c>
      <c r="AW40" s="603">
        <f>+'7 - 2015-2017 Annual Report'!CI20</f>
        <v>71372</v>
      </c>
      <c r="AX40" s="603">
        <f>+'7 - 2015-2017 Annual Report'!CJ20</f>
        <v>71372</v>
      </c>
      <c r="AY40" s="603">
        <f>+'7 - 2015-2017 Annual Report'!CK20</f>
        <v>71372</v>
      </c>
      <c r="AZ40" s="603">
        <f>+'7 - 2015-2017 Annual Report'!CL20</f>
        <v>71372</v>
      </c>
      <c r="BA40" s="603">
        <f>+'7 - 2015-2017 Annual Report'!CM20</f>
        <v>71372</v>
      </c>
      <c r="BB40" s="603">
        <f>+'7 - 2015-2017 Annual Report'!CN20</f>
        <v>71368</v>
      </c>
      <c r="BC40" s="603">
        <f>+'7 - 2015-2017 Annual Report'!CO20</f>
        <v>71368</v>
      </c>
      <c r="BD40" s="603">
        <f>+'7 - 2015-2017 Annual Report'!CP20</f>
        <v>71368</v>
      </c>
      <c r="BE40" s="603">
        <f>+'7 - 2015-2017 Annual Report'!CQ20</f>
        <v>63835</v>
      </c>
      <c r="BF40" s="603">
        <f>+'7 - 2015-2017 Annual Report'!CR20</f>
        <v>62894</v>
      </c>
      <c r="BG40" s="603">
        <f>+'7 - 2015-2017 Annual Report'!CS20</f>
        <v>62894</v>
      </c>
      <c r="BH40" s="603">
        <f>+'7 - 2015-2017 Annual Report'!CT20</f>
        <v>62790</v>
      </c>
      <c r="BI40" s="603">
        <f>+'7 - 2015-2017 Annual Report'!CU20</f>
        <v>62790</v>
      </c>
      <c r="BJ40" s="603">
        <f>+'7 - 2015-2017 Annual Report'!CV20</f>
        <v>62680</v>
      </c>
      <c r="BK40" s="603">
        <f>+'7 - 2015-2017 Annual Report'!CW20</f>
        <v>23031</v>
      </c>
      <c r="BL40" s="603">
        <f>+'7 - 2015-2017 Annual Report'!CX20</f>
        <v>23031</v>
      </c>
      <c r="BM40" s="603">
        <f>+'7 - 2015-2017 Annual Report'!CY20</f>
        <v>23031</v>
      </c>
      <c r="BN40" s="603">
        <f>+'7 - 2015-2017 Annual Report'!CZ20</f>
        <v>23031</v>
      </c>
      <c r="BO40" s="603">
        <f>+'7 - 2015-2017 Annual Report'!DA20</f>
        <v>0</v>
      </c>
      <c r="BP40" s="603">
        <f>+'7 - 2015-2017 Annual Report'!DB20</f>
        <v>0</v>
      </c>
      <c r="BQ40" s="603">
        <f>+'7 - 2015-2017 Annual Report'!DC20</f>
        <v>0</v>
      </c>
      <c r="BR40" s="603">
        <f>+'7 - 2015-2017 Annual Report'!DD20</f>
        <v>0</v>
      </c>
      <c r="BS40" s="603">
        <f>+'7 - 2015-2017 Annual Report'!DE20</f>
        <v>0</v>
      </c>
      <c r="BT40" s="603">
        <f>+'7 - 2015-2017 Annual Report'!DF20</f>
        <v>0</v>
      </c>
      <c r="BU40" s="1"/>
    </row>
    <row r="41" spans="2:73" s="13" customFormat="1" ht="15.75">
      <c r="B41" s="599"/>
      <c r="C41" s="527">
        <v>249</v>
      </c>
      <c r="D41" s="527" t="s">
        <v>1055</v>
      </c>
      <c r="E41" s="599" t="s">
        <v>1074</v>
      </c>
      <c r="F41" s="527"/>
      <c r="G41" s="599"/>
      <c r="H41" s="527">
        <v>2016</v>
      </c>
      <c r="I41" s="558" t="s">
        <v>568</v>
      </c>
      <c r="J41" s="558" t="s">
        <v>581</v>
      </c>
      <c r="K41" s="39"/>
      <c r="L41" s="603"/>
      <c r="M41" s="603"/>
      <c r="N41" s="603"/>
      <c r="O41" s="603"/>
      <c r="P41" s="603"/>
      <c r="Q41" s="603">
        <f>+'7 - 2015-2017 Annual Report'!DV49</f>
        <v>31</v>
      </c>
      <c r="R41" s="603">
        <f>+'7 - 2015-2017 Annual Report'!DW49</f>
        <v>22</v>
      </c>
      <c r="S41" s="603">
        <f>+'7 - 2015-2017 Annual Report'!DX49</f>
        <v>22</v>
      </c>
      <c r="T41" s="603">
        <f>+'7 - 2015-2017 Annual Report'!DX34</f>
        <v>31</v>
      </c>
      <c r="U41" s="603">
        <f>+'7 - 2015-2017 Annual Report'!DY34</f>
        <v>31</v>
      </c>
      <c r="V41" s="603">
        <f>+'7 - 2015-2017 Annual Report'!DZ34</f>
        <v>31</v>
      </c>
      <c r="W41" s="603">
        <f>+'7 - 2015-2017 Annual Report'!EA34</f>
        <v>31</v>
      </c>
      <c r="X41" s="603">
        <f>+'7 - 2015-2017 Annual Report'!EB34</f>
        <v>31</v>
      </c>
      <c r="Y41" s="603">
        <f>+'7 - 2015-2017 Annual Report'!EC34</f>
        <v>31</v>
      </c>
      <c r="Z41" s="603">
        <f>+'7 - 2015-2017 Annual Report'!ED34</f>
        <v>31</v>
      </c>
      <c r="AA41" s="603">
        <f>+'7 - 2015-2017 Annual Report'!EE34</f>
        <v>31</v>
      </c>
      <c r="AB41" s="603">
        <f>+'7 - 2015-2017 Annual Report'!EF34</f>
        <v>31</v>
      </c>
      <c r="AC41" s="603">
        <f>+'7 - 2015-2017 Annual Report'!EG34</f>
        <v>31</v>
      </c>
      <c r="AD41" s="603">
        <f>+'7 - 2015-2017 Annual Report'!EH34</f>
        <v>31</v>
      </c>
      <c r="AE41" s="603">
        <f>+'7 - 2015-2017 Annual Report'!EI34</f>
        <v>31</v>
      </c>
      <c r="AF41" s="603">
        <f>+'7 - 2015-2017 Annual Report'!EJ34</f>
        <v>31</v>
      </c>
      <c r="AG41" s="603">
        <f>+'7 - 2015-2017 Annual Report'!EK34</f>
        <v>31</v>
      </c>
      <c r="AH41" s="603">
        <f>+'7 - 2015-2017 Annual Report'!EL34</f>
        <v>31</v>
      </c>
      <c r="AI41" s="603">
        <f>+'7 - 2015-2017 Annual Report'!EM34</f>
        <v>30</v>
      </c>
      <c r="AJ41" s="603">
        <f>+'7 - 2015-2017 Annual Report'!EN34</f>
        <v>0</v>
      </c>
      <c r="AK41" s="603">
        <f>+'7 - 2015-2017 Annual Report'!EO34</f>
        <v>0</v>
      </c>
      <c r="AL41" s="603">
        <f>+'7 - 2015-2017 Annual Report'!EP34</f>
        <v>0</v>
      </c>
      <c r="AM41" s="603">
        <f>+'7 - 2015-2017 Annual Report'!EQ34</f>
        <v>0</v>
      </c>
      <c r="AN41" s="603">
        <f>+'7 - 2015-2017 Annual Report'!ER34</f>
        <v>0</v>
      </c>
      <c r="AO41" s="603">
        <f>+'7 - 2015-2017 Annual Report'!ES34</f>
        <v>0</v>
      </c>
      <c r="AP41" s="39"/>
      <c r="AQ41" s="603"/>
      <c r="AR41" s="603"/>
      <c r="AS41" s="603"/>
      <c r="AT41" s="603"/>
      <c r="AU41" s="603"/>
      <c r="AV41" s="603">
        <f>+'7 - 2015-2017 Annual Report'!CH34</f>
        <v>108688</v>
      </c>
      <c r="AW41" s="603">
        <f>+'7 - 2015-2017 Annual Report'!CI34</f>
        <v>108688</v>
      </c>
      <c r="AX41" s="603">
        <f>+'7 - 2015-2017 Annual Report'!CJ34</f>
        <v>108688</v>
      </c>
      <c r="AY41" s="603">
        <f>+'7 - 2015-2017 Annual Report'!CK34</f>
        <v>108688</v>
      </c>
      <c r="AZ41" s="603">
        <f>+'7 - 2015-2017 Annual Report'!CL34</f>
        <v>108688</v>
      </c>
      <c r="BA41" s="603">
        <f>+'7 - 2015-2017 Annual Report'!CM34</f>
        <v>108688</v>
      </c>
      <c r="BB41" s="603">
        <f>+'7 - 2015-2017 Annual Report'!CN34</f>
        <v>108688</v>
      </c>
      <c r="BC41" s="603">
        <f>+'7 - 2015-2017 Annual Report'!CO34</f>
        <v>108688</v>
      </c>
      <c r="BD41" s="603">
        <f>+'7 - 2015-2017 Annual Report'!CP34</f>
        <v>108688</v>
      </c>
      <c r="BE41" s="603">
        <f>+'7 - 2015-2017 Annual Report'!CQ34</f>
        <v>108688</v>
      </c>
      <c r="BF41" s="603">
        <f>+'7 - 2015-2017 Annual Report'!CR34</f>
        <v>108688</v>
      </c>
      <c r="BG41" s="603">
        <f>+'7 - 2015-2017 Annual Report'!CS34</f>
        <v>108688</v>
      </c>
      <c r="BH41" s="603">
        <f>+'7 - 2015-2017 Annual Report'!CT34</f>
        <v>108688</v>
      </c>
      <c r="BI41" s="603">
        <f>+'7 - 2015-2017 Annual Report'!CU34</f>
        <v>108688</v>
      </c>
      <c r="BJ41" s="603">
        <f>+'7 - 2015-2017 Annual Report'!CV34</f>
        <v>108688</v>
      </c>
      <c r="BK41" s="603">
        <f>+'7 - 2015-2017 Annual Report'!CW34</f>
        <v>108688</v>
      </c>
      <c r="BL41" s="603">
        <f>+'7 - 2015-2017 Annual Report'!CX34</f>
        <v>108688</v>
      </c>
      <c r="BM41" s="603">
        <f>+'7 - 2015-2017 Annual Report'!CY34</f>
        <v>108688</v>
      </c>
      <c r="BN41" s="603">
        <f>+'7 - 2015-2017 Annual Report'!CZ34</f>
        <v>107162</v>
      </c>
      <c r="BO41" s="603">
        <f>+'7 - 2015-2017 Annual Report'!DA34</f>
        <v>0</v>
      </c>
      <c r="BP41" s="603">
        <f>+'7 - 2015-2017 Annual Report'!DB34</f>
        <v>0</v>
      </c>
      <c r="BQ41" s="603">
        <f>+'7 - 2015-2017 Annual Report'!DC34</f>
        <v>0</v>
      </c>
      <c r="BR41" s="603">
        <f>+'7 - 2015-2017 Annual Report'!DD34</f>
        <v>0</v>
      </c>
      <c r="BS41" s="603">
        <f>+'7 - 2015-2017 Annual Report'!DE34</f>
        <v>0</v>
      </c>
      <c r="BT41" s="603">
        <f>+'7 - 2015-2017 Annual Report'!DF34</f>
        <v>0</v>
      </c>
      <c r="BU41" s="1"/>
    </row>
    <row r="42" spans="2:73" s="13" customFormat="1" ht="15.75">
      <c r="B42" s="599"/>
      <c r="C42" s="527">
        <v>68</v>
      </c>
      <c r="D42" s="527" t="s">
        <v>95</v>
      </c>
      <c r="E42" s="599">
        <v>2015</v>
      </c>
      <c r="F42" s="527"/>
      <c r="G42" s="599"/>
      <c r="H42" s="527">
        <v>2015</v>
      </c>
      <c r="I42" s="558" t="s">
        <v>567</v>
      </c>
      <c r="J42" s="558" t="s">
        <v>581</v>
      </c>
      <c r="K42" s="39"/>
      <c r="L42" s="603"/>
      <c r="M42" s="603"/>
      <c r="N42" s="603"/>
      <c r="O42" s="603"/>
      <c r="P42" s="603">
        <f>+'7 - 2015-2017 Annual Report'!DT9</f>
        <v>18</v>
      </c>
      <c r="Q42" s="603">
        <f>+'7 - 2015-2017 Annual Report'!DU9</f>
        <v>18</v>
      </c>
      <c r="R42" s="603">
        <f>+'7 - 2015-2017 Annual Report'!DV9</f>
        <v>18</v>
      </c>
      <c r="S42" s="603">
        <f>+'7 - 2015-2017 Annual Report'!DW9</f>
        <v>18</v>
      </c>
      <c r="T42" s="603">
        <f>+'7 - 2015-2017 Annual Report'!DX9</f>
        <v>18</v>
      </c>
      <c r="U42" s="603">
        <f>+'7 - 2015-2017 Annual Report'!DY9</f>
        <v>18</v>
      </c>
      <c r="V42" s="603">
        <f>+'7 - 2015-2017 Annual Report'!DZ9</f>
        <v>18</v>
      </c>
      <c r="W42" s="603">
        <f>+'7 - 2015-2017 Annual Report'!EA9</f>
        <v>18</v>
      </c>
      <c r="X42" s="603">
        <f>+'7 - 2015-2017 Annual Report'!EB9</f>
        <v>18</v>
      </c>
      <c r="Y42" s="603">
        <f>+'7 - 2015-2017 Annual Report'!EC9</f>
        <v>18</v>
      </c>
      <c r="Z42" s="603">
        <f>+'7 - 2015-2017 Annual Report'!ED9</f>
        <v>16</v>
      </c>
      <c r="AA42" s="603">
        <f>+'7 - 2015-2017 Annual Report'!EE9</f>
        <v>16</v>
      </c>
      <c r="AB42" s="603">
        <f>+'7 - 2015-2017 Annual Report'!EF9</f>
        <v>16</v>
      </c>
      <c r="AC42" s="603">
        <f>+'7 - 2015-2017 Annual Report'!EG9</f>
        <v>16</v>
      </c>
      <c r="AD42" s="603">
        <f>+'7 - 2015-2017 Annual Report'!EH9</f>
        <v>16</v>
      </c>
      <c r="AE42" s="603">
        <f>+'7 - 2015-2017 Annual Report'!EI9</f>
        <v>16</v>
      </c>
      <c r="AF42" s="603">
        <f>+'7 - 2015-2017 Annual Report'!EJ9</f>
        <v>9</v>
      </c>
      <c r="AG42" s="603">
        <f>+'7 - 2015-2017 Annual Report'!EK9</f>
        <v>9</v>
      </c>
      <c r="AH42" s="603">
        <f>+'7 - 2015-2017 Annual Report'!EL9</f>
        <v>9</v>
      </c>
      <c r="AI42" s="603">
        <f>+'7 - 2015-2017 Annual Report'!EM9</f>
        <v>9</v>
      </c>
      <c r="AJ42" s="603">
        <f>+'7 - 2015-2017 Annual Report'!EN9</f>
        <v>0</v>
      </c>
      <c r="AK42" s="603">
        <f>+'7 - 2015-2017 Annual Report'!EO9</f>
        <v>0</v>
      </c>
      <c r="AL42" s="603">
        <f>+'7 - 2015-2017 Annual Report'!EP9</f>
        <v>0</v>
      </c>
      <c r="AM42" s="603">
        <f>+'7 - 2015-2017 Annual Report'!EQ9</f>
        <v>0</v>
      </c>
      <c r="AN42" s="603">
        <f>+'7 - 2015-2017 Annual Report'!ER9</f>
        <v>0</v>
      </c>
      <c r="AO42" s="603">
        <f>+'7 - 2015-2017 Annual Report'!ES9</f>
        <v>0</v>
      </c>
      <c r="AP42" s="39"/>
      <c r="AQ42" s="603"/>
      <c r="AR42" s="603"/>
      <c r="AS42" s="603"/>
      <c r="AT42" s="603"/>
      <c r="AU42" s="603">
        <f>+'7 - 2015-2017 Annual Report'!CG9</f>
        <v>271996</v>
      </c>
      <c r="AV42" s="603">
        <f>+'7 - 2015-2017 Annual Report'!CH9</f>
        <v>269265</v>
      </c>
      <c r="AW42" s="603">
        <f>+'7 - 2015-2017 Annual Report'!CI9</f>
        <v>269265</v>
      </c>
      <c r="AX42" s="603">
        <f>+'7 - 2015-2017 Annual Report'!CJ9</f>
        <v>269265</v>
      </c>
      <c r="AY42" s="603">
        <f>+'7 - 2015-2017 Annual Report'!CK9</f>
        <v>269265</v>
      </c>
      <c r="AZ42" s="603">
        <f>+'7 - 2015-2017 Annual Report'!CL9</f>
        <v>269265</v>
      </c>
      <c r="BA42" s="603">
        <f>+'7 - 2015-2017 Annual Report'!CM9</f>
        <v>269265</v>
      </c>
      <c r="BB42" s="603">
        <f>+'7 - 2015-2017 Annual Report'!CN9</f>
        <v>269252</v>
      </c>
      <c r="BC42" s="603">
        <f>+'7 - 2015-2017 Annual Report'!CO9</f>
        <v>269252</v>
      </c>
      <c r="BD42" s="603">
        <f>+'7 - 2015-2017 Annual Report'!CP9</f>
        <v>269252</v>
      </c>
      <c r="BE42" s="603">
        <f>+'7 - 2015-2017 Annual Report'!CQ9</f>
        <v>256228</v>
      </c>
      <c r="BF42" s="603">
        <f>+'7 - 2015-2017 Annual Report'!CR9</f>
        <v>254169</v>
      </c>
      <c r="BG42" s="603">
        <f>+'7 - 2015-2017 Annual Report'!CS9</f>
        <v>254169</v>
      </c>
      <c r="BH42" s="603">
        <f>+'7 - 2015-2017 Annual Report'!CT9</f>
        <v>253981</v>
      </c>
      <c r="BI42" s="603">
        <f>+'7 - 2015-2017 Annual Report'!CU9</f>
        <v>253981</v>
      </c>
      <c r="BJ42" s="603">
        <f>+'7 - 2015-2017 Annual Report'!CV9</f>
        <v>253912</v>
      </c>
      <c r="BK42" s="603">
        <f>+'7 - 2015-2017 Annual Report'!CW9</f>
        <v>149351</v>
      </c>
      <c r="BL42" s="603">
        <f>+'7 - 2015-2017 Annual Report'!CX9</f>
        <v>149351</v>
      </c>
      <c r="BM42" s="603">
        <f>+'7 - 2015-2017 Annual Report'!CY9</f>
        <v>149351</v>
      </c>
      <c r="BN42" s="603">
        <f>+'7 - 2015-2017 Annual Report'!CZ9</f>
        <v>149351</v>
      </c>
      <c r="BO42" s="603">
        <f>+'7 - 2015-2017 Annual Report'!DA9</f>
        <v>0</v>
      </c>
      <c r="BP42" s="603">
        <f>+'7 - 2015-2017 Annual Report'!DB9</f>
        <v>0</v>
      </c>
      <c r="BQ42" s="603">
        <f>+'7 - 2015-2017 Annual Report'!DC9</f>
        <v>0</v>
      </c>
      <c r="BR42" s="603">
        <f>+'7 - 2015-2017 Annual Report'!DD9</f>
        <v>0</v>
      </c>
      <c r="BS42" s="603">
        <f>+'7 - 2015-2017 Annual Report'!DE9</f>
        <v>0</v>
      </c>
      <c r="BT42" s="603">
        <f>+'7 - 2015-2017 Annual Report'!DF9</f>
        <v>0</v>
      </c>
      <c r="BU42" s="1"/>
    </row>
    <row r="43" spans="2:73" s="13" customFormat="1" ht="15.75">
      <c r="B43" s="599"/>
      <c r="C43" s="527" t="s">
        <v>1083</v>
      </c>
      <c r="D43" s="527" t="s">
        <v>5</v>
      </c>
      <c r="E43" s="599" t="s">
        <v>1074</v>
      </c>
      <c r="F43" s="527" t="s">
        <v>29</v>
      </c>
      <c r="G43" s="599"/>
      <c r="H43" s="527">
        <v>2014</v>
      </c>
      <c r="I43" s="558" t="s">
        <v>566</v>
      </c>
      <c r="J43" s="558" t="s">
        <v>581</v>
      </c>
      <c r="K43" s="39"/>
      <c r="L43" s="603">
        <v>0</v>
      </c>
      <c r="M43" s="603">
        <v>0</v>
      </c>
      <c r="N43" s="603">
        <v>0</v>
      </c>
      <c r="O43" s="603">
        <f>+'7a - 2014 Persistence Report'!Q14*1000</f>
        <v>9.6159044839999996</v>
      </c>
      <c r="P43" s="603">
        <f>+'7a - 2014 Persistence Report'!R14*1000</f>
        <v>8.3936409940000001</v>
      </c>
      <c r="Q43" s="603">
        <f>+'7a - 2014 Persistence Report'!S14*1000</f>
        <v>7.7566649400000003</v>
      </c>
      <c r="R43" s="603">
        <f>+'7a - 2014 Persistence Report'!T14*1000</f>
        <v>7.7566649400000003</v>
      </c>
      <c r="S43" s="603">
        <f>+'7a - 2014 Persistence Report'!U14*1000</f>
        <v>7.7566649400000003</v>
      </c>
      <c r="T43" s="603">
        <f>+'7a - 2014 Persistence Report'!V14*1000</f>
        <v>7.7566649400000003</v>
      </c>
      <c r="U43" s="603">
        <f>+'7a - 2014 Persistence Report'!W14*1000</f>
        <v>7.7566649400000003</v>
      </c>
      <c r="V43" s="603">
        <f>+'7a - 2014 Persistence Report'!X14*1000</f>
        <v>7.7508637260000004</v>
      </c>
      <c r="W43" s="603">
        <f>+'7a - 2014 Persistence Report'!Y14*1000</f>
        <v>7.7508637260000004</v>
      </c>
      <c r="X43" s="603">
        <f>+'7a - 2014 Persistence Report'!Z14*1000</f>
        <v>7.2359701579999998</v>
      </c>
      <c r="Y43" s="603">
        <f>+'7a - 2014 Persistence Report'!AA14*1000</f>
        <v>6.5851772149999999</v>
      </c>
      <c r="Z43" s="603">
        <f>+'7a - 2014 Persistence Report'!AB14*1000</f>
        <v>5.5782522769999998</v>
      </c>
      <c r="AA43" s="603">
        <f>+'7a - 2014 Persistence Report'!AC14*1000</f>
        <v>5.5782522769999998</v>
      </c>
      <c r="AB43" s="603">
        <f>+'7a - 2014 Persistence Report'!AD14*1000</f>
        <v>5.5514098440000001</v>
      </c>
      <c r="AC43" s="603">
        <f>+'7a - 2014 Persistence Report'!AE14*1000</f>
        <v>5.5514098440000001</v>
      </c>
      <c r="AD43" s="603">
        <f>+'7a - 2014 Persistence Report'!AF14*1000</f>
        <v>5.5400707049999998</v>
      </c>
      <c r="AE43" s="603">
        <f>+'7a - 2014 Persistence Report'!AG14*1000</f>
        <v>4.5037135099999999</v>
      </c>
      <c r="AF43" s="603">
        <f>+'7a - 2014 Persistence Report'!AH14*1000</f>
        <v>4.5037135099999999</v>
      </c>
      <c r="AG43" s="603">
        <f>+'7a - 2014 Persistence Report'!AI14*1000</f>
        <v>4.5037135099999999</v>
      </c>
      <c r="AH43" s="603">
        <f>+'7a - 2014 Persistence Report'!AJ14*1000</f>
        <v>4.5037135099999999</v>
      </c>
      <c r="AI43" s="603">
        <f>+'7a - 2014 Persistence Report'!AK14*1000</f>
        <v>0</v>
      </c>
      <c r="AJ43" s="603">
        <f>+'7a - 2014 Persistence Report'!AL14*1000</f>
        <v>0</v>
      </c>
      <c r="AK43" s="603">
        <f>+'7a - 2014 Persistence Report'!AM14*1000</f>
        <v>0</v>
      </c>
      <c r="AL43" s="603">
        <f>+'7a - 2014 Persistence Report'!AN14*1000</f>
        <v>0</v>
      </c>
      <c r="AM43" s="603">
        <f>+'7a - 2014 Persistence Report'!AO14*1000</f>
        <v>0</v>
      </c>
      <c r="AN43" s="603">
        <f>+'7a - 2014 Persistence Report'!AP14*1000</f>
        <v>0</v>
      </c>
      <c r="AO43" s="603">
        <f>+'7a - 2014 Persistence Report'!AQ14*1000</f>
        <v>0</v>
      </c>
      <c r="AP43" s="39"/>
      <c r="AQ43" s="603">
        <v>0</v>
      </c>
      <c r="AR43" s="603">
        <v>0</v>
      </c>
      <c r="AS43" s="603">
        <v>0</v>
      </c>
      <c r="AT43" s="603">
        <f>+'7a - 2014 Persistence Report'!AU14*1000</f>
        <v>146930.41740000001</v>
      </c>
      <c r="AU43" s="603">
        <f>+'7a - 2014 Persistence Report'!AV14*1000</f>
        <v>127460.58500000001</v>
      </c>
      <c r="AV43" s="603">
        <f>+'7a - 2014 Persistence Report'!AW14*1000</f>
        <v>117313.98639999999</v>
      </c>
      <c r="AW43" s="603">
        <f>+'7a - 2014 Persistence Report'!AX14*1000</f>
        <v>117313.98639999999</v>
      </c>
      <c r="AX43" s="603">
        <f>+'7a - 2014 Persistence Report'!AY14*1000</f>
        <v>117313.98639999999</v>
      </c>
      <c r="AY43" s="603">
        <f>+'7a - 2014 Persistence Report'!AZ14*1000</f>
        <v>117313.98639999999</v>
      </c>
      <c r="AZ43" s="603">
        <f>+'7a - 2014 Persistence Report'!BA14*1000</f>
        <v>117313.98639999999</v>
      </c>
      <c r="BA43" s="603">
        <f>+'7a - 2014 Persistence Report'!BB14*1000</f>
        <v>117263.1678</v>
      </c>
      <c r="BB43" s="603">
        <f>+'7a - 2014 Persistence Report'!BC14*1000</f>
        <v>117263.1678</v>
      </c>
      <c r="BC43" s="603">
        <f>+'7a - 2014 Persistence Report'!BD14*1000</f>
        <v>109061.2608</v>
      </c>
      <c r="BD43" s="603">
        <f>+'7a - 2014 Persistence Report'!BE14*1000</f>
        <v>106028.3144</v>
      </c>
      <c r="BE43" s="603">
        <f>+'7a - 2014 Persistence Report'!BF14*1000</f>
        <v>89658.429120000001</v>
      </c>
      <c r="BF43" s="603">
        <f>+'7a - 2014 Persistence Report'!BG14*1000</f>
        <v>89658.429120000001</v>
      </c>
      <c r="BG43" s="603">
        <f>+'7a - 2014 Persistence Report'!BH14*1000</f>
        <v>88374.528130000006</v>
      </c>
      <c r="BH43" s="603">
        <f>+'7a - 2014 Persistence Report'!BI14*1000</f>
        <v>88374.528130000006</v>
      </c>
      <c r="BI43" s="603">
        <f>+'7a - 2014 Persistence Report'!BJ14*1000</f>
        <v>88249.586859999996</v>
      </c>
      <c r="BJ43" s="603">
        <f>+'7a - 2014 Persistence Report'!BK14*1000</f>
        <v>71741.116259999995</v>
      </c>
      <c r="BK43" s="603">
        <f>+'7a - 2014 Persistence Report'!BL14*1000</f>
        <v>71741.116259999995</v>
      </c>
      <c r="BL43" s="603">
        <f>+'7a - 2014 Persistence Report'!BM14*1000</f>
        <v>71741.116259999995</v>
      </c>
      <c r="BM43" s="603">
        <f>+'7a - 2014 Persistence Report'!BN14*1000</f>
        <v>71741.116259999995</v>
      </c>
      <c r="BN43" s="603">
        <f>+'7a - 2014 Persistence Report'!BO14*1000</f>
        <v>0</v>
      </c>
      <c r="BO43" s="603">
        <f>+'7a - 2014 Persistence Report'!BP14*1000</f>
        <v>0</v>
      </c>
      <c r="BP43" s="603">
        <f>+'7a - 2014 Persistence Report'!BQ14*1000</f>
        <v>0</v>
      </c>
      <c r="BQ43" s="603">
        <f>+'7a - 2014 Persistence Report'!BR14*1000</f>
        <v>0</v>
      </c>
      <c r="BR43" s="603">
        <f>+'7a - 2014 Persistence Report'!BS14*1000</f>
        <v>0</v>
      </c>
      <c r="BS43" s="603">
        <f>+'7a - 2014 Persistence Report'!BT14*1000</f>
        <v>0</v>
      </c>
      <c r="BT43" s="603">
        <f>+'7a - 2014 Persistence Report'!BU14*1000</f>
        <v>0</v>
      </c>
      <c r="BU43" s="1"/>
    </row>
    <row r="44" spans="2:73" s="13" customFormat="1" ht="15.75">
      <c r="B44" s="599"/>
      <c r="C44" s="527">
        <v>418</v>
      </c>
      <c r="D44" s="527" t="s">
        <v>1116</v>
      </c>
      <c r="E44" s="599" t="s">
        <v>1074</v>
      </c>
      <c r="F44" s="527"/>
      <c r="G44" s="599"/>
      <c r="H44" s="527">
        <v>2017</v>
      </c>
      <c r="I44" s="558" t="s">
        <v>569</v>
      </c>
      <c r="J44" s="558" t="s">
        <v>581</v>
      </c>
      <c r="K44" s="39"/>
      <c r="L44" s="603"/>
      <c r="M44" s="603"/>
      <c r="N44" s="603"/>
      <c r="O44" s="603"/>
      <c r="P44" s="603"/>
      <c r="Q44" s="603"/>
      <c r="R44" s="603">
        <f>+'7 - 2015-2017 Annual Report'!DV53</f>
        <v>31</v>
      </c>
      <c r="S44" s="603">
        <f>+'7 - 2015-2017 Annual Report'!DW53</f>
        <v>31</v>
      </c>
      <c r="T44" s="603">
        <f>+'7 - 2015-2017 Annual Report'!DX53</f>
        <v>31</v>
      </c>
      <c r="U44" s="603">
        <f>+'7 - 2015-2017 Annual Report'!DY53</f>
        <v>31</v>
      </c>
      <c r="V44" s="603">
        <f>+'7 - 2015-2017 Annual Report'!DZ53</f>
        <v>31</v>
      </c>
      <c r="W44" s="603">
        <f>+'7 - 2015-2017 Annual Report'!EA53</f>
        <v>29</v>
      </c>
      <c r="X44" s="603">
        <f>+'7 - 2015-2017 Annual Report'!EB53</f>
        <v>25</v>
      </c>
      <c r="Y44" s="603">
        <f>+'7 - 2015-2017 Annual Report'!EC53</f>
        <v>23</v>
      </c>
      <c r="Z44" s="603">
        <f>+'7 - 2015-2017 Annual Report'!ED53</f>
        <v>17</v>
      </c>
      <c r="AA44" s="603">
        <f>+'7 - 2015-2017 Annual Report'!EE53</f>
        <v>12</v>
      </c>
      <c r="AB44" s="603">
        <f>+'7 - 2015-2017 Annual Report'!EF53</f>
        <v>7</v>
      </c>
      <c r="AC44" s="603">
        <f>+'7 - 2015-2017 Annual Report'!EG53</f>
        <v>2</v>
      </c>
      <c r="AD44" s="603">
        <f>+'7 - 2015-2017 Annual Report'!EH53</f>
        <v>0</v>
      </c>
      <c r="AE44" s="603">
        <f>+'7 - 2015-2017 Annual Report'!EI53</f>
        <v>0</v>
      </c>
      <c r="AF44" s="603">
        <f>+'7 - 2015-2017 Annual Report'!EJ53</f>
        <v>0</v>
      </c>
      <c r="AG44" s="603">
        <f>+'7 - 2015-2017 Annual Report'!EK53</f>
        <v>0</v>
      </c>
      <c r="AH44" s="603">
        <f>+'7 - 2015-2017 Annual Report'!EL53</f>
        <v>0</v>
      </c>
      <c r="AI44" s="603">
        <f>+'7 - 2015-2017 Annual Report'!EM53</f>
        <v>0</v>
      </c>
      <c r="AJ44" s="603">
        <f>+'7 - 2015-2017 Annual Report'!EN53</f>
        <v>0</v>
      </c>
      <c r="AK44" s="603">
        <f>+'7 - 2015-2017 Annual Report'!EO53</f>
        <v>0</v>
      </c>
      <c r="AL44" s="603">
        <f>+'7 - 2015-2017 Annual Report'!EP53</f>
        <v>0</v>
      </c>
      <c r="AM44" s="603">
        <f>+'7 - 2015-2017 Annual Report'!EQ53</f>
        <v>0</v>
      </c>
      <c r="AN44" s="603">
        <f>+'7 - 2015-2017 Annual Report'!ER53</f>
        <v>0</v>
      </c>
      <c r="AO44" s="603">
        <f>+'7 - 2015-2017 Annual Report'!ES53</f>
        <v>0</v>
      </c>
      <c r="AP44" s="39"/>
      <c r="AQ44" s="603"/>
      <c r="AR44" s="603"/>
      <c r="AS44" s="603"/>
      <c r="AT44" s="603"/>
      <c r="AU44" s="603"/>
      <c r="AV44" s="603"/>
      <c r="AW44" s="603">
        <f>+'7 - 2015-2017 Annual Report'!CI53</f>
        <v>150943</v>
      </c>
      <c r="AX44" s="603">
        <f>+'7 - 2015-2017 Annual Report'!CJ53</f>
        <v>150943</v>
      </c>
      <c r="AY44" s="603">
        <f>+'7 - 2015-2017 Annual Report'!CK53</f>
        <v>150819</v>
      </c>
      <c r="AZ44" s="603">
        <f>+'7 - 2015-2017 Annual Report'!CL53</f>
        <v>150113</v>
      </c>
      <c r="BA44" s="603">
        <f>+'7 - 2015-2017 Annual Report'!CM53</f>
        <v>148966</v>
      </c>
      <c r="BB44" s="603">
        <f>+'7 - 2015-2017 Annual Report'!CN53</f>
        <v>133026</v>
      </c>
      <c r="BC44" s="603">
        <f>+'7 - 2015-2017 Annual Report'!CO53</f>
        <v>95063</v>
      </c>
      <c r="BD44" s="603">
        <f>+'7 - 2015-2017 Annual Report'!CP53</f>
        <v>86649</v>
      </c>
      <c r="BE44" s="603">
        <f>+'7 - 2015-2017 Annual Report'!CQ53</f>
        <v>58860</v>
      </c>
      <c r="BF44" s="603">
        <f>+'7 - 2015-2017 Annual Report'!CR53</f>
        <v>40082</v>
      </c>
      <c r="BG44" s="603">
        <f>+'7 - 2015-2017 Annual Report'!CS53</f>
        <v>25742</v>
      </c>
      <c r="BH44" s="603">
        <f>+'7 - 2015-2017 Annual Report'!CT53</f>
        <v>4504</v>
      </c>
      <c r="BI44" s="603">
        <f>+'7 - 2015-2017 Annual Report'!CU53</f>
        <v>119</v>
      </c>
      <c r="BJ44" s="603">
        <f>+'7 - 2015-2017 Annual Report'!CV53</f>
        <v>119</v>
      </c>
      <c r="BK44" s="603">
        <f>+'7 - 2015-2017 Annual Report'!CW53</f>
        <v>119</v>
      </c>
      <c r="BL44" s="603">
        <f>+'7 - 2015-2017 Annual Report'!CX53</f>
        <v>25</v>
      </c>
      <c r="BM44" s="603">
        <f>+'7 - 2015-2017 Annual Report'!CY53</f>
        <v>0</v>
      </c>
      <c r="BN44" s="603">
        <f>+'7 - 2015-2017 Annual Report'!CZ53</f>
        <v>0</v>
      </c>
      <c r="BO44" s="603">
        <f>+'7 - 2015-2017 Annual Report'!DA53</f>
        <v>0</v>
      </c>
      <c r="BP44" s="603">
        <f>+'7 - 2015-2017 Annual Report'!DB53</f>
        <v>0</v>
      </c>
      <c r="BQ44" s="603">
        <f>+'7 - 2015-2017 Annual Report'!DC53</f>
        <v>0</v>
      </c>
      <c r="BR44" s="603">
        <f>+'7 - 2015-2017 Annual Report'!DD53</f>
        <v>0</v>
      </c>
      <c r="BS44" s="603">
        <f>+'7 - 2015-2017 Annual Report'!DE53</f>
        <v>0</v>
      </c>
      <c r="BT44" s="603">
        <f>+'7 - 2015-2017 Annual Report'!DF53</f>
        <v>0</v>
      </c>
      <c r="BU44" s="1"/>
    </row>
    <row r="45" spans="2:73" s="13" customFormat="1" ht="15.75">
      <c r="B45" s="599"/>
      <c r="C45" s="599"/>
      <c r="D45" s="599" t="s">
        <v>114</v>
      </c>
      <c r="E45" s="599" t="s">
        <v>1113</v>
      </c>
      <c r="F45" s="599"/>
      <c r="G45" s="599"/>
      <c r="H45" s="599">
        <v>2018</v>
      </c>
      <c r="I45" s="558" t="s">
        <v>1118</v>
      </c>
      <c r="J45" s="558" t="s">
        <v>581</v>
      </c>
      <c r="K45" s="39"/>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39"/>
      <c r="AQ45" s="603"/>
      <c r="AR45" s="603"/>
      <c r="AS45" s="603"/>
      <c r="AT45" s="603"/>
      <c r="AU45" s="603"/>
      <c r="AV45" s="603"/>
      <c r="AW45" s="603"/>
      <c r="AX45" s="603">
        <f>'[5]LDC Progress'!$BD$6</f>
        <v>92294.853540000011</v>
      </c>
      <c r="AY45" s="603">
        <f>'[5]LDC Progress'!$BD$6</f>
        <v>92294.853540000011</v>
      </c>
      <c r="AZ45" s="603">
        <f>'[5]LDC Progress'!$BD$6</f>
        <v>92294.853540000011</v>
      </c>
      <c r="BA45" s="603">
        <f>'[5]LDC Progress'!$BD$6</f>
        <v>92294.853540000011</v>
      </c>
      <c r="BB45" s="603">
        <f>'[5]LDC Progress'!$BD$6</f>
        <v>92294.853540000011</v>
      </c>
      <c r="BC45" s="603">
        <f>'[5]LDC Progress'!$BD$6</f>
        <v>92294.853540000011</v>
      </c>
      <c r="BD45" s="603">
        <f>'[5]LDC Progress'!$BD$6</f>
        <v>92294.853540000011</v>
      </c>
      <c r="BE45" s="603"/>
      <c r="BF45" s="603"/>
      <c r="BG45" s="603"/>
      <c r="BH45" s="603"/>
      <c r="BI45" s="603"/>
      <c r="BJ45" s="603"/>
      <c r="BK45" s="603"/>
      <c r="BL45" s="603"/>
      <c r="BM45" s="603"/>
      <c r="BN45" s="603"/>
      <c r="BO45" s="603"/>
      <c r="BP45" s="603"/>
      <c r="BQ45" s="603"/>
      <c r="BR45" s="603"/>
      <c r="BS45" s="603"/>
      <c r="BT45" s="603"/>
      <c r="BU45" s="1"/>
    </row>
    <row r="46" spans="2:73" s="13" customFormat="1" ht="15.75">
      <c r="B46" s="599"/>
      <c r="C46" s="527">
        <v>413</v>
      </c>
      <c r="D46" s="527" t="s">
        <v>1055</v>
      </c>
      <c r="E46" s="599" t="s">
        <v>1074</v>
      </c>
      <c r="F46" s="527"/>
      <c r="G46" s="599"/>
      <c r="H46" s="527">
        <v>2017</v>
      </c>
      <c r="I46" s="558" t="s">
        <v>569</v>
      </c>
      <c r="J46" s="558" t="s">
        <v>581</v>
      </c>
      <c r="K46" s="39"/>
      <c r="L46" s="603"/>
      <c r="M46" s="603"/>
      <c r="N46" s="603"/>
      <c r="O46" s="603"/>
      <c r="P46" s="603"/>
      <c r="Q46" s="603"/>
      <c r="R46" s="603">
        <f>+'7 - 2015-2017 Annual Report'!DV50</f>
        <v>26</v>
      </c>
      <c r="S46" s="603">
        <f>+'7 - 2015-2017 Annual Report'!DW50</f>
        <v>26</v>
      </c>
      <c r="T46" s="603">
        <f>+'7 - 2015-2017 Annual Report'!DX50</f>
        <v>26</v>
      </c>
      <c r="U46" s="603">
        <f>+'7 - 2015-2017 Annual Report'!DY50</f>
        <v>26</v>
      </c>
      <c r="V46" s="603">
        <f>+'7 - 2015-2017 Annual Report'!DZ50</f>
        <v>26</v>
      </c>
      <c r="W46" s="603">
        <f>+'7 - 2015-2017 Annual Report'!EA50</f>
        <v>26</v>
      </c>
      <c r="X46" s="603">
        <f>+'7 - 2015-2017 Annual Report'!EB50</f>
        <v>26</v>
      </c>
      <c r="Y46" s="603">
        <f>+'7 - 2015-2017 Annual Report'!EC50</f>
        <v>26</v>
      </c>
      <c r="Z46" s="603">
        <f>+'7 - 2015-2017 Annual Report'!ED50</f>
        <v>26</v>
      </c>
      <c r="AA46" s="603">
        <f>+'7 - 2015-2017 Annual Report'!EE50</f>
        <v>26</v>
      </c>
      <c r="AB46" s="603">
        <f>+'7 - 2015-2017 Annual Report'!EF50</f>
        <v>26</v>
      </c>
      <c r="AC46" s="603">
        <f>+'7 - 2015-2017 Annual Report'!EG50</f>
        <v>26</v>
      </c>
      <c r="AD46" s="603">
        <f>+'7 - 2015-2017 Annual Report'!EH50</f>
        <v>26</v>
      </c>
      <c r="AE46" s="603">
        <f>+'7 - 2015-2017 Annual Report'!EI50</f>
        <v>26</v>
      </c>
      <c r="AF46" s="603">
        <f>+'7 - 2015-2017 Annual Report'!EJ50</f>
        <v>26</v>
      </c>
      <c r="AG46" s="603">
        <f>+'7 - 2015-2017 Annual Report'!EK50</f>
        <v>26</v>
      </c>
      <c r="AH46" s="603">
        <f>+'7 - 2015-2017 Annual Report'!EL50</f>
        <v>26</v>
      </c>
      <c r="AI46" s="603">
        <f>+'7 - 2015-2017 Annual Report'!EM50</f>
        <v>26</v>
      </c>
      <c r="AJ46" s="603">
        <f>+'7 - 2015-2017 Annual Report'!EN50</f>
        <v>26</v>
      </c>
      <c r="AK46" s="603">
        <f>+'7 - 2015-2017 Annual Report'!EO50</f>
        <v>0</v>
      </c>
      <c r="AL46" s="603">
        <f>+'7 - 2015-2017 Annual Report'!EP50</f>
        <v>0</v>
      </c>
      <c r="AM46" s="603">
        <f>+'7 - 2015-2017 Annual Report'!EQ50</f>
        <v>0</v>
      </c>
      <c r="AN46" s="603">
        <f>+'7 - 2015-2017 Annual Report'!ER50</f>
        <v>0</v>
      </c>
      <c r="AO46" s="603">
        <f>+'7 - 2015-2017 Annual Report'!ES50</f>
        <v>0</v>
      </c>
      <c r="AP46" s="39"/>
      <c r="AQ46" s="603"/>
      <c r="AR46" s="603"/>
      <c r="AS46" s="603"/>
      <c r="AT46" s="603"/>
      <c r="AU46" s="603"/>
      <c r="AV46" s="603"/>
      <c r="AW46" s="603">
        <f>+'7 - 2015-2017 Annual Report'!CI50</f>
        <v>105990</v>
      </c>
      <c r="AX46" s="603">
        <f>+'7 - 2015-2017 Annual Report'!CJ50</f>
        <v>105990</v>
      </c>
      <c r="AY46" s="603">
        <f>+'7 - 2015-2017 Annual Report'!CK50</f>
        <v>105990</v>
      </c>
      <c r="AZ46" s="603">
        <f>+'7 - 2015-2017 Annual Report'!CL50</f>
        <v>105990</v>
      </c>
      <c r="BA46" s="603">
        <f>+'7 - 2015-2017 Annual Report'!CM50</f>
        <v>105990</v>
      </c>
      <c r="BB46" s="603">
        <f>+'7 - 2015-2017 Annual Report'!CN50</f>
        <v>105990</v>
      </c>
      <c r="BC46" s="603">
        <f>+'7 - 2015-2017 Annual Report'!CO50</f>
        <v>105990</v>
      </c>
      <c r="BD46" s="603">
        <f>+'7 - 2015-2017 Annual Report'!CP50</f>
        <v>105990</v>
      </c>
      <c r="BE46" s="603">
        <f>+'7 - 2015-2017 Annual Report'!CQ50</f>
        <v>105990</v>
      </c>
      <c r="BF46" s="603">
        <f>+'7 - 2015-2017 Annual Report'!CR50</f>
        <v>105990</v>
      </c>
      <c r="BG46" s="603">
        <f>+'7 - 2015-2017 Annual Report'!CS50</f>
        <v>105990</v>
      </c>
      <c r="BH46" s="603">
        <f>+'7 - 2015-2017 Annual Report'!CT50</f>
        <v>105990</v>
      </c>
      <c r="BI46" s="603">
        <f>+'7 - 2015-2017 Annual Report'!CU50</f>
        <v>105990</v>
      </c>
      <c r="BJ46" s="603">
        <f>+'7 - 2015-2017 Annual Report'!CV50</f>
        <v>105990</v>
      </c>
      <c r="BK46" s="603">
        <f>+'7 - 2015-2017 Annual Report'!CW50</f>
        <v>105990</v>
      </c>
      <c r="BL46" s="603">
        <f>+'7 - 2015-2017 Annual Report'!CX50</f>
        <v>105990</v>
      </c>
      <c r="BM46" s="603">
        <f>+'7 - 2015-2017 Annual Report'!CY50</f>
        <v>105990</v>
      </c>
      <c r="BN46" s="603">
        <f>+'7 - 2015-2017 Annual Report'!CZ50</f>
        <v>105990</v>
      </c>
      <c r="BO46" s="603">
        <f>+'7 - 2015-2017 Annual Report'!DA50</f>
        <v>96136</v>
      </c>
      <c r="BP46" s="603">
        <f>+'7 - 2015-2017 Annual Report'!DB50</f>
        <v>0</v>
      </c>
      <c r="BQ46" s="603">
        <f>+'7 - 2015-2017 Annual Report'!DC50</f>
        <v>0</v>
      </c>
      <c r="BR46" s="603">
        <f>+'7 - 2015-2017 Annual Report'!DD50</f>
        <v>0</v>
      </c>
      <c r="BS46" s="603">
        <f>+'7 - 2015-2017 Annual Report'!DE50</f>
        <v>0</v>
      </c>
      <c r="BT46" s="603">
        <f>+'7 - 2015-2017 Annual Report'!DF50</f>
        <v>0</v>
      </c>
      <c r="BU46" s="1"/>
    </row>
    <row r="47" spans="2:73" s="13" customFormat="1" ht="15.75">
      <c r="B47" s="599"/>
      <c r="C47" s="527">
        <v>238</v>
      </c>
      <c r="D47" s="527" t="s">
        <v>101</v>
      </c>
      <c r="E47" s="599" t="s">
        <v>1117</v>
      </c>
      <c r="F47" s="527"/>
      <c r="G47" s="599"/>
      <c r="H47" s="527">
        <v>2015</v>
      </c>
      <c r="I47" s="558" t="s">
        <v>567</v>
      </c>
      <c r="J47" s="558" t="s">
        <v>574</v>
      </c>
      <c r="K47" s="39"/>
      <c r="L47" s="603"/>
      <c r="M47" s="603"/>
      <c r="N47" s="603"/>
      <c r="O47" s="603"/>
      <c r="P47" s="603">
        <f>+'7 - 2015-2017 Annual Report'!DT29</f>
        <v>-4</v>
      </c>
      <c r="Q47" s="603">
        <f>+'7 - 2015-2017 Annual Report'!DU29</f>
        <v>-2</v>
      </c>
      <c r="R47" s="603">
        <f>+'7 - 2015-2017 Annual Report'!DV29</f>
        <v>1</v>
      </c>
      <c r="S47" s="603">
        <f>+'7 - 2015-2017 Annual Report'!DW29</f>
        <v>1</v>
      </c>
      <c r="T47" s="603">
        <f>+'7 - 2015-2017 Annual Report'!DX29</f>
        <v>1</v>
      </c>
      <c r="U47" s="603">
        <f>+'7 - 2015-2017 Annual Report'!DY29</f>
        <v>1</v>
      </c>
      <c r="V47" s="603">
        <f>+'7 - 2015-2017 Annual Report'!DZ29</f>
        <v>1</v>
      </c>
      <c r="W47" s="603">
        <f>+'7 - 2015-2017 Annual Report'!EA29</f>
        <v>1</v>
      </c>
      <c r="X47" s="603">
        <f>+'7 - 2015-2017 Annual Report'!EB29</f>
        <v>1</v>
      </c>
      <c r="Y47" s="603">
        <f>+'7 - 2015-2017 Annual Report'!EC29</f>
        <v>1</v>
      </c>
      <c r="Z47" s="603">
        <f>+'7 - 2015-2017 Annual Report'!ED29</f>
        <v>1</v>
      </c>
      <c r="AA47" s="603">
        <f>+'7 - 2015-2017 Annual Report'!EE29</f>
        <v>1</v>
      </c>
      <c r="AB47" s="603">
        <f>+'7 - 2015-2017 Annual Report'!EF29</f>
        <v>0</v>
      </c>
      <c r="AC47" s="603">
        <f>+'7 - 2015-2017 Annual Report'!EG29</f>
        <v>0</v>
      </c>
      <c r="AD47" s="603">
        <f>+'7 - 2015-2017 Annual Report'!EH29</f>
        <v>0</v>
      </c>
      <c r="AE47" s="603">
        <f>+'7 - 2015-2017 Annual Report'!EI29</f>
        <v>0</v>
      </c>
      <c r="AF47" s="603">
        <f>+'7 - 2015-2017 Annual Report'!EJ29</f>
        <v>0</v>
      </c>
      <c r="AG47" s="603">
        <f>+'7 - 2015-2017 Annual Report'!EK29</f>
        <v>0</v>
      </c>
      <c r="AH47" s="603">
        <f>+'7 - 2015-2017 Annual Report'!EL29</f>
        <v>0</v>
      </c>
      <c r="AI47" s="603">
        <f>+'7 - 2015-2017 Annual Report'!EM29</f>
        <v>0</v>
      </c>
      <c r="AJ47" s="603">
        <f>+'7 - 2015-2017 Annual Report'!EN29</f>
        <v>0</v>
      </c>
      <c r="AK47" s="603">
        <f>+'7 - 2015-2017 Annual Report'!EO29</f>
        <v>0</v>
      </c>
      <c r="AL47" s="603">
        <f>+'7 - 2015-2017 Annual Report'!EP29</f>
        <v>0</v>
      </c>
      <c r="AM47" s="603">
        <f>+'7 - 2015-2017 Annual Report'!EQ29</f>
        <v>0</v>
      </c>
      <c r="AN47" s="603">
        <f>+'7 - 2015-2017 Annual Report'!ER29</f>
        <v>0</v>
      </c>
      <c r="AO47" s="603">
        <f>+'7 - 2015-2017 Annual Report'!ES29</f>
        <v>0</v>
      </c>
      <c r="AP47" s="39"/>
      <c r="AQ47" s="603"/>
      <c r="AR47" s="603"/>
      <c r="AS47" s="603"/>
      <c r="AT47" s="603"/>
      <c r="AU47" s="603">
        <f>+'7 - 2015-2017 Annual Report'!CG29</f>
        <v>-18321</v>
      </c>
      <c r="AV47" s="603">
        <f>+'7 - 2015-2017 Annual Report'!CH29</f>
        <v>-6631</v>
      </c>
      <c r="AW47" s="603">
        <f>+'7 - 2015-2017 Annual Report'!CI29</f>
        <v>3454</v>
      </c>
      <c r="AX47" s="603">
        <f>+'7 - 2015-2017 Annual Report'!CJ29</f>
        <v>5757</v>
      </c>
      <c r="AY47" s="603">
        <f>+'7 - 2015-2017 Annual Report'!CK29</f>
        <v>5757</v>
      </c>
      <c r="AZ47" s="603">
        <f>+'7 - 2015-2017 Annual Report'!CL29</f>
        <v>5757</v>
      </c>
      <c r="BA47" s="603">
        <f>+'7 - 2015-2017 Annual Report'!CM29</f>
        <v>5757</v>
      </c>
      <c r="BB47" s="603">
        <f>+'7 - 2015-2017 Annual Report'!CN29</f>
        <v>5757</v>
      </c>
      <c r="BC47" s="603">
        <f>+'7 - 2015-2017 Annual Report'!CO29</f>
        <v>5757</v>
      </c>
      <c r="BD47" s="603">
        <f>+'7 - 2015-2017 Annual Report'!CP29</f>
        <v>5757</v>
      </c>
      <c r="BE47" s="603">
        <f>+'7 - 2015-2017 Annual Report'!CQ29</f>
        <v>5757</v>
      </c>
      <c r="BF47" s="603">
        <f>+'7 - 2015-2017 Annual Report'!CR29</f>
        <v>3173</v>
      </c>
      <c r="BG47" s="603">
        <f>+'7 - 2015-2017 Annual Report'!CS29</f>
        <v>0</v>
      </c>
      <c r="BH47" s="603">
        <f>+'7 - 2015-2017 Annual Report'!CT29</f>
        <v>0</v>
      </c>
      <c r="BI47" s="603">
        <f>+'7 - 2015-2017 Annual Report'!CU29</f>
        <v>0</v>
      </c>
      <c r="BJ47" s="603">
        <f>+'7 - 2015-2017 Annual Report'!CV29</f>
        <v>0</v>
      </c>
      <c r="BK47" s="603">
        <f>+'7 - 2015-2017 Annual Report'!CW29</f>
        <v>0</v>
      </c>
      <c r="BL47" s="603">
        <f>+'7 - 2015-2017 Annual Report'!CX29</f>
        <v>0</v>
      </c>
      <c r="BM47" s="603">
        <f>+'7 - 2015-2017 Annual Report'!CY29</f>
        <v>0</v>
      </c>
      <c r="BN47" s="603">
        <f>+'7 - 2015-2017 Annual Report'!CZ29</f>
        <v>0</v>
      </c>
      <c r="BO47" s="603">
        <f>+'7 - 2015-2017 Annual Report'!DA29</f>
        <v>0</v>
      </c>
      <c r="BP47" s="603">
        <f>+'7 - 2015-2017 Annual Report'!DB29</f>
        <v>0</v>
      </c>
      <c r="BQ47" s="603">
        <f>+'7 - 2015-2017 Annual Report'!DC29</f>
        <v>0</v>
      </c>
      <c r="BR47" s="603">
        <f>+'7 - 2015-2017 Annual Report'!DD29</f>
        <v>0</v>
      </c>
      <c r="BS47" s="603">
        <f>+'7 - 2015-2017 Annual Report'!DE29</f>
        <v>0</v>
      </c>
      <c r="BT47" s="603">
        <f>+'7 - 2015-2017 Annual Report'!DF29</f>
        <v>0</v>
      </c>
      <c r="BU47" s="1"/>
    </row>
    <row r="48" spans="2:73" s="13" customFormat="1" ht="15.75">
      <c r="B48" s="599"/>
      <c r="C48" s="527">
        <v>335</v>
      </c>
      <c r="D48" s="527" t="s">
        <v>118</v>
      </c>
      <c r="E48" s="599" t="s">
        <v>1074</v>
      </c>
      <c r="F48" s="527"/>
      <c r="G48" s="599"/>
      <c r="H48" s="527">
        <v>2016</v>
      </c>
      <c r="I48" s="558" t="s">
        <v>568</v>
      </c>
      <c r="J48" s="558" t="s">
        <v>574</v>
      </c>
      <c r="K48" s="39"/>
      <c r="L48" s="603"/>
      <c r="M48" s="603"/>
      <c r="N48" s="603"/>
      <c r="O48" s="603"/>
      <c r="P48" s="603"/>
      <c r="Q48" s="603">
        <f>+'7 - 2015-2017 Annual Report'!DU42</f>
        <v>-4</v>
      </c>
      <c r="R48" s="603">
        <f>+'7 - 2015-2017 Annual Report'!DV42</f>
        <v>-3</v>
      </c>
      <c r="S48" s="603">
        <f>+'7 - 2015-2017 Annual Report'!DW42</f>
        <v>-2</v>
      </c>
      <c r="T48" s="603">
        <f>+'7 - 2015-2017 Annual Report'!DX42</f>
        <v>-2</v>
      </c>
      <c r="U48" s="603">
        <f>+'7 - 2015-2017 Annual Report'!DY42</f>
        <v>-2</v>
      </c>
      <c r="V48" s="603">
        <f>+'7 - 2015-2017 Annual Report'!DZ42</f>
        <v>-2</v>
      </c>
      <c r="W48" s="603">
        <f>+'7 - 2015-2017 Annual Report'!EA42</f>
        <v>-2</v>
      </c>
      <c r="X48" s="603">
        <f>+'7 - 2015-2017 Annual Report'!EB42</f>
        <v>-2</v>
      </c>
      <c r="Y48" s="603">
        <f>+'7 - 2015-2017 Annual Report'!EC42</f>
        <v>-2</v>
      </c>
      <c r="Z48" s="603">
        <f>+'7 - 2015-2017 Annual Report'!ED42</f>
        <v>-2</v>
      </c>
      <c r="AA48" s="603">
        <f>+'7 - 2015-2017 Annual Report'!EE42</f>
        <v>-2</v>
      </c>
      <c r="AB48" s="603">
        <f>+'7 - 2015-2017 Annual Report'!EF42</f>
        <v>2</v>
      </c>
      <c r="AC48" s="603">
        <f>+'7 - 2015-2017 Annual Report'!EG42</f>
        <v>0</v>
      </c>
      <c r="AD48" s="603">
        <f>+'7 - 2015-2017 Annual Report'!EH42</f>
        <v>0</v>
      </c>
      <c r="AE48" s="603">
        <f>+'7 - 2015-2017 Annual Report'!EI42</f>
        <v>0</v>
      </c>
      <c r="AF48" s="603">
        <f>+'7 - 2015-2017 Annual Report'!EJ42</f>
        <v>0</v>
      </c>
      <c r="AG48" s="603">
        <f>+'7 - 2015-2017 Annual Report'!EK42</f>
        <v>0</v>
      </c>
      <c r="AH48" s="603">
        <f>+'7 - 2015-2017 Annual Report'!EL42</f>
        <v>0</v>
      </c>
      <c r="AI48" s="603">
        <f>+'7 - 2015-2017 Annual Report'!EM42</f>
        <v>0</v>
      </c>
      <c r="AJ48" s="603">
        <f>+'7 - 2015-2017 Annual Report'!EN42</f>
        <v>0</v>
      </c>
      <c r="AK48" s="603">
        <f>+'7 - 2015-2017 Annual Report'!EO42</f>
        <v>0</v>
      </c>
      <c r="AL48" s="603">
        <f>+'7 - 2015-2017 Annual Report'!EP42</f>
        <v>0</v>
      </c>
      <c r="AM48" s="603">
        <f>+'7 - 2015-2017 Annual Report'!EQ42</f>
        <v>0</v>
      </c>
      <c r="AN48" s="603">
        <f>+'7 - 2015-2017 Annual Report'!ER42</f>
        <v>0</v>
      </c>
      <c r="AO48" s="603">
        <f>+'7 - 2015-2017 Annual Report'!ES42</f>
        <v>0</v>
      </c>
      <c r="AP48" s="39"/>
      <c r="AQ48" s="603"/>
      <c r="AR48" s="603"/>
      <c r="AS48" s="603"/>
      <c r="AT48" s="603"/>
      <c r="AU48" s="603"/>
      <c r="AV48" s="603">
        <f>+'7 - 2015-2017 Annual Report'!CH42</f>
        <v>43707</v>
      </c>
      <c r="AW48" s="603">
        <f>+'7 - 2015-2017 Annual Report'!CI42</f>
        <v>49312</v>
      </c>
      <c r="AX48" s="603">
        <f>+'7 - 2015-2017 Annual Report'!CJ42</f>
        <v>55236</v>
      </c>
      <c r="AY48" s="603">
        <f>+'7 - 2015-2017 Annual Report'!CK42</f>
        <v>55236</v>
      </c>
      <c r="AZ48" s="603">
        <f>+'7 - 2015-2017 Annual Report'!CL42</f>
        <v>55236</v>
      </c>
      <c r="BA48" s="603">
        <f>+'7 - 2015-2017 Annual Report'!CM42</f>
        <v>55236</v>
      </c>
      <c r="BB48" s="603">
        <f>+'7 - 2015-2017 Annual Report'!CN42</f>
        <v>55236</v>
      </c>
      <c r="BC48" s="603">
        <f>+'7 - 2015-2017 Annual Report'!CO42</f>
        <v>55236</v>
      </c>
      <c r="BD48" s="603">
        <f>+'7 - 2015-2017 Annual Report'!CP42</f>
        <v>55236</v>
      </c>
      <c r="BE48" s="603">
        <f>+'7 - 2015-2017 Annual Report'!CQ42</f>
        <v>55236</v>
      </c>
      <c r="BF48" s="603">
        <f>+'7 - 2015-2017 Annual Report'!CR42</f>
        <v>52282</v>
      </c>
      <c r="BG48" s="603">
        <f>+'7 - 2015-2017 Annual Report'!CS42</f>
        <v>70135</v>
      </c>
      <c r="BH48" s="603">
        <f>+'7 - 2015-2017 Annual Report'!CT42</f>
        <v>0</v>
      </c>
      <c r="BI48" s="603">
        <f>+'7 - 2015-2017 Annual Report'!CU42</f>
        <v>0</v>
      </c>
      <c r="BJ48" s="603">
        <f>+'7 - 2015-2017 Annual Report'!CV42</f>
        <v>0</v>
      </c>
      <c r="BK48" s="603">
        <f>+'7 - 2015-2017 Annual Report'!CW42</f>
        <v>0</v>
      </c>
      <c r="BL48" s="603">
        <f>+'7 - 2015-2017 Annual Report'!CX42</f>
        <v>0</v>
      </c>
      <c r="BM48" s="603">
        <f>+'7 - 2015-2017 Annual Report'!CY42</f>
        <v>0</v>
      </c>
      <c r="BN48" s="603">
        <f>+'7 - 2015-2017 Annual Report'!CZ42</f>
        <v>0</v>
      </c>
      <c r="BO48" s="603">
        <f>+'7 - 2015-2017 Annual Report'!DA42</f>
        <v>0</v>
      </c>
      <c r="BP48" s="603">
        <f>+'7 - 2015-2017 Annual Report'!DB42</f>
        <v>0</v>
      </c>
      <c r="BQ48" s="603">
        <f>+'7 - 2015-2017 Annual Report'!DC42</f>
        <v>0</v>
      </c>
      <c r="BR48" s="603">
        <f>+'7 - 2015-2017 Annual Report'!DD42</f>
        <v>0</v>
      </c>
      <c r="BS48" s="603">
        <f>+'7 - 2015-2017 Annual Report'!DE42</f>
        <v>0</v>
      </c>
      <c r="BT48" s="603">
        <f>+'7 - 2015-2017 Annual Report'!DF42</f>
        <v>0</v>
      </c>
      <c r="BU48" s="1"/>
    </row>
    <row r="49" spans="2:73" s="13" customFormat="1" ht="15.75">
      <c r="B49" s="599"/>
      <c r="C49" s="527">
        <v>74</v>
      </c>
      <c r="D49" s="527" t="s">
        <v>101</v>
      </c>
      <c r="E49" s="599">
        <v>2015</v>
      </c>
      <c r="F49" s="527"/>
      <c r="G49" s="599"/>
      <c r="H49" s="527">
        <v>2015</v>
      </c>
      <c r="I49" s="558" t="s">
        <v>567</v>
      </c>
      <c r="J49" s="558" t="s">
        <v>581</v>
      </c>
      <c r="K49" s="39"/>
      <c r="L49" s="603"/>
      <c r="M49" s="603"/>
      <c r="N49" s="603"/>
      <c r="O49" s="603"/>
      <c r="P49" s="603">
        <f>+'7 - 2015-2017 Annual Report'!DT14</f>
        <v>16</v>
      </c>
      <c r="Q49" s="603">
        <f>+'7 - 2015-2017 Annual Report'!DU14</f>
        <v>13</v>
      </c>
      <c r="R49" s="603">
        <f>+'7 - 2015-2017 Annual Report'!DV14</f>
        <v>11</v>
      </c>
      <c r="S49" s="603">
        <f>+'7 - 2015-2017 Annual Report'!DW14</f>
        <v>11</v>
      </c>
      <c r="T49" s="603">
        <f>+'7 - 2015-2017 Annual Report'!DX14</f>
        <v>11</v>
      </c>
      <c r="U49" s="603">
        <f>+'7 - 2015-2017 Annual Report'!DY14</f>
        <v>11</v>
      </c>
      <c r="V49" s="603">
        <f>+'7 - 2015-2017 Annual Report'!DZ14</f>
        <v>11</v>
      </c>
      <c r="W49" s="603">
        <f>+'7 - 2015-2017 Annual Report'!EA14</f>
        <v>11</v>
      </c>
      <c r="X49" s="603">
        <f>+'7 - 2015-2017 Annual Report'!EB14</f>
        <v>11</v>
      </c>
      <c r="Y49" s="603">
        <f>+'7 - 2015-2017 Annual Report'!EC14</f>
        <v>11</v>
      </c>
      <c r="Z49" s="603">
        <f>+'7 - 2015-2017 Annual Report'!ED14</f>
        <v>10</v>
      </c>
      <c r="AA49" s="603">
        <f>+'7 - 2015-2017 Annual Report'!EE14</f>
        <v>1</v>
      </c>
      <c r="AB49" s="603">
        <f>+'7 - 2015-2017 Annual Report'!EF14</f>
        <v>0</v>
      </c>
      <c r="AC49" s="603">
        <f>+'7 - 2015-2017 Annual Report'!EG14</f>
        <v>0</v>
      </c>
      <c r="AD49" s="603">
        <f>+'7 - 2015-2017 Annual Report'!EH14</f>
        <v>0</v>
      </c>
      <c r="AE49" s="603">
        <f>+'7 - 2015-2017 Annual Report'!EI14</f>
        <v>0</v>
      </c>
      <c r="AF49" s="603">
        <f>+'7 - 2015-2017 Annual Report'!EJ14</f>
        <v>0</v>
      </c>
      <c r="AG49" s="603">
        <f>+'7 - 2015-2017 Annual Report'!EK14</f>
        <v>0</v>
      </c>
      <c r="AH49" s="603">
        <f>+'7 - 2015-2017 Annual Report'!EL14</f>
        <v>0</v>
      </c>
      <c r="AI49" s="603">
        <f>+'7 - 2015-2017 Annual Report'!EM14</f>
        <v>0</v>
      </c>
      <c r="AJ49" s="603">
        <f>+'7 - 2015-2017 Annual Report'!EN14</f>
        <v>0</v>
      </c>
      <c r="AK49" s="603">
        <f>+'7 - 2015-2017 Annual Report'!EO14</f>
        <v>0</v>
      </c>
      <c r="AL49" s="603">
        <f>+'7 - 2015-2017 Annual Report'!EP14</f>
        <v>0</v>
      </c>
      <c r="AM49" s="603">
        <f>+'7 - 2015-2017 Annual Report'!EQ14</f>
        <v>0</v>
      </c>
      <c r="AN49" s="603">
        <f>+'7 - 2015-2017 Annual Report'!ER14</f>
        <v>0</v>
      </c>
      <c r="AO49" s="603">
        <f>+'7 - 2015-2017 Annual Report'!ES14</f>
        <v>0</v>
      </c>
      <c r="AP49" s="39"/>
      <c r="AQ49" s="603"/>
      <c r="AR49" s="603"/>
      <c r="AS49" s="603"/>
      <c r="AT49" s="603"/>
      <c r="AU49" s="603">
        <f>+'7 - 2015-2017 Annual Report'!CG14</f>
        <v>69087</v>
      </c>
      <c r="AV49" s="603">
        <f>+'7 - 2015-2017 Annual Report'!CH14</f>
        <v>57397</v>
      </c>
      <c r="AW49" s="603">
        <f>+'7 - 2015-2017 Annual Report'!CI14</f>
        <v>47312</v>
      </c>
      <c r="AX49" s="603">
        <f>+'7 - 2015-2017 Annual Report'!CJ14</f>
        <v>47312</v>
      </c>
      <c r="AY49" s="603">
        <f>+'7 - 2015-2017 Annual Report'!CK14</f>
        <v>47312</v>
      </c>
      <c r="AZ49" s="603">
        <f>+'7 - 2015-2017 Annual Report'!CL14</f>
        <v>47312</v>
      </c>
      <c r="BA49" s="603">
        <f>+'7 - 2015-2017 Annual Report'!CM14</f>
        <v>47312</v>
      </c>
      <c r="BB49" s="603">
        <f>+'7 - 2015-2017 Annual Report'!CN14</f>
        <v>47312</v>
      </c>
      <c r="BC49" s="603">
        <f>+'7 - 2015-2017 Annual Report'!CO14</f>
        <v>47312</v>
      </c>
      <c r="BD49" s="603">
        <f>+'7 - 2015-2017 Annual Report'!CP14</f>
        <v>47312</v>
      </c>
      <c r="BE49" s="603">
        <f>+'7 - 2015-2017 Annual Report'!CQ14</f>
        <v>43992</v>
      </c>
      <c r="BF49" s="603">
        <f>+'7 - 2015-2017 Annual Report'!CR14</f>
        <v>4530</v>
      </c>
      <c r="BG49" s="603">
        <f>+'7 - 2015-2017 Annual Report'!CS14</f>
        <v>0</v>
      </c>
      <c r="BH49" s="603">
        <f>+'7 - 2015-2017 Annual Report'!CT14</f>
        <v>0</v>
      </c>
      <c r="BI49" s="603">
        <f>+'7 - 2015-2017 Annual Report'!CU14</f>
        <v>0</v>
      </c>
      <c r="BJ49" s="603">
        <f>+'7 - 2015-2017 Annual Report'!CV14</f>
        <v>0</v>
      </c>
      <c r="BK49" s="603">
        <f>+'7 - 2015-2017 Annual Report'!CW14</f>
        <v>0</v>
      </c>
      <c r="BL49" s="603">
        <f>+'7 - 2015-2017 Annual Report'!CX14</f>
        <v>0</v>
      </c>
      <c r="BM49" s="603">
        <f>+'7 - 2015-2017 Annual Report'!CY14</f>
        <v>0</v>
      </c>
      <c r="BN49" s="603">
        <f>+'7 - 2015-2017 Annual Report'!CZ14</f>
        <v>0</v>
      </c>
      <c r="BO49" s="603">
        <f>+'7 - 2015-2017 Annual Report'!DA14</f>
        <v>0</v>
      </c>
      <c r="BP49" s="603">
        <f>+'7 - 2015-2017 Annual Report'!DB14</f>
        <v>0</v>
      </c>
      <c r="BQ49" s="603">
        <f>+'7 - 2015-2017 Annual Report'!DC14</f>
        <v>0</v>
      </c>
      <c r="BR49" s="603">
        <f>+'7 - 2015-2017 Annual Report'!DD14</f>
        <v>0</v>
      </c>
      <c r="BS49" s="603">
        <f>+'7 - 2015-2017 Annual Report'!DE14</f>
        <v>0</v>
      </c>
      <c r="BT49" s="603">
        <f>+'7 - 2015-2017 Annual Report'!DF14</f>
        <v>0</v>
      </c>
      <c r="BU49" s="1"/>
    </row>
    <row r="50" spans="2:73" s="13" customFormat="1" ht="15.75">
      <c r="B50" s="599"/>
      <c r="C50" s="527">
        <v>329</v>
      </c>
      <c r="D50" s="527" t="s">
        <v>113</v>
      </c>
      <c r="E50" s="599" t="s">
        <v>1074</v>
      </c>
      <c r="F50" s="527"/>
      <c r="G50" s="599"/>
      <c r="H50" s="527">
        <v>2016</v>
      </c>
      <c r="I50" s="558" t="s">
        <v>568</v>
      </c>
      <c r="J50" s="558" t="s">
        <v>574</v>
      </c>
      <c r="K50" s="39"/>
      <c r="L50" s="603"/>
      <c r="M50" s="603"/>
      <c r="N50" s="603"/>
      <c r="O50" s="603"/>
      <c r="P50" s="603"/>
      <c r="Q50" s="603">
        <f>+'7 - 2015-2017 Annual Report'!DU40</f>
        <v>3</v>
      </c>
      <c r="R50" s="603">
        <f>+'7 - 2015-2017 Annual Report'!DV40</f>
        <v>3</v>
      </c>
      <c r="S50" s="603">
        <f>+'7 - 2015-2017 Annual Report'!DW40</f>
        <v>3</v>
      </c>
      <c r="T50" s="603">
        <f>+'7 - 2015-2017 Annual Report'!DX40</f>
        <v>3</v>
      </c>
      <c r="U50" s="603">
        <f>+'7 - 2015-2017 Annual Report'!DY40</f>
        <v>3</v>
      </c>
      <c r="V50" s="603">
        <f>+'7 - 2015-2017 Annual Report'!DZ40</f>
        <v>3</v>
      </c>
      <c r="W50" s="603">
        <f>+'7 - 2015-2017 Annual Report'!EA40</f>
        <v>3</v>
      </c>
      <c r="X50" s="603">
        <f>+'7 - 2015-2017 Annual Report'!EB40</f>
        <v>3</v>
      </c>
      <c r="Y50" s="603">
        <f>+'7 - 2015-2017 Annual Report'!EC40</f>
        <v>3</v>
      </c>
      <c r="Z50" s="603">
        <f>+'7 - 2015-2017 Annual Report'!ED40</f>
        <v>3</v>
      </c>
      <c r="AA50" s="603">
        <f>+'7 - 2015-2017 Annual Report'!EE40</f>
        <v>3</v>
      </c>
      <c r="AB50" s="603">
        <f>+'7 - 2015-2017 Annual Report'!EF40</f>
        <v>3</v>
      </c>
      <c r="AC50" s="603">
        <f>+'7 - 2015-2017 Annual Report'!EG40</f>
        <v>3</v>
      </c>
      <c r="AD50" s="603">
        <f>+'7 - 2015-2017 Annual Report'!EH40</f>
        <v>3</v>
      </c>
      <c r="AE50" s="603">
        <f>+'7 - 2015-2017 Annual Report'!EI40</f>
        <v>3</v>
      </c>
      <c r="AF50" s="603">
        <f>+'7 - 2015-2017 Annual Report'!EJ40</f>
        <v>3</v>
      </c>
      <c r="AG50" s="603">
        <f>+'7 - 2015-2017 Annual Report'!EK40</f>
        <v>1</v>
      </c>
      <c r="AH50" s="603">
        <f>+'7 - 2015-2017 Annual Report'!EL40</f>
        <v>0</v>
      </c>
      <c r="AI50" s="603">
        <f>+'7 - 2015-2017 Annual Report'!EM40</f>
        <v>0</v>
      </c>
      <c r="AJ50" s="603">
        <f>+'7 - 2015-2017 Annual Report'!EN40</f>
        <v>0</v>
      </c>
      <c r="AK50" s="603">
        <f>+'7 - 2015-2017 Annual Report'!EO40</f>
        <v>0</v>
      </c>
      <c r="AL50" s="603">
        <f>+'7 - 2015-2017 Annual Report'!EP40</f>
        <v>0</v>
      </c>
      <c r="AM50" s="603">
        <f>+'7 - 2015-2017 Annual Report'!EQ40</f>
        <v>0</v>
      </c>
      <c r="AN50" s="603">
        <f>+'7 - 2015-2017 Annual Report'!ER40</f>
        <v>0</v>
      </c>
      <c r="AO50" s="603">
        <f>+'7 - 2015-2017 Annual Report'!ES40</f>
        <v>0</v>
      </c>
      <c r="AP50" s="39"/>
      <c r="AQ50" s="603"/>
      <c r="AR50" s="603"/>
      <c r="AS50" s="603"/>
      <c r="AT50" s="603"/>
      <c r="AU50" s="603"/>
      <c r="AV50" s="603">
        <f>+'7 - 2015-2017 Annual Report'!CH40</f>
        <v>47936</v>
      </c>
      <c r="AW50" s="603">
        <f>+'7 - 2015-2017 Annual Report'!CI40</f>
        <v>47936</v>
      </c>
      <c r="AX50" s="603">
        <f>+'7 - 2015-2017 Annual Report'!CJ40</f>
        <v>47936</v>
      </c>
      <c r="AY50" s="603">
        <f>+'7 - 2015-2017 Annual Report'!CK40</f>
        <v>47936</v>
      </c>
      <c r="AZ50" s="603">
        <f>+'7 - 2015-2017 Annual Report'!CL40</f>
        <v>47936</v>
      </c>
      <c r="BA50" s="603">
        <f>+'7 - 2015-2017 Annual Report'!CM40</f>
        <v>47936</v>
      </c>
      <c r="BB50" s="603">
        <f>+'7 - 2015-2017 Annual Report'!CN40</f>
        <v>47936</v>
      </c>
      <c r="BC50" s="603">
        <f>+'7 - 2015-2017 Annual Report'!CO40</f>
        <v>47932</v>
      </c>
      <c r="BD50" s="603">
        <f>+'7 - 2015-2017 Annual Report'!CP40</f>
        <v>47932</v>
      </c>
      <c r="BE50" s="603">
        <f>+'7 - 2015-2017 Annual Report'!CQ40</f>
        <v>48003</v>
      </c>
      <c r="BF50" s="603">
        <f>+'7 - 2015-2017 Annual Report'!CR40</f>
        <v>48037</v>
      </c>
      <c r="BG50" s="603">
        <f>+'7 - 2015-2017 Annual Report'!CS40</f>
        <v>47990</v>
      </c>
      <c r="BH50" s="603">
        <f>+'7 - 2015-2017 Annual Report'!CT40</f>
        <v>47990</v>
      </c>
      <c r="BI50" s="603">
        <f>+'7 - 2015-2017 Annual Report'!CU40</f>
        <v>47862</v>
      </c>
      <c r="BJ50" s="603">
        <f>+'7 - 2015-2017 Annual Report'!CV40</f>
        <v>41451</v>
      </c>
      <c r="BK50" s="603">
        <f>+'7 - 2015-2017 Annual Report'!CW40</f>
        <v>41451</v>
      </c>
      <c r="BL50" s="603">
        <f>+'7 - 2015-2017 Annual Report'!CX40</f>
        <v>17074</v>
      </c>
      <c r="BM50" s="603">
        <f>+'7 - 2015-2017 Annual Report'!CY40</f>
        <v>0</v>
      </c>
      <c r="BN50" s="603">
        <f>+'7 - 2015-2017 Annual Report'!CZ40</f>
        <v>0</v>
      </c>
      <c r="BO50" s="603">
        <f>+'7 - 2015-2017 Annual Report'!DA40</f>
        <v>0</v>
      </c>
      <c r="BP50" s="603">
        <f>+'7 - 2015-2017 Annual Report'!DB40</f>
        <v>0</v>
      </c>
      <c r="BQ50" s="603">
        <f>+'7 - 2015-2017 Annual Report'!DC40</f>
        <v>0</v>
      </c>
      <c r="BR50" s="603">
        <f>+'7 - 2015-2017 Annual Report'!DD40</f>
        <v>0</v>
      </c>
      <c r="BS50" s="603">
        <f>+'7 - 2015-2017 Annual Report'!DE40</f>
        <v>0</v>
      </c>
      <c r="BT50" s="603">
        <f>+'7 - 2015-2017 Annual Report'!DF40</f>
        <v>0</v>
      </c>
      <c r="BU50" s="1"/>
    </row>
    <row r="51" spans="2:73" s="13" customFormat="1" ht="15.75">
      <c r="B51" s="599"/>
      <c r="C51" s="527">
        <v>237</v>
      </c>
      <c r="D51" s="527" t="s">
        <v>100</v>
      </c>
      <c r="E51" s="599" t="s">
        <v>1117</v>
      </c>
      <c r="F51" s="527"/>
      <c r="G51" s="599"/>
      <c r="H51" s="527">
        <v>2015</v>
      </c>
      <c r="I51" s="558" t="s">
        <v>567</v>
      </c>
      <c r="J51" s="558" t="s">
        <v>574</v>
      </c>
      <c r="K51" s="39"/>
      <c r="L51" s="603"/>
      <c r="M51" s="603"/>
      <c r="N51" s="603"/>
      <c r="O51" s="603"/>
      <c r="P51" s="603">
        <f>+'7 - 2015-2017 Annual Report'!DT28</f>
        <v>9</v>
      </c>
      <c r="Q51" s="603">
        <f>+'7 - 2015-2017 Annual Report'!DU28</f>
        <v>9</v>
      </c>
      <c r="R51" s="603">
        <f>+'7 - 2015-2017 Annual Report'!DV28</f>
        <v>29</v>
      </c>
      <c r="S51" s="603">
        <f>+'7 - 2015-2017 Annual Report'!DW28</f>
        <v>31</v>
      </c>
      <c r="T51" s="603">
        <f>+'7 - 2015-2017 Annual Report'!DX28</f>
        <v>31</v>
      </c>
      <c r="U51" s="603">
        <f>+'7 - 2015-2017 Annual Report'!DY28</f>
        <v>31</v>
      </c>
      <c r="V51" s="603">
        <f>+'7 - 2015-2017 Annual Report'!DZ28</f>
        <v>42</v>
      </c>
      <c r="W51" s="603">
        <f>+'7 - 2015-2017 Annual Report'!EA28</f>
        <v>42</v>
      </c>
      <c r="X51" s="603">
        <f>+'7 - 2015-2017 Annual Report'!EB28</f>
        <v>45</v>
      </c>
      <c r="Y51" s="603">
        <f>+'7 - 2015-2017 Annual Report'!EC28</f>
        <v>42</v>
      </c>
      <c r="Z51" s="603">
        <f>+'7 - 2015-2017 Annual Report'!ED28</f>
        <v>33</v>
      </c>
      <c r="AA51" s="603">
        <f>+'7 - 2015-2017 Annual Report'!EE28</f>
        <v>32</v>
      </c>
      <c r="AB51" s="603">
        <f>+'7 - 2015-2017 Annual Report'!EF28</f>
        <v>13</v>
      </c>
      <c r="AC51" s="603">
        <f>+'7 - 2015-2017 Annual Report'!EG28</f>
        <v>13</v>
      </c>
      <c r="AD51" s="603">
        <f>+'7 - 2015-2017 Annual Report'!EH28</f>
        <v>13</v>
      </c>
      <c r="AE51" s="603">
        <f>+'7 - 2015-2017 Annual Report'!EI28</f>
        <v>7</v>
      </c>
      <c r="AF51" s="603">
        <f>+'7 - 2015-2017 Annual Report'!EJ28</f>
        <v>-7</v>
      </c>
      <c r="AG51" s="603">
        <f>+'7 - 2015-2017 Annual Report'!EK28</f>
        <v>-7</v>
      </c>
      <c r="AH51" s="603">
        <f>+'7 - 2015-2017 Annual Report'!EL28</f>
        <v>-7</v>
      </c>
      <c r="AI51" s="603">
        <f>+'7 - 2015-2017 Annual Report'!EM28</f>
        <v>-7</v>
      </c>
      <c r="AJ51" s="603">
        <f>+'7 - 2015-2017 Annual Report'!EN28</f>
        <v>0</v>
      </c>
      <c r="AK51" s="603">
        <f>+'7 - 2015-2017 Annual Report'!EO28</f>
        <v>0</v>
      </c>
      <c r="AL51" s="603">
        <f>+'7 - 2015-2017 Annual Report'!EP28</f>
        <v>0</v>
      </c>
      <c r="AM51" s="603">
        <f>+'7 - 2015-2017 Annual Report'!EQ28</f>
        <v>0</v>
      </c>
      <c r="AN51" s="603">
        <f>+'7 - 2015-2017 Annual Report'!ER28</f>
        <v>0</v>
      </c>
      <c r="AO51" s="603">
        <f>+'7 - 2015-2017 Annual Report'!ES28</f>
        <v>0</v>
      </c>
      <c r="AP51" s="39"/>
      <c r="AQ51" s="603"/>
      <c r="AR51" s="603"/>
      <c r="AS51" s="603"/>
      <c r="AT51" s="603"/>
      <c r="AU51" s="603">
        <f>+'7 - 2015-2017 Annual Report'!CG28</f>
        <v>180361</v>
      </c>
      <c r="AV51" s="603">
        <f>+'7 - 2015-2017 Annual Report'!CH28</f>
        <v>180361</v>
      </c>
      <c r="AW51" s="603">
        <f>+'7 - 2015-2017 Annual Report'!CI28</f>
        <v>245827</v>
      </c>
      <c r="AX51" s="603">
        <f>+'7 - 2015-2017 Annual Report'!CJ28</f>
        <v>251165</v>
      </c>
      <c r="AY51" s="603">
        <f>+'7 - 2015-2017 Annual Report'!CK28</f>
        <v>251165</v>
      </c>
      <c r="AZ51" s="603">
        <f>+'7 - 2015-2017 Annual Report'!CL28</f>
        <v>251165</v>
      </c>
      <c r="BA51" s="603">
        <f>+'7 - 2015-2017 Annual Report'!CM28</f>
        <v>313165</v>
      </c>
      <c r="BB51" s="603">
        <f>+'7 - 2015-2017 Annual Report'!CN28</f>
        <v>313165</v>
      </c>
      <c r="BC51" s="603">
        <f>+'7 - 2015-2017 Annual Report'!CO28</f>
        <v>326097</v>
      </c>
      <c r="BD51" s="603">
        <f>+'7 - 2015-2017 Annual Report'!CP28</f>
        <v>314592</v>
      </c>
      <c r="BE51" s="603">
        <f>+'7 - 2015-2017 Annual Report'!CQ28</f>
        <v>265252</v>
      </c>
      <c r="BF51" s="603">
        <f>+'7 - 2015-2017 Annual Report'!CR28</f>
        <v>257722</v>
      </c>
      <c r="BG51" s="603">
        <f>+'7 - 2015-2017 Annual Report'!CS28</f>
        <v>179244</v>
      </c>
      <c r="BH51" s="603">
        <f>+'7 - 2015-2017 Annual Report'!CT28</f>
        <v>179244</v>
      </c>
      <c r="BI51" s="603">
        <f>+'7 - 2015-2017 Annual Report'!CU28</f>
        <v>179244</v>
      </c>
      <c r="BJ51" s="603">
        <f>+'7 - 2015-2017 Annual Report'!CV28</f>
        <v>116863</v>
      </c>
      <c r="BK51" s="603">
        <f>+'7 - 2015-2017 Annual Report'!CW28</f>
        <v>-21031</v>
      </c>
      <c r="BL51" s="603">
        <f>+'7 - 2015-2017 Annual Report'!CX28</f>
        <v>-21031</v>
      </c>
      <c r="BM51" s="603">
        <f>+'7 - 2015-2017 Annual Report'!CY28</f>
        <v>-21031</v>
      </c>
      <c r="BN51" s="603">
        <f>+'7 - 2015-2017 Annual Report'!CZ28</f>
        <v>-21031</v>
      </c>
      <c r="BO51" s="603">
        <f>+'7 - 2015-2017 Annual Report'!DA28</f>
        <v>0</v>
      </c>
      <c r="BP51" s="603">
        <f>+'7 - 2015-2017 Annual Report'!DB28</f>
        <v>0</v>
      </c>
      <c r="BQ51" s="603">
        <f>+'7 - 2015-2017 Annual Report'!DC28</f>
        <v>0</v>
      </c>
      <c r="BR51" s="603">
        <f>+'7 - 2015-2017 Annual Report'!DD28</f>
        <v>0</v>
      </c>
      <c r="BS51" s="603">
        <f>+'7 - 2015-2017 Annual Report'!DE28</f>
        <v>0</v>
      </c>
      <c r="BT51" s="603">
        <f>+'7 - 2015-2017 Annual Report'!DF28</f>
        <v>0</v>
      </c>
      <c r="BU51" s="1"/>
    </row>
    <row r="52" spans="2:73" s="13" customFormat="1" ht="15.75">
      <c r="B52" s="599"/>
      <c r="C52" s="527" t="s">
        <v>1083</v>
      </c>
      <c r="D52" s="527" t="s">
        <v>3</v>
      </c>
      <c r="E52" s="599" t="s">
        <v>1074</v>
      </c>
      <c r="F52" s="527" t="s">
        <v>29</v>
      </c>
      <c r="G52" s="599"/>
      <c r="H52" s="527">
        <v>2014</v>
      </c>
      <c r="I52" s="558" t="s">
        <v>566</v>
      </c>
      <c r="J52" s="558" t="s">
        <v>581</v>
      </c>
      <c r="K52" s="39"/>
      <c r="L52" s="603">
        <v>0</v>
      </c>
      <c r="M52" s="603">
        <v>0</v>
      </c>
      <c r="N52" s="603">
        <v>0</v>
      </c>
      <c r="O52" s="603">
        <f>+'7a - 2014 Persistence Report'!Q19*1000</f>
        <v>22.872256203999999</v>
      </c>
      <c r="P52" s="603">
        <f>+'7a - 2014 Persistence Report'!R19*1000</f>
        <v>22.872256203999999</v>
      </c>
      <c r="Q52" s="603">
        <f>+'7a - 2014 Persistence Report'!S19*1000</f>
        <v>22.872256203999999</v>
      </c>
      <c r="R52" s="603">
        <f>+'7a - 2014 Persistence Report'!T19*1000</f>
        <v>22.872256203999999</v>
      </c>
      <c r="S52" s="603">
        <f>+'7a - 2014 Persistence Report'!U19*1000</f>
        <v>22.872256203999999</v>
      </c>
      <c r="T52" s="603">
        <f>+'7a - 2014 Persistence Report'!V19*1000</f>
        <v>22.872256203999999</v>
      </c>
      <c r="U52" s="603">
        <f>+'7a - 2014 Persistence Report'!W19*1000</f>
        <v>22.872256203999999</v>
      </c>
      <c r="V52" s="603">
        <f>+'7a - 2014 Persistence Report'!X19*1000</f>
        <v>22.872256203999999</v>
      </c>
      <c r="W52" s="603">
        <f>+'7a - 2014 Persistence Report'!Y19*1000</f>
        <v>22.872256203999999</v>
      </c>
      <c r="X52" s="603">
        <f>+'7a - 2014 Persistence Report'!Z19*1000</f>
        <v>22.872256203999999</v>
      </c>
      <c r="Y52" s="603">
        <f>+'7a - 2014 Persistence Report'!AA19*1000</f>
        <v>22.872256203999999</v>
      </c>
      <c r="Z52" s="603">
        <f>+'7a - 2014 Persistence Report'!AB19*1000</f>
        <v>22.872256203999999</v>
      </c>
      <c r="AA52" s="603">
        <f>+'7a - 2014 Persistence Report'!AC19*1000</f>
        <v>22.872256203999999</v>
      </c>
      <c r="AB52" s="603">
        <f>+'7a - 2014 Persistence Report'!AD19*1000</f>
        <v>22.872256203999999</v>
      </c>
      <c r="AC52" s="603">
        <f>+'7a - 2014 Persistence Report'!AE19*1000</f>
        <v>22.872256203999999</v>
      </c>
      <c r="AD52" s="603">
        <f>+'7a - 2014 Persistence Report'!AF19*1000</f>
        <v>22.872256203999999</v>
      </c>
      <c r="AE52" s="603">
        <f>+'7a - 2014 Persistence Report'!AG19*1000</f>
        <v>22.872256203999999</v>
      </c>
      <c r="AF52" s="603">
        <f>+'7a - 2014 Persistence Report'!AH19*1000</f>
        <v>22.872256203999999</v>
      </c>
      <c r="AG52" s="603">
        <f>+'7a - 2014 Persistence Report'!AI19*1000</f>
        <v>21.712568659999999</v>
      </c>
      <c r="AH52" s="603">
        <f>+'7a - 2014 Persistence Report'!AJ19*1000</f>
        <v>0</v>
      </c>
      <c r="AI52" s="603">
        <f>+'7a - 2014 Persistence Report'!AK19*1000</f>
        <v>0</v>
      </c>
      <c r="AJ52" s="603">
        <f>+'7a - 2014 Persistence Report'!AL19*1000</f>
        <v>0</v>
      </c>
      <c r="AK52" s="603">
        <f>+'7a - 2014 Persistence Report'!AM19*1000</f>
        <v>0</v>
      </c>
      <c r="AL52" s="603">
        <f>+'7a - 2014 Persistence Report'!AN19*1000</f>
        <v>0</v>
      </c>
      <c r="AM52" s="603">
        <f>+'7a - 2014 Persistence Report'!AO19*1000</f>
        <v>0</v>
      </c>
      <c r="AN52" s="603">
        <f>+'7a - 2014 Persistence Report'!AP19*1000</f>
        <v>0</v>
      </c>
      <c r="AO52" s="603">
        <f>+'7a - 2014 Persistence Report'!AQ19*1000</f>
        <v>0</v>
      </c>
      <c r="AP52" s="39"/>
      <c r="AQ52" s="603">
        <v>0</v>
      </c>
      <c r="AR52" s="603">
        <v>0</v>
      </c>
      <c r="AS52" s="603">
        <v>0</v>
      </c>
      <c r="AT52" s="603">
        <f>+'7a - 2014 Persistence Report'!AU19*1000</f>
        <v>43485.945112000001</v>
      </c>
      <c r="AU52" s="603">
        <f>+'7a - 2014 Persistence Report'!AV19*1000</f>
        <v>43485.945112000001</v>
      </c>
      <c r="AV52" s="603">
        <f>+'7a - 2014 Persistence Report'!AW19*1000</f>
        <v>43485.945112000001</v>
      </c>
      <c r="AW52" s="603">
        <f>+'7a - 2014 Persistence Report'!AX19*1000</f>
        <v>43485.945112000001</v>
      </c>
      <c r="AX52" s="603">
        <f>+'7a - 2014 Persistence Report'!AY19*1000</f>
        <v>43485.945112000001</v>
      </c>
      <c r="AY52" s="603">
        <f>+'7a - 2014 Persistence Report'!AZ19*1000</f>
        <v>43485.945112000001</v>
      </c>
      <c r="AZ52" s="603">
        <f>+'7a - 2014 Persistence Report'!BA19*1000</f>
        <v>43485.945112000001</v>
      </c>
      <c r="BA52" s="603">
        <f>+'7a - 2014 Persistence Report'!BB19*1000</f>
        <v>43485.945112000001</v>
      </c>
      <c r="BB52" s="603">
        <f>+'7a - 2014 Persistence Report'!BC19*1000</f>
        <v>43485.945112000001</v>
      </c>
      <c r="BC52" s="603">
        <f>+'7a - 2014 Persistence Report'!BD19*1000</f>
        <v>43485.945112000001</v>
      </c>
      <c r="BD52" s="603">
        <f>+'7a - 2014 Persistence Report'!BE19*1000</f>
        <v>43485.945112000001</v>
      </c>
      <c r="BE52" s="603">
        <f>+'7a - 2014 Persistence Report'!BF19*1000</f>
        <v>43485.945112000001</v>
      </c>
      <c r="BF52" s="603">
        <f>+'7a - 2014 Persistence Report'!BG19*1000</f>
        <v>43485.945112000001</v>
      </c>
      <c r="BG52" s="603">
        <f>+'7a - 2014 Persistence Report'!BH19*1000</f>
        <v>43485.945112000001</v>
      </c>
      <c r="BH52" s="603">
        <f>+'7a - 2014 Persistence Report'!BI19*1000</f>
        <v>43485.945112000001</v>
      </c>
      <c r="BI52" s="603">
        <f>+'7a - 2014 Persistence Report'!BJ19*1000</f>
        <v>43485.945112000001</v>
      </c>
      <c r="BJ52" s="603">
        <f>+'7a - 2014 Persistence Report'!BK19*1000</f>
        <v>43485.945112000001</v>
      </c>
      <c r="BK52" s="603">
        <f>+'7a - 2014 Persistence Report'!BL19*1000</f>
        <v>43485.945112000001</v>
      </c>
      <c r="BL52" s="603">
        <f>+'7a - 2014 Persistence Report'!BM19*1000</f>
        <v>42448.8894</v>
      </c>
      <c r="BM52" s="603">
        <f>+'7a - 2014 Persistence Report'!BN19*1000</f>
        <v>0</v>
      </c>
      <c r="BN52" s="603">
        <f>+'7a - 2014 Persistence Report'!BO19*1000</f>
        <v>0</v>
      </c>
      <c r="BO52" s="603">
        <f>+'7a - 2014 Persistence Report'!BP19*1000</f>
        <v>0</v>
      </c>
      <c r="BP52" s="603">
        <f>+'7a - 2014 Persistence Report'!BQ19*1000</f>
        <v>0</v>
      </c>
      <c r="BQ52" s="603">
        <f>+'7a - 2014 Persistence Report'!BR19*1000</f>
        <v>0</v>
      </c>
      <c r="BR52" s="603">
        <f>+'7a - 2014 Persistence Report'!BS19*1000</f>
        <v>0</v>
      </c>
      <c r="BS52" s="603">
        <f>+'7a - 2014 Persistence Report'!BT19*1000</f>
        <v>0</v>
      </c>
      <c r="BT52" s="603">
        <f>+'7a - 2014 Persistence Report'!BU19*1000</f>
        <v>0</v>
      </c>
      <c r="BU52" s="1"/>
    </row>
    <row r="53" spans="2:73">
      <c r="B53" s="599"/>
      <c r="C53" s="527">
        <v>155</v>
      </c>
      <c r="D53" s="527" t="s">
        <v>100</v>
      </c>
      <c r="E53" s="599" t="s">
        <v>1115</v>
      </c>
      <c r="F53" s="527"/>
      <c r="G53" s="599"/>
      <c r="H53" s="527">
        <v>2015</v>
      </c>
      <c r="I53" s="558" t="s">
        <v>567</v>
      </c>
      <c r="J53" s="558" t="s">
        <v>574</v>
      </c>
      <c r="K53" s="39"/>
      <c r="L53" s="603"/>
      <c r="M53" s="603"/>
      <c r="N53" s="603"/>
      <c r="O53" s="603"/>
      <c r="P53" s="603">
        <f>+'7 - 2015-2017 Annual Report'!DT24</f>
        <v>8</v>
      </c>
      <c r="Q53" s="603">
        <f>+'7 - 2015-2017 Annual Report'!DU24</f>
        <v>8</v>
      </c>
      <c r="R53" s="603">
        <f>+'7 - 2015-2017 Annual Report'!DV24</f>
        <v>8</v>
      </c>
      <c r="S53" s="603">
        <f>+'7 - 2015-2017 Annual Report'!DW24</f>
        <v>8</v>
      </c>
      <c r="T53" s="603">
        <f>+'7 - 2015-2017 Annual Report'!DX24</f>
        <v>8</v>
      </c>
      <c r="U53" s="603">
        <f>+'7 - 2015-2017 Annual Report'!DY24</f>
        <v>8</v>
      </c>
      <c r="V53" s="603">
        <f>+'7 - 2015-2017 Annual Report'!DZ24</f>
        <v>7</v>
      </c>
      <c r="W53" s="603">
        <f>+'7 - 2015-2017 Annual Report'!EA24</f>
        <v>7</v>
      </c>
      <c r="X53" s="603">
        <f>+'7 - 2015-2017 Annual Report'!EB24</f>
        <v>7</v>
      </c>
      <c r="Y53" s="603">
        <f>+'7 - 2015-2017 Annual Report'!EC24</f>
        <v>3</v>
      </c>
      <c r="Z53" s="603">
        <f>+'7 - 2015-2017 Annual Report'!ED24</f>
        <v>0</v>
      </c>
      <c r="AA53" s="603">
        <f>+'7 - 2015-2017 Annual Report'!EE24</f>
        <v>0</v>
      </c>
      <c r="AB53" s="603">
        <f>+'7 - 2015-2017 Annual Report'!EF24</f>
        <v>0</v>
      </c>
      <c r="AC53" s="603">
        <f>+'7 - 2015-2017 Annual Report'!EG24</f>
        <v>0</v>
      </c>
      <c r="AD53" s="603">
        <f>+'7 - 2015-2017 Annual Report'!EH24</f>
        <v>0</v>
      </c>
      <c r="AE53" s="603">
        <f>+'7 - 2015-2017 Annual Report'!EI24</f>
        <v>0</v>
      </c>
      <c r="AF53" s="603">
        <f>+'7 - 2015-2017 Annual Report'!EJ24</f>
        <v>0</v>
      </c>
      <c r="AG53" s="603">
        <f>+'7 - 2015-2017 Annual Report'!EK24</f>
        <v>0</v>
      </c>
      <c r="AH53" s="603">
        <f>+'7 - 2015-2017 Annual Report'!EL24</f>
        <v>0</v>
      </c>
      <c r="AI53" s="603">
        <f>+'7 - 2015-2017 Annual Report'!EM24</f>
        <v>0</v>
      </c>
      <c r="AJ53" s="603">
        <f>+'7 - 2015-2017 Annual Report'!EN24</f>
        <v>0</v>
      </c>
      <c r="AK53" s="603">
        <f>+'7 - 2015-2017 Annual Report'!EO24</f>
        <v>0</v>
      </c>
      <c r="AL53" s="603">
        <f>+'7 - 2015-2017 Annual Report'!EP24</f>
        <v>0</v>
      </c>
      <c r="AM53" s="603">
        <f>+'7 - 2015-2017 Annual Report'!EQ24</f>
        <v>0</v>
      </c>
      <c r="AN53" s="603">
        <f>+'7 - 2015-2017 Annual Report'!ER24</f>
        <v>0</v>
      </c>
      <c r="AO53" s="603">
        <f>+'7 - 2015-2017 Annual Report'!ES24</f>
        <v>0</v>
      </c>
      <c r="AP53" s="39"/>
      <c r="AQ53" s="603"/>
      <c r="AR53" s="603"/>
      <c r="AS53" s="603"/>
      <c r="AT53" s="603"/>
      <c r="AU53" s="603">
        <f>+'7 - 2015-2017 Annual Report'!CG24</f>
        <v>70657</v>
      </c>
      <c r="AV53" s="603">
        <f>+'7 - 2015-2017 Annual Report'!CH24</f>
        <v>70657</v>
      </c>
      <c r="AW53" s="603">
        <f>+'7 - 2015-2017 Annual Report'!CI24</f>
        <v>70657</v>
      </c>
      <c r="AX53" s="603">
        <f>+'7 - 2015-2017 Annual Report'!CJ24</f>
        <v>70657</v>
      </c>
      <c r="AY53" s="603">
        <f>+'7 - 2015-2017 Annual Report'!CK24</f>
        <v>70657</v>
      </c>
      <c r="AZ53" s="603">
        <f>+'7 - 2015-2017 Annual Report'!CL24</f>
        <v>70657</v>
      </c>
      <c r="BA53" s="603">
        <f>+'7 - 2015-2017 Annual Report'!CM24</f>
        <v>63797</v>
      </c>
      <c r="BB53" s="603">
        <f>+'7 - 2015-2017 Annual Report'!CN24</f>
        <v>63797</v>
      </c>
      <c r="BC53" s="603">
        <f>+'7 - 2015-2017 Annual Report'!CO24</f>
        <v>63797</v>
      </c>
      <c r="BD53" s="603">
        <f>+'7 - 2015-2017 Annual Report'!CP24</f>
        <v>34738</v>
      </c>
      <c r="BE53" s="603">
        <f>+'7 - 2015-2017 Annual Report'!CQ24</f>
        <v>6298</v>
      </c>
      <c r="BF53" s="603">
        <f>+'7 - 2015-2017 Annual Report'!CR24</f>
        <v>6298</v>
      </c>
      <c r="BG53" s="603">
        <f>+'7 - 2015-2017 Annual Report'!CS24</f>
        <v>0</v>
      </c>
      <c r="BH53" s="603">
        <f>+'7 - 2015-2017 Annual Report'!CT24</f>
        <v>0</v>
      </c>
      <c r="BI53" s="603">
        <f>+'7 - 2015-2017 Annual Report'!CU24</f>
        <v>0</v>
      </c>
      <c r="BJ53" s="603">
        <f>+'7 - 2015-2017 Annual Report'!CV24</f>
        <v>0</v>
      </c>
      <c r="BK53" s="603">
        <f>+'7 - 2015-2017 Annual Report'!CW24</f>
        <v>0</v>
      </c>
      <c r="BL53" s="603">
        <f>+'7 - 2015-2017 Annual Report'!CX24</f>
        <v>0</v>
      </c>
      <c r="BM53" s="603">
        <f>+'7 - 2015-2017 Annual Report'!CY24</f>
        <v>0</v>
      </c>
      <c r="BN53" s="603">
        <f>+'7 - 2015-2017 Annual Report'!CZ24</f>
        <v>0</v>
      </c>
      <c r="BO53" s="603">
        <f>+'7 - 2015-2017 Annual Report'!DA24</f>
        <v>0</v>
      </c>
      <c r="BP53" s="603">
        <f>+'7 - 2015-2017 Annual Report'!DB24</f>
        <v>0</v>
      </c>
      <c r="BQ53" s="603">
        <f>+'7 - 2015-2017 Annual Report'!DC24</f>
        <v>0</v>
      </c>
      <c r="BR53" s="603">
        <f>+'7 - 2015-2017 Annual Report'!DD24</f>
        <v>0</v>
      </c>
      <c r="BS53" s="603">
        <f>+'7 - 2015-2017 Annual Report'!DE24</f>
        <v>0</v>
      </c>
      <c r="BT53" s="603">
        <f>+'7 - 2015-2017 Annual Report'!DF24</f>
        <v>0</v>
      </c>
    </row>
    <row r="54" spans="2:73">
      <c r="B54" s="599"/>
      <c r="C54" s="527" t="s">
        <v>1083</v>
      </c>
      <c r="D54" s="527" t="s">
        <v>4</v>
      </c>
      <c r="E54" s="599" t="s">
        <v>1074</v>
      </c>
      <c r="F54" s="527" t="s">
        <v>29</v>
      </c>
      <c r="G54" s="599"/>
      <c r="H54" s="527">
        <v>2014</v>
      </c>
      <c r="I54" s="558" t="s">
        <v>566</v>
      </c>
      <c r="J54" s="558" t="s">
        <v>581</v>
      </c>
      <c r="K54" s="39"/>
      <c r="L54" s="603">
        <v>0</v>
      </c>
      <c r="M54" s="603">
        <v>0</v>
      </c>
      <c r="N54" s="603">
        <v>0</v>
      </c>
      <c r="O54" s="603">
        <f>+'7a - 2014 Persistence Report'!Q16*1000</f>
        <v>2.8260804070000001</v>
      </c>
      <c r="P54" s="603">
        <f>+'7a - 2014 Persistence Report'!R16*1000</f>
        <v>2.6806098450000002</v>
      </c>
      <c r="Q54" s="603">
        <f>+'7a - 2014 Persistence Report'!S16*1000</f>
        <v>2.6103511749999999</v>
      </c>
      <c r="R54" s="603">
        <f>+'7a - 2014 Persistence Report'!T16*1000</f>
        <v>2.6103511749999999</v>
      </c>
      <c r="S54" s="603">
        <f>+'7a - 2014 Persistence Report'!U16*1000</f>
        <v>2.6103511749999999</v>
      </c>
      <c r="T54" s="603">
        <f>+'7a - 2014 Persistence Report'!V16*1000</f>
        <v>2.6103511749999999</v>
      </c>
      <c r="U54" s="603">
        <f>+'7a - 2014 Persistence Report'!W16*1000</f>
        <v>2.6103511749999999</v>
      </c>
      <c r="V54" s="603">
        <f>+'7a - 2014 Persistence Report'!X16*1000</f>
        <v>2.2959795349999998</v>
      </c>
      <c r="W54" s="603">
        <f>+'7a - 2014 Persistence Report'!Y16*1000</f>
        <v>2.2959795349999998</v>
      </c>
      <c r="X54" s="603">
        <f>+'7a - 2014 Persistence Report'!Z16*1000</f>
        <v>2.0225348319999998</v>
      </c>
      <c r="Y54" s="603">
        <f>+'7a - 2014 Persistence Report'!AA16*1000</f>
        <v>1.4737827569999999</v>
      </c>
      <c r="Z54" s="603">
        <f>+'7a - 2014 Persistence Report'!AB16*1000</f>
        <v>1.473746435</v>
      </c>
      <c r="AA54" s="603">
        <f>+'7a - 2014 Persistence Report'!AC16*1000</f>
        <v>1.473746435</v>
      </c>
      <c r="AB54" s="603">
        <f>+'7a - 2014 Persistence Report'!AD16*1000</f>
        <v>1.4708332500000001</v>
      </c>
      <c r="AC54" s="603">
        <f>+'7a - 2014 Persistence Report'!AE16*1000</f>
        <v>1.4708332500000001</v>
      </c>
      <c r="AD54" s="603">
        <f>+'7a - 2014 Persistence Report'!AF16*1000</f>
        <v>1.4682952090000001</v>
      </c>
      <c r="AE54" s="603">
        <f>+'7a - 2014 Persistence Report'!AG16*1000</f>
        <v>0.66165615700000002</v>
      </c>
      <c r="AF54" s="603">
        <f>+'7a - 2014 Persistence Report'!AH16*1000</f>
        <v>0.66165615700000002</v>
      </c>
      <c r="AG54" s="603">
        <f>+'7a - 2014 Persistence Report'!AI16*1000</f>
        <v>0.66165615700000002</v>
      </c>
      <c r="AH54" s="603">
        <f>+'7a - 2014 Persistence Report'!AJ16*1000</f>
        <v>0.66165615700000002</v>
      </c>
      <c r="AI54" s="603">
        <f>+'7a - 2014 Persistence Report'!AK16*1000</f>
        <v>0</v>
      </c>
      <c r="AJ54" s="603">
        <f>+'7a - 2014 Persistence Report'!AL16*1000</f>
        <v>0</v>
      </c>
      <c r="AK54" s="603">
        <f>+'7a - 2014 Persistence Report'!AM16*1000</f>
        <v>0</v>
      </c>
      <c r="AL54" s="603">
        <f>+'7a - 2014 Persistence Report'!AN16*1000</f>
        <v>0</v>
      </c>
      <c r="AM54" s="603">
        <f>+'7a - 2014 Persistence Report'!AO16*1000</f>
        <v>0</v>
      </c>
      <c r="AN54" s="603">
        <f>+'7a - 2014 Persistence Report'!AP16*1000</f>
        <v>0</v>
      </c>
      <c r="AO54" s="603">
        <f>+'7a - 2014 Persistence Report'!AQ16*1000</f>
        <v>0</v>
      </c>
      <c r="AP54" s="39"/>
      <c r="AQ54" s="603">
        <v>0</v>
      </c>
      <c r="AR54" s="603">
        <v>0</v>
      </c>
      <c r="AS54" s="603">
        <v>0</v>
      </c>
      <c r="AT54" s="603">
        <f>+'7a - 2014 Persistence Report'!AU16*1000</f>
        <v>38562.658609999999</v>
      </c>
      <c r="AU54" s="603">
        <f>+'7a - 2014 Persistence Report'!AV16*1000</f>
        <v>36245.410750000003</v>
      </c>
      <c r="AV54" s="603">
        <f>+'7a - 2014 Persistence Report'!AW16*1000</f>
        <v>35126.237560000001</v>
      </c>
      <c r="AW54" s="603">
        <f>+'7a - 2014 Persistence Report'!AX16*1000</f>
        <v>35126.237560000001</v>
      </c>
      <c r="AX54" s="603">
        <f>+'7a - 2014 Persistence Report'!AY16*1000</f>
        <v>35126.237560000001</v>
      </c>
      <c r="AY54" s="603">
        <f>+'7a - 2014 Persistence Report'!AZ16*1000</f>
        <v>35126.237560000001</v>
      </c>
      <c r="AZ54" s="603">
        <f>+'7a - 2014 Persistence Report'!BA16*1000</f>
        <v>35126.237560000001</v>
      </c>
      <c r="BA54" s="603">
        <f>+'7a - 2014 Persistence Report'!BB16*1000</f>
        <v>30166.598880000001</v>
      </c>
      <c r="BB54" s="603">
        <f>+'7a - 2014 Persistence Report'!BC16*1000</f>
        <v>30166.598880000001</v>
      </c>
      <c r="BC54" s="603">
        <f>+'7a - 2014 Persistence Report'!BD16*1000</f>
        <v>25810.80933</v>
      </c>
      <c r="BD54" s="603">
        <f>+'7a - 2014 Persistence Report'!BE16*1000</f>
        <v>23857.330900000001</v>
      </c>
      <c r="BE54" s="603">
        <f>+'7a - 2014 Persistence Report'!BF16*1000</f>
        <v>23557.993119999999</v>
      </c>
      <c r="BF54" s="603">
        <f>+'7a - 2014 Persistence Report'!BG16*1000</f>
        <v>23557.993119999999</v>
      </c>
      <c r="BG54" s="603">
        <f>+'7a - 2014 Persistence Report'!BH16*1000</f>
        <v>23416.917219999999</v>
      </c>
      <c r="BH54" s="603">
        <f>+'7a - 2014 Persistence Report'!BI16*1000</f>
        <v>23416.917219999999</v>
      </c>
      <c r="BI54" s="603">
        <f>+'7a - 2014 Persistence Report'!BJ16*1000</f>
        <v>23388.9516</v>
      </c>
      <c r="BJ54" s="603">
        <f>+'7a - 2014 Persistence Report'!BK16*1000</f>
        <v>10539.73597</v>
      </c>
      <c r="BK54" s="603">
        <f>+'7a - 2014 Persistence Report'!BL16*1000</f>
        <v>10539.73597</v>
      </c>
      <c r="BL54" s="603">
        <f>+'7a - 2014 Persistence Report'!BM16*1000</f>
        <v>10539.73597</v>
      </c>
      <c r="BM54" s="603">
        <f>+'7a - 2014 Persistence Report'!BN16*1000</f>
        <v>10539.73597</v>
      </c>
      <c r="BN54" s="603">
        <f>+'7a - 2014 Persistence Report'!BO16*1000</f>
        <v>0</v>
      </c>
      <c r="BO54" s="603">
        <f>+'7a - 2014 Persistence Report'!BP16*1000</f>
        <v>0</v>
      </c>
      <c r="BP54" s="603">
        <f>+'7a - 2014 Persistence Report'!BQ16*1000</f>
        <v>0</v>
      </c>
      <c r="BQ54" s="603">
        <f>+'7a - 2014 Persistence Report'!BR16*1000</f>
        <v>0</v>
      </c>
      <c r="BR54" s="603">
        <f>+'7a - 2014 Persistence Report'!BS16*1000</f>
        <v>0</v>
      </c>
      <c r="BS54" s="603">
        <f>+'7a - 2014 Persistence Report'!BT16*1000</f>
        <v>0</v>
      </c>
      <c r="BT54" s="603">
        <f>+'7a - 2014 Persistence Report'!BU16*1000</f>
        <v>0</v>
      </c>
    </row>
    <row r="55" spans="2:73">
      <c r="B55" s="599"/>
      <c r="C55" s="527">
        <v>254</v>
      </c>
      <c r="D55" s="527" t="s">
        <v>119</v>
      </c>
      <c r="E55" s="599" t="s">
        <v>1074</v>
      </c>
      <c r="F55" s="527"/>
      <c r="G55" s="599"/>
      <c r="H55" s="527">
        <v>2016</v>
      </c>
      <c r="I55" s="558" t="s">
        <v>568</v>
      </c>
      <c r="J55" s="558" t="s">
        <v>581</v>
      </c>
      <c r="K55" s="39"/>
      <c r="L55" s="603"/>
      <c r="M55" s="603"/>
      <c r="N55" s="603"/>
      <c r="O55" s="603"/>
      <c r="P55" s="603"/>
      <c r="Q55" s="603">
        <f>+'7 - 2015-2017 Annual Report'!DU36</f>
        <v>9</v>
      </c>
      <c r="R55" s="603">
        <f>+'7 - 2015-2017 Annual Report'!DV36</f>
        <v>9</v>
      </c>
      <c r="S55" s="603">
        <f>+'7 - 2015-2017 Annual Report'!DW36</f>
        <v>9</v>
      </c>
      <c r="T55" s="603">
        <f>+'7 - 2015-2017 Annual Report'!DX36</f>
        <v>9</v>
      </c>
      <c r="U55" s="603">
        <f>+'7 - 2015-2017 Annual Report'!DY36</f>
        <v>9</v>
      </c>
      <c r="V55" s="603">
        <f>+'7 - 2015-2017 Annual Report'!DZ36</f>
        <v>9</v>
      </c>
      <c r="W55" s="603">
        <f>+'7 - 2015-2017 Annual Report'!EA36</f>
        <v>7</v>
      </c>
      <c r="X55" s="603">
        <f>+'7 - 2015-2017 Annual Report'!EB36</f>
        <v>6</v>
      </c>
      <c r="Y55" s="603">
        <f>+'7 - 2015-2017 Annual Report'!EC36</f>
        <v>5</v>
      </c>
      <c r="Z55" s="603">
        <f>+'7 - 2015-2017 Annual Report'!ED36</f>
        <v>1</v>
      </c>
      <c r="AA55" s="603">
        <f>+'7 - 2015-2017 Annual Report'!EE36</f>
        <v>0</v>
      </c>
      <c r="AB55" s="603">
        <f>+'7 - 2015-2017 Annual Report'!EF36</f>
        <v>0</v>
      </c>
      <c r="AC55" s="603">
        <f>+'7 - 2015-2017 Annual Report'!EG36</f>
        <v>0</v>
      </c>
      <c r="AD55" s="603">
        <f>+'7 - 2015-2017 Annual Report'!EH36</f>
        <v>0</v>
      </c>
      <c r="AE55" s="603">
        <f>+'7 - 2015-2017 Annual Report'!EI36</f>
        <v>0</v>
      </c>
      <c r="AF55" s="603">
        <f>+'7 - 2015-2017 Annual Report'!EJ36</f>
        <v>0</v>
      </c>
      <c r="AG55" s="603">
        <f>+'7 - 2015-2017 Annual Report'!EK36</f>
        <v>0</v>
      </c>
      <c r="AH55" s="603">
        <f>+'7 - 2015-2017 Annual Report'!EL36</f>
        <v>0</v>
      </c>
      <c r="AI55" s="603">
        <f>+'7 - 2015-2017 Annual Report'!EM36</f>
        <v>0</v>
      </c>
      <c r="AJ55" s="603">
        <f>+'7 - 2015-2017 Annual Report'!EN36</f>
        <v>0</v>
      </c>
      <c r="AK55" s="603">
        <f>+'7 - 2015-2017 Annual Report'!EO36</f>
        <v>0</v>
      </c>
      <c r="AL55" s="603">
        <f>+'7 - 2015-2017 Annual Report'!EP36</f>
        <v>0</v>
      </c>
      <c r="AM55" s="603">
        <f>+'7 - 2015-2017 Annual Report'!EQ36</f>
        <v>0</v>
      </c>
      <c r="AN55" s="603">
        <f>+'7 - 2015-2017 Annual Report'!ER36</f>
        <v>0</v>
      </c>
      <c r="AO55" s="603">
        <f>+'7 - 2015-2017 Annual Report'!ES36</f>
        <v>0</v>
      </c>
      <c r="AP55" s="39"/>
      <c r="AQ55" s="603"/>
      <c r="AR55" s="603"/>
      <c r="AS55" s="603"/>
      <c r="AT55" s="603"/>
      <c r="AU55" s="603"/>
      <c r="AV55" s="603">
        <f>+'7 - 2015-2017 Annual Report'!CH36</f>
        <v>41048</v>
      </c>
      <c r="AW55" s="603">
        <f>+'7 - 2015-2017 Annual Report'!CI36</f>
        <v>41048</v>
      </c>
      <c r="AX55" s="603">
        <f>+'7 - 2015-2017 Annual Report'!CJ36</f>
        <v>41000</v>
      </c>
      <c r="AY55" s="603">
        <f>+'7 - 2015-2017 Annual Report'!CK36</f>
        <v>40529</v>
      </c>
      <c r="AZ55" s="603">
        <f>+'7 - 2015-2017 Annual Report'!CL36</f>
        <v>40529</v>
      </c>
      <c r="BA55" s="603">
        <f>+'7 - 2015-2017 Annual Report'!CM36</f>
        <v>39813</v>
      </c>
      <c r="BB55" s="603">
        <f>+'7 - 2015-2017 Annual Report'!CN36</f>
        <v>29338</v>
      </c>
      <c r="BC55" s="603">
        <f>+'7 - 2015-2017 Annual Report'!CO36</f>
        <v>23066</v>
      </c>
      <c r="BD55" s="603">
        <f>+'7 - 2015-2017 Annual Report'!CP36</f>
        <v>18782</v>
      </c>
      <c r="BE55" s="603">
        <f>+'7 - 2015-2017 Annual Report'!CQ36</f>
        <v>3560</v>
      </c>
      <c r="BF55" s="603">
        <f>+'7 - 2015-2017 Annual Report'!CR36</f>
        <v>1271</v>
      </c>
      <c r="BG55" s="603">
        <f>+'7 - 2015-2017 Annual Report'!CS36</f>
        <v>0</v>
      </c>
      <c r="BH55" s="603">
        <f>+'7 - 2015-2017 Annual Report'!CT36</f>
        <v>0</v>
      </c>
      <c r="BI55" s="603">
        <f>+'7 - 2015-2017 Annual Report'!CU36</f>
        <v>0</v>
      </c>
      <c r="BJ55" s="603">
        <f>+'7 - 2015-2017 Annual Report'!CV36</f>
        <v>0</v>
      </c>
      <c r="BK55" s="603">
        <f>+'7 - 2015-2017 Annual Report'!CW36</f>
        <v>0</v>
      </c>
      <c r="BL55" s="603">
        <f>+'7 - 2015-2017 Annual Report'!CX36</f>
        <v>0</v>
      </c>
      <c r="BM55" s="603">
        <f>+'7 - 2015-2017 Annual Report'!CY36</f>
        <v>0</v>
      </c>
      <c r="BN55" s="603">
        <f>+'7 - 2015-2017 Annual Report'!CZ36</f>
        <v>0</v>
      </c>
      <c r="BO55" s="603">
        <f>+'7 - 2015-2017 Annual Report'!DA36</f>
        <v>0</v>
      </c>
      <c r="BP55" s="603">
        <f>+'7 - 2015-2017 Annual Report'!DB36</f>
        <v>0</v>
      </c>
      <c r="BQ55" s="603">
        <f>+'7 - 2015-2017 Annual Report'!DC36</f>
        <v>0</v>
      </c>
      <c r="BR55" s="603">
        <f>+'7 - 2015-2017 Annual Report'!DD36</f>
        <v>0</v>
      </c>
      <c r="BS55" s="603">
        <f>+'7 - 2015-2017 Annual Report'!DE36</f>
        <v>0</v>
      </c>
      <c r="BT55" s="603">
        <f>+'7 - 2015-2017 Annual Report'!DF36</f>
        <v>0</v>
      </c>
    </row>
    <row r="56" spans="2:73">
      <c r="B56" s="599"/>
      <c r="C56" s="599"/>
      <c r="D56" s="527" t="s">
        <v>1116</v>
      </c>
      <c r="E56" s="599"/>
      <c r="F56" s="599"/>
      <c r="G56" s="599"/>
      <c r="H56" s="599">
        <v>2019</v>
      </c>
      <c r="I56" s="558"/>
      <c r="J56" s="558" t="s">
        <v>581</v>
      </c>
      <c r="K56" s="39"/>
      <c r="L56" s="603"/>
      <c r="M56" s="603"/>
      <c r="N56" s="603"/>
      <c r="O56" s="603"/>
      <c r="P56" s="603"/>
      <c r="Q56" s="603"/>
      <c r="R56" s="603"/>
      <c r="S56" s="603"/>
      <c r="T56" s="603">
        <f>'[2]2019 Net Verified KW'!$E$6</f>
        <v>2</v>
      </c>
      <c r="U56" s="603">
        <f>'[2]2019 Net Verified KW'!$E$6</f>
        <v>2</v>
      </c>
      <c r="V56" s="603">
        <f>'[2]2019 Net Verified KW'!$E$6</f>
        <v>2</v>
      </c>
      <c r="W56" s="603">
        <f>'[2]2019 Net Verified KW'!$E$6</f>
        <v>2</v>
      </c>
      <c r="X56" s="603">
        <f>'[2]2019 Net Verified KW'!$E$6</f>
        <v>2</v>
      </c>
      <c r="Y56" s="603">
        <f>'[2]2019 Net Verified KW'!$E$6</f>
        <v>2</v>
      </c>
      <c r="Z56" s="603"/>
      <c r="AA56" s="603"/>
      <c r="AB56" s="603"/>
      <c r="AC56" s="603"/>
      <c r="AD56" s="603"/>
      <c r="AE56" s="603"/>
      <c r="AF56" s="603"/>
      <c r="AG56" s="603"/>
      <c r="AH56" s="603"/>
      <c r="AI56" s="603"/>
      <c r="AJ56" s="603"/>
      <c r="AK56" s="603"/>
      <c r="AL56" s="603"/>
      <c r="AM56" s="603"/>
      <c r="AN56" s="603"/>
      <c r="AO56" s="603"/>
      <c r="AP56" s="39"/>
      <c r="AQ56" s="603"/>
      <c r="AR56" s="603"/>
      <c r="AS56" s="603"/>
      <c r="AT56" s="603"/>
      <c r="AU56" s="603"/>
      <c r="AV56" s="603"/>
      <c r="AW56" s="603"/>
      <c r="AX56" s="603"/>
      <c r="AY56" s="603">
        <f>'[2]2019 Net Verified KW'!$F$6</f>
        <v>12161</v>
      </c>
      <c r="AZ56" s="603">
        <f>'[2]2019 Net Verified KW'!$F$6</f>
        <v>12161</v>
      </c>
      <c r="BA56" s="603">
        <f>'[2]2019 Net Verified KW'!$F$6</f>
        <v>12161</v>
      </c>
      <c r="BB56" s="603">
        <f>'[2]2019 Net Verified KW'!$F$6</f>
        <v>12161</v>
      </c>
      <c r="BC56" s="603">
        <f>'[2]2019 Net Verified KW'!$F$6</f>
        <v>12161</v>
      </c>
      <c r="BD56" s="603">
        <f>'[2]2019 Net Verified KW'!$F$6</f>
        <v>12161</v>
      </c>
      <c r="BE56" s="603"/>
      <c r="BF56" s="603"/>
      <c r="BG56" s="603"/>
      <c r="BH56" s="603"/>
      <c r="BI56" s="603"/>
      <c r="BJ56" s="603"/>
      <c r="BK56" s="603"/>
      <c r="BL56" s="603"/>
      <c r="BM56" s="603"/>
      <c r="BN56" s="603"/>
      <c r="BO56" s="603"/>
      <c r="BP56" s="603"/>
      <c r="BQ56" s="603"/>
      <c r="BR56" s="603"/>
      <c r="BS56" s="603"/>
      <c r="BT56" s="603"/>
    </row>
    <row r="57" spans="2:73">
      <c r="B57" s="599"/>
      <c r="C57" s="527">
        <v>73</v>
      </c>
      <c r="D57" s="527" t="s">
        <v>100</v>
      </c>
      <c r="E57" s="599">
        <v>2015</v>
      </c>
      <c r="F57" s="527"/>
      <c r="G57" s="599"/>
      <c r="H57" s="527">
        <v>2015</v>
      </c>
      <c r="I57" s="558" t="s">
        <v>567</v>
      </c>
      <c r="J57" s="558" t="s">
        <v>581</v>
      </c>
      <c r="K57" s="39"/>
      <c r="L57" s="603"/>
      <c r="M57" s="603"/>
      <c r="N57" s="603"/>
      <c r="O57" s="603"/>
      <c r="P57" s="603">
        <f>+'7 - 2015-2017 Annual Report'!DT13</f>
        <v>325</v>
      </c>
      <c r="Q57" s="603">
        <f>+'7 - 2015-2017 Annual Report'!DU13</f>
        <v>325</v>
      </c>
      <c r="R57" s="603">
        <f>+'7 - 2015-2017 Annual Report'!DV13</f>
        <v>304</v>
      </c>
      <c r="S57" s="603">
        <f>+'7 - 2015-2017 Annual Report'!DW13</f>
        <v>304</v>
      </c>
      <c r="T57" s="603">
        <f>+'7 - 2015-2017 Annual Report'!DX13</f>
        <v>304</v>
      </c>
      <c r="U57" s="603">
        <f>+'7 - 2015-2017 Annual Report'!DY13</f>
        <v>304</v>
      </c>
      <c r="V57" s="603">
        <f>+'7 - 2015-2017 Annual Report'!DZ13</f>
        <v>294</v>
      </c>
      <c r="W57" s="603">
        <f>+'7 - 2015-2017 Annual Report'!EA13</f>
        <v>294</v>
      </c>
      <c r="X57" s="603">
        <f>+'7 - 2015-2017 Annual Report'!EB13</f>
        <v>291</v>
      </c>
      <c r="Y57" s="603">
        <f>+'7 - 2015-2017 Annual Report'!EC13</f>
        <v>259</v>
      </c>
      <c r="Z57" s="603">
        <f>+'7 - 2015-2017 Annual Report'!ED13</f>
        <v>171</v>
      </c>
      <c r="AA57" s="603">
        <f>+'7 - 2015-2017 Annual Report'!EE13</f>
        <v>165</v>
      </c>
      <c r="AB57" s="603">
        <f>+'7 - 2015-2017 Annual Report'!EF13</f>
        <v>149</v>
      </c>
      <c r="AC57" s="603">
        <f>+'7 - 2015-2017 Annual Report'!EG13</f>
        <v>149</v>
      </c>
      <c r="AD57" s="603">
        <f>+'7 - 2015-2017 Annual Report'!EH13</f>
        <v>149</v>
      </c>
      <c r="AE57" s="603">
        <f>+'7 - 2015-2017 Annual Report'!EI13</f>
        <v>107</v>
      </c>
      <c r="AF57" s="603">
        <f>+'7 - 2015-2017 Annual Report'!EJ13</f>
        <v>18</v>
      </c>
      <c r="AG57" s="603">
        <f>+'7 - 2015-2017 Annual Report'!EK13</f>
        <v>18</v>
      </c>
      <c r="AH57" s="603">
        <f>+'7 - 2015-2017 Annual Report'!EL13</f>
        <v>18</v>
      </c>
      <c r="AI57" s="603">
        <f>+'7 - 2015-2017 Annual Report'!EM13</f>
        <v>18</v>
      </c>
      <c r="AJ57" s="603">
        <f>+'7 - 2015-2017 Annual Report'!EN13</f>
        <v>0</v>
      </c>
      <c r="AK57" s="603">
        <f>+'7 - 2015-2017 Annual Report'!EO13</f>
        <v>0</v>
      </c>
      <c r="AL57" s="603">
        <f>+'7 - 2015-2017 Annual Report'!EP13</f>
        <v>0</v>
      </c>
      <c r="AM57" s="603">
        <f>+'7 - 2015-2017 Annual Report'!EQ13</f>
        <v>0</v>
      </c>
      <c r="AN57" s="603">
        <f>+'7 - 2015-2017 Annual Report'!ER13</f>
        <v>0</v>
      </c>
      <c r="AO57" s="603">
        <f>+'7 - 2015-2017 Annual Report'!ES13</f>
        <v>0</v>
      </c>
      <c r="AP57" s="39"/>
      <c r="AQ57" s="603"/>
      <c r="AR57" s="603"/>
      <c r="AS57" s="603"/>
      <c r="AT57" s="603"/>
      <c r="AU57" s="603">
        <f>+'7 - 2015-2017 Annual Report'!CG13</f>
        <v>2431316</v>
      </c>
      <c r="AV57" s="603">
        <f>+'7 - 2015-2017 Annual Report'!CH13</f>
        <v>2431316</v>
      </c>
      <c r="AW57" s="603">
        <f>+'7 - 2015-2017 Annual Report'!CI13</f>
        <v>2365851</v>
      </c>
      <c r="AX57" s="603">
        <f>+'7 - 2015-2017 Annual Report'!CJ13</f>
        <v>2365851</v>
      </c>
      <c r="AY57" s="603">
        <f>+'7 - 2015-2017 Annual Report'!CK13</f>
        <v>2365851</v>
      </c>
      <c r="AZ57" s="603">
        <f>+'7 - 2015-2017 Annual Report'!CL13</f>
        <v>2365851</v>
      </c>
      <c r="BA57" s="603">
        <f>+'7 - 2015-2017 Annual Report'!CM13</f>
        <v>2310710</v>
      </c>
      <c r="BB57" s="603">
        <f>+'7 - 2015-2017 Annual Report'!CN13</f>
        <v>2310710</v>
      </c>
      <c r="BC57" s="603">
        <f>+'7 - 2015-2017 Annual Report'!CO13</f>
        <v>2297779</v>
      </c>
      <c r="BD57" s="603">
        <f>+'7 - 2015-2017 Annual Report'!CP13</f>
        <v>2113122</v>
      </c>
      <c r="BE57" s="603">
        <f>+'7 - 2015-2017 Annual Report'!CQ13</f>
        <v>1625603</v>
      </c>
      <c r="BF57" s="603">
        <f>+'7 - 2015-2017 Annual Report'!CR13</f>
        <v>1591271</v>
      </c>
      <c r="BG57" s="603">
        <f>+'7 - 2015-2017 Annual Report'!CS13</f>
        <v>1064692</v>
      </c>
      <c r="BH57" s="603">
        <f>+'7 - 2015-2017 Annual Report'!CT13</f>
        <v>1064692</v>
      </c>
      <c r="BI57" s="603">
        <f>+'7 - 2015-2017 Annual Report'!CU13</f>
        <v>1064692</v>
      </c>
      <c r="BJ57" s="603">
        <f>+'7 - 2015-2017 Annual Report'!CV13</f>
        <v>746808</v>
      </c>
      <c r="BK57" s="603">
        <f>+'7 - 2015-2017 Annual Report'!CW13</f>
        <v>57627</v>
      </c>
      <c r="BL57" s="603">
        <f>+'7 - 2015-2017 Annual Report'!CX13</f>
        <v>57627</v>
      </c>
      <c r="BM57" s="603">
        <f>+'7 - 2015-2017 Annual Report'!CY13</f>
        <v>57627</v>
      </c>
      <c r="BN57" s="603">
        <f>+'7 - 2015-2017 Annual Report'!CZ13</f>
        <v>57627</v>
      </c>
      <c r="BO57" s="603">
        <f>+'7 - 2015-2017 Annual Report'!DA13</f>
        <v>0</v>
      </c>
      <c r="BP57" s="603">
        <f>+'7 - 2015-2017 Annual Report'!DB13</f>
        <v>0</v>
      </c>
      <c r="BQ57" s="603">
        <f>+'7 - 2015-2017 Annual Report'!DC13</f>
        <v>0</v>
      </c>
      <c r="BR57" s="603">
        <f>+'7 - 2015-2017 Annual Report'!DD13</f>
        <v>0</v>
      </c>
      <c r="BS57" s="603">
        <f>+'7 - 2015-2017 Annual Report'!DE13</f>
        <v>0</v>
      </c>
      <c r="BT57" s="603">
        <f>+'7 - 2015-2017 Annual Report'!DF13</f>
        <v>0</v>
      </c>
    </row>
    <row r="58" spans="2:73">
      <c r="B58" s="599"/>
      <c r="C58" s="527" t="s">
        <v>1088</v>
      </c>
      <c r="D58" s="527" t="s">
        <v>14</v>
      </c>
      <c r="E58" s="599" t="s">
        <v>1074</v>
      </c>
      <c r="F58" s="527" t="s">
        <v>29</v>
      </c>
      <c r="G58" s="599"/>
      <c r="H58" s="527">
        <v>2014</v>
      </c>
      <c r="I58" s="558" t="s">
        <v>566</v>
      </c>
      <c r="J58" s="558" t="s">
        <v>581</v>
      </c>
      <c r="K58" s="39"/>
      <c r="L58" s="603">
        <v>0</v>
      </c>
      <c r="M58" s="603">
        <v>0</v>
      </c>
      <c r="N58" s="603">
        <v>0</v>
      </c>
      <c r="O58" s="603">
        <f>+'7a - 2014 Persistence Report'!Q17*1000</f>
        <v>3.333296083</v>
      </c>
      <c r="P58" s="603">
        <f>+'7a - 2014 Persistence Report'!R17*1000</f>
        <v>3.332733224</v>
      </c>
      <c r="Q58" s="603">
        <f>+'7a - 2014 Persistence Report'!S17*1000</f>
        <v>3.2539213519999999</v>
      </c>
      <c r="R58" s="603">
        <f>+'7a - 2014 Persistence Report'!T17*1000</f>
        <v>3.216766845</v>
      </c>
      <c r="S58" s="603">
        <f>+'7a - 2014 Persistence Report'!U17*1000</f>
        <v>3.1796123449999998</v>
      </c>
      <c r="T58" s="603">
        <f>+'7a - 2014 Persistence Report'!V17*1000</f>
        <v>3.1796123449999998</v>
      </c>
      <c r="U58" s="603">
        <f>+'7a - 2014 Persistence Report'!W17*1000</f>
        <v>3.1485423319999999</v>
      </c>
      <c r="V58" s="603">
        <f>+'7a - 2014 Persistence Report'!X17*1000</f>
        <v>3.1485423319999999</v>
      </c>
      <c r="W58" s="603">
        <f>+'7a - 2014 Persistence Report'!Y17*1000</f>
        <v>2.8596791760000002</v>
      </c>
      <c r="X58" s="603">
        <f>+'7a - 2014 Persistence Report'!Z17*1000</f>
        <v>2.8596791760000002</v>
      </c>
      <c r="Y58" s="603">
        <f>+'7a - 2014 Persistence Report'!AA17*1000</f>
        <v>2.803588907</v>
      </c>
      <c r="Z58" s="603">
        <f>+'7a - 2014 Persistence Report'!AB17*1000</f>
        <v>2.803588907</v>
      </c>
      <c r="AA58" s="603">
        <f>+'7a - 2014 Persistence Report'!AC17*1000</f>
        <v>2.6078510829999999</v>
      </c>
      <c r="AB58" s="603">
        <f>+'7a - 2014 Persistence Report'!AD17*1000</f>
        <v>2.6078510829999999</v>
      </c>
      <c r="AC58" s="603">
        <f>+'7a - 2014 Persistence Report'!AE17*1000</f>
        <v>2.5257510870000002</v>
      </c>
      <c r="AD58" s="603">
        <f>+'7a - 2014 Persistence Report'!AF17*1000</f>
        <v>2.4947010870000002</v>
      </c>
      <c r="AE58" s="603">
        <f>+'7a - 2014 Persistence Report'!AG17*1000</f>
        <v>2.4947010870000002</v>
      </c>
      <c r="AF58" s="603">
        <f>+'7a - 2014 Persistence Report'!AH17*1000</f>
        <v>2.4947010870000002</v>
      </c>
      <c r="AG58" s="603">
        <f>+'7a - 2014 Persistence Report'!AI17*1000</f>
        <v>2.4947010870000002</v>
      </c>
      <c r="AH58" s="603">
        <f>+'7a - 2014 Persistence Report'!AJ17*1000</f>
        <v>2.4947010870000002</v>
      </c>
      <c r="AI58" s="603">
        <f>+'7a - 2014 Persistence Report'!AK17*1000</f>
        <v>0</v>
      </c>
      <c r="AJ58" s="603">
        <f>+'7a - 2014 Persistence Report'!AL17*1000</f>
        <v>0</v>
      </c>
      <c r="AK58" s="603">
        <f>+'7a - 2014 Persistence Report'!AM17*1000</f>
        <v>0</v>
      </c>
      <c r="AL58" s="603">
        <f>+'7a - 2014 Persistence Report'!AN17*1000</f>
        <v>0</v>
      </c>
      <c r="AM58" s="603">
        <f>+'7a - 2014 Persistence Report'!AO17*1000</f>
        <v>0</v>
      </c>
      <c r="AN58" s="603">
        <f>+'7a - 2014 Persistence Report'!AP17*1000</f>
        <v>0</v>
      </c>
      <c r="AO58" s="603">
        <f>+'7a - 2014 Persistence Report'!AQ17*1000</f>
        <v>0</v>
      </c>
      <c r="AP58" s="39"/>
      <c r="AQ58" s="603">
        <v>0</v>
      </c>
      <c r="AR58" s="603">
        <v>0</v>
      </c>
      <c r="AS58" s="603">
        <v>0</v>
      </c>
      <c r="AT58" s="603">
        <f>+'7a - 2014 Persistence Report'!AU17*1000</f>
        <v>17651.8694</v>
      </c>
      <c r="AU58" s="603">
        <f>+'7a - 2014 Persistence Report'!AV17*1000</f>
        <v>17640.908459999999</v>
      </c>
      <c r="AV58" s="603">
        <f>+'7a - 2014 Persistence Report'!AW17*1000</f>
        <v>16128.96516</v>
      </c>
      <c r="AW58" s="603">
        <f>+'7a - 2014 Persistence Report'!AX17*1000</f>
        <v>15416.8372</v>
      </c>
      <c r="AX58" s="603">
        <f>+'7a - 2014 Persistence Report'!AY17*1000</f>
        <v>14704.70917</v>
      </c>
      <c r="AY58" s="603">
        <f>+'7a - 2014 Persistence Report'!AZ17*1000</f>
        <v>14704.70917</v>
      </c>
      <c r="AZ58" s="603">
        <f>+'7a - 2014 Persistence Report'!BA17*1000</f>
        <v>14108.67217</v>
      </c>
      <c r="BA58" s="603">
        <f>+'7a - 2014 Persistence Report'!BB17*1000</f>
        <v>13900.12969</v>
      </c>
      <c r="BB58" s="603">
        <f>+'7a - 2014 Persistence Report'!BC17*1000</f>
        <v>8358.2014390000004</v>
      </c>
      <c r="BC58" s="603">
        <f>+'7a - 2014 Persistence Report'!BD17*1000</f>
        <v>8358.2014390000004</v>
      </c>
      <c r="BD58" s="603">
        <f>+'7a - 2014 Persistence Report'!BE17*1000</f>
        <v>7895.6518550000001</v>
      </c>
      <c r="BE58" s="603">
        <f>+'7a - 2014 Persistence Report'!BF17*1000</f>
        <v>7895.6518550000001</v>
      </c>
      <c r="BF58" s="603">
        <f>+'7a - 2014 Persistence Report'!BG17*1000</f>
        <v>7244.5</v>
      </c>
      <c r="BG58" s="603">
        <f>+'7a - 2014 Persistence Report'!BH17*1000</f>
        <v>7244.5</v>
      </c>
      <c r="BH58" s="603">
        <f>+'7a - 2014 Persistence Report'!BI17*1000</f>
        <v>6569.5</v>
      </c>
      <c r="BI58" s="603">
        <f>+'7a - 2014 Persistence Report'!BJ17*1000</f>
        <v>6313</v>
      </c>
      <c r="BJ58" s="603">
        <f>+'7a - 2014 Persistence Report'!BK17*1000</f>
        <v>6313</v>
      </c>
      <c r="BK58" s="603">
        <f>+'7a - 2014 Persistence Report'!BL17*1000</f>
        <v>6313</v>
      </c>
      <c r="BL58" s="603">
        <f>+'7a - 2014 Persistence Report'!BM17*1000</f>
        <v>6313</v>
      </c>
      <c r="BM58" s="603">
        <f>+'7a - 2014 Persistence Report'!BN17*1000</f>
        <v>6313</v>
      </c>
      <c r="BN58" s="603">
        <f>+'7a - 2014 Persistence Report'!BO17*1000</f>
        <v>0</v>
      </c>
      <c r="BO58" s="603">
        <f>+'7a - 2014 Persistence Report'!BP17*1000</f>
        <v>0</v>
      </c>
      <c r="BP58" s="603">
        <f>+'7a - 2014 Persistence Report'!BQ17*1000</f>
        <v>0</v>
      </c>
      <c r="BQ58" s="603">
        <f>+'7a - 2014 Persistence Report'!BR17*1000</f>
        <v>0</v>
      </c>
      <c r="BR58" s="603">
        <f>+'7a - 2014 Persistence Report'!BS17*1000</f>
        <v>0</v>
      </c>
      <c r="BS58" s="603">
        <f>+'7a - 2014 Persistence Report'!BT17*1000</f>
        <v>0</v>
      </c>
      <c r="BT58" s="603">
        <f>+'7a - 2014 Persistence Report'!BU17*1000</f>
        <v>0</v>
      </c>
    </row>
    <row r="59" spans="2:73">
      <c r="B59" s="599"/>
      <c r="C59" s="527">
        <v>415</v>
      </c>
      <c r="D59" s="527" t="s">
        <v>116</v>
      </c>
      <c r="E59" s="599" t="s">
        <v>1074</v>
      </c>
      <c r="F59" s="527"/>
      <c r="G59" s="599"/>
      <c r="H59" s="527">
        <v>2017</v>
      </c>
      <c r="I59" s="558" t="s">
        <v>569</v>
      </c>
      <c r="J59" s="558" t="s">
        <v>581</v>
      </c>
      <c r="K59" s="39"/>
      <c r="L59" s="603"/>
      <c r="M59" s="603"/>
      <c r="N59" s="603"/>
      <c r="O59" s="603"/>
      <c r="P59" s="603"/>
      <c r="Q59" s="603"/>
      <c r="R59" s="603">
        <f>+'7 - 2015-2017 Annual Report'!DV51</f>
        <v>1</v>
      </c>
      <c r="S59" s="603">
        <f>+'7 - 2015-2017 Annual Report'!DW51</f>
        <v>1</v>
      </c>
      <c r="T59" s="603">
        <f>+'7 - 2015-2017 Annual Report'!DX51</f>
        <v>1</v>
      </c>
      <c r="U59" s="603">
        <f>+'7 - 2015-2017 Annual Report'!DY51</f>
        <v>1</v>
      </c>
      <c r="V59" s="603">
        <f>+'7 - 2015-2017 Annual Report'!DZ51</f>
        <v>1</v>
      </c>
      <c r="W59" s="603">
        <f>+'7 - 2015-2017 Annual Report'!EA51</f>
        <v>1</v>
      </c>
      <c r="X59" s="603">
        <f>+'7 - 2015-2017 Annual Report'!EB51</f>
        <v>1</v>
      </c>
      <c r="Y59" s="603">
        <f>+'7 - 2015-2017 Annual Report'!EC51</f>
        <v>1</v>
      </c>
      <c r="Z59" s="603">
        <f>+'7 - 2015-2017 Annual Report'!ED51</f>
        <v>1</v>
      </c>
      <c r="AA59" s="603">
        <f>+'7 - 2015-2017 Annual Report'!EE51</f>
        <v>1</v>
      </c>
      <c r="AB59" s="603">
        <f>+'7 - 2015-2017 Annual Report'!EF51</f>
        <v>0</v>
      </c>
      <c r="AC59" s="603">
        <f>+'7 - 2015-2017 Annual Report'!EG51</f>
        <v>0</v>
      </c>
      <c r="AD59" s="603">
        <f>+'7 - 2015-2017 Annual Report'!EH51</f>
        <v>0</v>
      </c>
      <c r="AE59" s="603">
        <f>+'7 - 2015-2017 Annual Report'!EI51</f>
        <v>0</v>
      </c>
      <c r="AF59" s="603">
        <f>+'7 - 2015-2017 Annual Report'!EJ51</f>
        <v>0</v>
      </c>
      <c r="AG59" s="603">
        <f>+'7 - 2015-2017 Annual Report'!EK51</f>
        <v>0</v>
      </c>
      <c r="AH59" s="603">
        <f>+'7 - 2015-2017 Annual Report'!EL51</f>
        <v>0</v>
      </c>
      <c r="AI59" s="603">
        <f>+'7 - 2015-2017 Annual Report'!EM51</f>
        <v>0</v>
      </c>
      <c r="AJ59" s="603">
        <f>+'7 - 2015-2017 Annual Report'!EN51</f>
        <v>0</v>
      </c>
      <c r="AK59" s="603">
        <f>+'7 - 2015-2017 Annual Report'!EO51</f>
        <v>0</v>
      </c>
      <c r="AL59" s="603">
        <f>+'7 - 2015-2017 Annual Report'!EP51</f>
        <v>0</v>
      </c>
      <c r="AM59" s="603">
        <f>+'7 - 2015-2017 Annual Report'!EQ51</f>
        <v>0</v>
      </c>
      <c r="AN59" s="603">
        <f>+'7 - 2015-2017 Annual Report'!ER51</f>
        <v>0</v>
      </c>
      <c r="AO59" s="603">
        <f>+'7 - 2015-2017 Annual Report'!ES51</f>
        <v>0</v>
      </c>
      <c r="AP59" s="39"/>
      <c r="AQ59" s="603"/>
      <c r="AR59" s="603"/>
      <c r="AS59" s="603"/>
      <c r="AT59" s="603"/>
      <c r="AU59" s="603"/>
      <c r="AV59" s="603"/>
      <c r="AW59" s="603">
        <f>+'7 - 2015-2017 Annual Report'!CI51</f>
        <v>6600</v>
      </c>
      <c r="AX59" s="603">
        <f>+'7 - 2015-2017 Annual Report'!CJ51</f>
        <v>6600</v>
      </c>
      <c r="AY59" s="603">
        <f>+'7 - 2015-2017 Annual Report'!CK51</f>
        <v>6600</v>
      </c>
      <c r="AZ59" s="603">
        <f>+'7 - 2015-2017 Annual Report'!CL51</f>
        <v>6600</v>
      </c>
      <c r="BA59" s="603">
        <f>+'7 - 2015-2017 Annual Report'!CM51</f>
        <v>6600</v>
      </c>
      <c r="BB59" s="603">
        <f>+'7 - 2015-2017 Annual Report'!CN51</f>
        <v>6600</v>
      </c>
      <c r="BC59" s="603">
        <f>+'7 - 2015-2017 Annual Report'!CO51</f>
        <v>6600</v>
      </c>
      <c r="BD59" s="603">
        <f>+'7 - 2015-2017 Annual Report'!CP51</f>
        <v>6600</v>
      </c>
      <c r="BE59" s="603">
        <f>+'7 - 2015-2017 Annual Report'!CQ51</f>
        <v>6600</v>
      </c>
      <c r="BF59" s="603">
        <f>+'7 - 2015-2017 Annual Report'!CR51</f>
        <v>6600</v>
      </c>
      <c r="BG59" s="603">
        <f>+'7 - 2015-2017 Annual Report'!CS51</f>
        <v>5065</v>
      </c>
      <c r="BH59" s="603">
        <f>+'7 - 2015-2017 Annual Report'!CT51</f>
        <v>5065</v>
      </c>
      <c r="BI59" s="603">
        <f>+'7 - 2015-2017 Annual Report'!CU51</f>
        <v>4545</v>
      </c>
      <c r="BJ59" s="603">
        <f>+'7 - 2015-2017 Annual Report'!CV51</f>
        <v>4545</v>
      </c>
      <c r="BK59" s="603">
        <f>+'7 - 2015-2017 Annual Report'!CW51</f>
        <v>3772</v>
      </c>
      <c r="BL59" s="603">
        <f>+'7 - 2015-2017 Annual Report'!CX51</f>
        <v>3565</v>
      </c>
      <c r="BM59" s="603">
        <f>+'7 - 2015-2017 Annual Report'!CY51</f>
        <v>3565</v>
      </c>
      <c r="BN59" s="603">
        <f>+'7 - 2015-2017 Annual Report'!CZ51</f>
        <v>3565</v>
      </c>
      <c r="BO59" s="603">
        <f>+'7 - 2015-2017 Annual Report'!DA51</f>
        <v>3565</v>
      </c>
      <c r="BP59" s="603">
        <f>+'7 - 2015-2017 Annual Report'!DB51</f>
        <v>3565</v>
      </c>
      <c r="BQ59" s="603">
        <f>+'7 - 2015-2017 Annual Report'!DC51</f>
        <v>0</v>
      </c>
      <c r="BR59" s="603">
        <f>+'7 - 2015-2017 Annual Report'!DD51</f>
        <v>0</v>
      </c>
      <c r="BS59" s="603">
        <f>+'7 - 2015-2017 Annual Report'!DE51</f>
        <v>0</v>
      </c>
      <c r="BT59" s="603">
        <f>+'7 - 2015-2017 Annual Report'!DF51</f>
        <v>0</v>
      </c>
    </row>
    <row r="60" spans="2:73" ht="15.75">
      <c r="B60" s="599"/>
      <c r="C60" s="527">
        <v>154</v>
      </c>
      <c r="D60" s="527" t="s">
        <v>99</v>
      </c>
      <c r="E60" s="599" t="s">
        <v>1115</v>
      </c>
      <c r="F60" s="527"/>
      <c r="G60" s="599"/>
      <c r="H60" s="527">
        <v>2015</v>
      </c>
      <c r="I60" s="558" t="s">
        <v>567</v>
      </c>
      <c r="J60" s="558" t="s">
        <v>574</v>
      </c>
      <c r="K60" s="39"/>
      <c r="L60" s="603"/>
      <c r="M60" s="603"/>
      <c r="N60" s="603"/>
      <c r="O60" s="603"/>
      <c r="P60" s="603">
        <f>+'7 - 2015-2017 Annual Report'!DT23</f>
        <v>2</v>
      </c>
      <c r="Q60" s="603">
        <f>+'7 - 2015-2017 Annual Report'!DU23</f>
        <v>2</v>
      </c>
      <c r="R60" s="603">
        <f>+'7 - 2015-2017 Annual Report'!DV23</f>
        <v>2</v>
      </c>
      <c r="S60" s="603">
        <f>+'7 - 2015-2017 Annual Report'!DW23</f>
        <v>2</v>
      </c>
      <c r="T60" s="603">
        <f>+'7 - 2015-2017 Annual Report'!DX23</f>
        <v>33</v>
      </c>
      <c r="U60" s="603">
        <f>+'7 - 2015-2017 Annual Report'!DY23</f>
        <v>33</v>
      </c>
      <c r="V60" s="603">
        <f>+'7 - 2015-2017 Annual Report'!DZ23</f>
        <v>33</v>
      </c>
      <c r="W60" s="603">
        <f>+'7 - 2015-2017 Annual Report'!EA23</f>
        <v>33</v>
      </c>
      <c r="X60" s="603">
        <f>+'7 - 2015-2017 Annual Report'!EB23</f>
        <v>33</v>
      </c>
      <c r="Y60" s="603">
        <f>+'7 - 2015-2017 Annual Report'!EC23</f>
        <v>33</v>
      </c>
      <c r="Z60" s="603">
        <f>+'7 - 2015-2017 Annual Report'!ED23</f>
        <v>33</v>
      </c>
      <c r="AA60" s="603">
        <f>+'7 - 2015-2017 Annual Report'!EE23</f>
        <v>33</v>
      </c>
      <c r="AB60" s="603">
        <f>+'7 - 2015-2017 Annual Report'!EF23</f>
        <v>33</v>
      </c>
      <c r="AC60" s="603">
        <f>+'7 - 2015-2017 Annual Report'!EG23</f>
        <v>23</v>
      </c>
      <c r="AD60" s="603">
        <f>+'7 - 2015-2017 Annual Report'!EH23</f>
        <v>0</v>
      </c>
      <c r="AE60" s="603">
        <f>+'7 - 2015-2017 Annual Report'!EI23</f>
        <v>0</v>
      </c>
      <c r="AF60" s="603">
        <f>+'7 - 2015-2017 Annual Report'!EJ23</f>
        <v>0</v>
      </c>
      <c r="AG60" s="603">
        <f>+'7 - 2015-2017 Annual Report'!EK23</f>
        <v>0</v>
      </c>
      <c r="AH60" s="603">
        <f>+'7 - 2015-2017 Annual Report'!EL23</f>
        <v>0</v>
      </c>
      <c r="AI60" s="603">
        <f>+'7 - 2015-2017 Annual Report'!EM23</f>
        <v>0</v>
      </c>
      <c r="AJ60" s="603">
        <f>+'7 - 2015-2017 Annual Report'!EN23</f>
        <v>0</v>
      </c>
      <c r="AK60" s="603">
        <f>+'7 - 2015-2017 Annual Report'!EO23</f>
        <v>0</v>
      </c>
      <c r="AL60" s="603">
        <f>+'7 - 2015-2017 Annual Report'!EP23</f>
        <v>0</v>
      </c>
      <c r="AM60" s="603">
        <f>+'7 - 2015-2017 Annual Report'!EQ23</f>
        <v>0</v>
      </c>
      <c r="AN60" s="603">
        <f>+'7 - 2015-2017 Annual Report'!ER23</f>
        <v>0</v>
      </c>
      <c r="AO60" s="603">
        <f>+'7 - 2015-2017 Annual Report'!ES23</f>
        <v>0</v>
      </c>
      <c r="AP60" s="39"/>
      <c r="AQ60" s="603"/>
      <c r="AR60" s="603"/>
      <c r="AS60" s="603"/>
      <c r="AT60" s="603"/>
      <c r="AU60" s="603">
        <f>+'7 - 2015-2017 Annual Report'!CG23</f>
        <v>9885</v>
      </c>
      <c r="AV60" s="603">
        <f>+'7 - 2015-2017 Annual Report'!CH23</f>
        <v>9885</v>
      </c>
      <c r="AW60" s="603">
        <f>+'7 - 2015-2017 Annual Report'!CI23</f>
        <v>9885</v>
      </c>
      <c r="AX60" s="603">
        <f>+'7 - 2015-2017 Annual Report'!CJ23</f>
        <v>9885</v>
      </c>
      <c r="AY60" s="603">
        <f>+'7 - 2015-2017 Annual Report'!CK23</f>
        <v>156788</v>
      </c>
      <c r="AZ60" s="603">
        <f>+'7 - 2015-2017 Annual Report'!CL23</f>
        <v>156788</v>
      </c>
      <c r="BA60" s="603">
        <f>+'7 - 2015-2017 Annual Report'!CM23</f>
        <v>156788</v>
      </c>
      <c r="BB60" s="603">
        <f>+'7 - 2015-2017 Annual Report'!CN23</f>
        <v>156788</v>
      </c>
      <c r="BC60" s="603">
        <f>+'7 - 2015-2017 Annual Report'!CO23</f>
        <v>156788</v>
      </c>
      <c r="BD60" s="603">
        <f>+'7 - 2015-2017 Annual Report'!CP23</f>
        <v>156788</v>
      </c>
      <c r="BE60" s="603">
        <f>+'7 - 2015-2017 Annual Report'!CQ23</f>
        <v>156788</v>
      </c>
      <c r="BF60" s="603">
        <f>+'7 - 2015-2017 Annual Report'!CR23</f>
        <v>156788</v>
      </c>
      <c r="BG60" s="603">
        <f>+'7 - 2015-2017 Annual Report'!CS23</f>
        <v>156788</v>
      </c>
      <c r="BH60" s="603">
        <f>+'7 - 2015-2017 Annual Report'!CT23</f>
        <v>109751</v>
      </c>
      <c r="BI60" s="603">
        <f>+'7 - 2015-2017 Annual Report'!CU23</f>
        <v>0</v>
      </c>
      <c r="BJ60" s="603">
        <f>+'7 - 2015-2017 Annual Report'!CV23</f>
        <v>0</v>
      </c>
      <c r="BK60" s="603">
        <f>+'7 - 2015-2017 Annual Report'!CW23</f>
        <v>0</v>
      </c>
      <c r="BL60" s="603">
        <f>+'7 - 2015-2017 Annual Report'!CX23</f>
        <v>0</v>
      </c>
      <c r="BM60" s="603">
        <f>+'7 - 2015-2017 Annual Report'!CY23</f>
        <v>0</v>
      </c>
      <c r="BN60" s="603">
        <f>+'7 - 2015-2017 Annual Report'!CZ23</f>
        <v>0</v>
      </c>
      <c r="BO60" s="603">
        <f>+'7 - 2015-2017 Annual Report'!DA23</f>
        <v>0</v>
      </c>
      <c r="BP60" s="603">
        <f>+'7 - 2015-2017 Annual Report'!DB23</f>
        <v>0</v>
      </c>
      <c r="BQ60" s="603">
        <f>+'7 - 2015-2017 Annual Report'!DC23</f>
        <v>0</v>
      </c>
      <c r="BR60" s="603">
        <f>+'7 - 2015-2017 Annual Report'!DD23</f>
        <v>0</v>
      </c>
      <c r="BS60" s="603">
        <f>+'7 - 2015-2017 Annual Report'!DE23</f>
        <v>0</v>
      </c>
      <c r="BT60" s="603">
        <f>+'7 - 2015-2017 Annual Report'!DF23</f>
        <v>0</v>
      </c>
      <c r="BU60" s="13"/>
    </row>
    <row r="61" spans="2:73">
      <c r="B61" s="599"/>
      <c r="C61" s="527">
        <v>72</v>
      </c>
      <c r="D61" s="527" t="s">
        <v>99</v>
      </c>
      <c r="E61" s="599">
        <v>2015</v>
      </c>
      <c r="F61" s="527"/>
      <c r="G61" s="599"/>
      <c r="H61" s="527">
        <v>2015</v>
      </c>
      <c r="I61" s="558" t="s">
        <v>567</v>
      </c>
      <c r="J61" s="558" t="s">
        <v>581</v>
      </c>
      <c r="K61" s="39"/>
      <c r="L61" s="603"/>
      <c r="M61" s="603"/>
      <c r="N61" s="603"/>
      <c r="O61" s="603"/>
      <c r="P61" s="603">
        <f>+'7 - 2015-2017 Annual Report'!DT12</f>
        <v>31</v>
      </c>
      <c r="Q61" s="603">
        <f>+'7 - 2015-2017 Annual Report'!DU12</f>
        <v>31</v>
      </c>
      <c r="R61" s="603">
        <f>+'7 - 2015-2017 Annual Report'!DV12</f>
        <v>31</v>
      </c>
      <c r="S61" s="603">
        <f>+'7 - 2015-2017 Annual Report'!DW12</f>
        <v>31</v>
      </c>
      <c r="T61" s="603">
        <f>+'7 - 2015-2017 Annual Report'!DX12</f>
        <v>0</v>
      </c>
      <c r="U61" s="603">
        <f>+'7 - 2015-2017 Annual Report'!DY12</f>
        <v>0</v>
      </c>
      <c r="V61" s="603">
        <f>+'7 - 2015-2017 Annual Report'!DZ12</f>
        <v>0</v>
      </c>
      <c r="W61" s="603">
        <f>+'7 - 2015-2017 Annual Report'!EA12</f>
        <v>0</v>
      </c>
      <c r="X61" s="603">
        <f>+'7 - 2015-2017 Annual Report'!EB12</f>
        <v>0</v>
      </c>
      <c r="Y61" s="603">
        <f>+'7 - 2015-2017 Annual Report'!EC12</f>
        <v>0</v>
      </c>
      <c r="Z61" s="603">
        <f>+'7 - 2015-2017 Annual Report'!ED12</f>
        <v>0</v>
      </c>
      <c r="AA61" s="603">
        <f>+'7 - 2015-2017 Annual Report'!EE12</f>
        <v>0</v>
      </c>
      <c r="AB61" s="603">
        <f>+'7 - 2015-2017 Annual Report'!EF12</f>
        <v>0</v>
      </c>
      <c r="AC61" s="603">
        <f>+'7 - 2015-2017 Annual Report'!EG12</f>
        <v>0</v>
      </c>
      <c r="AD61" s="603">
        <f>+'7 - 2015-2017 Annual Report'!EH12</f>
        <v>0</v>
      </c>
      <c r="AE61" s="603">
        <f>+'7 - 2015-2017 Annual Report'!EI12</f>
        <v>0</v>
      </c>
      <c r="AF61" s="603">
        <f>+'7 - 2015-2017 Annual Report'!EJ12</f>
        <v>0</v>
      </c>
      <c r="AG61" s="603">
        <f>+'7 - 2015-2017 Annual Report'!EK12</f>
        <v>0</v>
      </c>
      <c r="AH61" s="603">
        <f>+'7 - 2015-2017 Annual Report'!EL12</f>
        <v>0</v>
      </c>
      <c r="AI61" s="603">
        <f>+'7 - 2015-2017 Annual Report'!EM12</f>
        <v>0</v>
      </c>
      <c r="AJ61" s="603">
        <f>+'7 - 2015-2017 Annual Report'!EN12</f>
        <v>0</v>
      </c>
      <c r="AK61" s="603">
        <f>+'7 - 2015-2017 Annual Report'!EO12</f>
        <v>0</v>
      </c>
      <c r="AL61" s="603">
        <f>+'7 - 2015-2017 Annual Report'!EP12</f>
        <v>0</v>
      </c>
      <c r="AM61" s="603">
        <f>+'7 - 2015-2017 Annual Report'!EQ12</f>
        <v>0</v>
      </c>
      <c r="AN61" s="603">
        <f>+'7 - 2015-2017 Annual Report'!ER12</f>
        <v>0</v>
      </c>
      <c r="AO61" s="603">
        <f>+'7 - 2015-2017 Annual Report'!ES12</f>
        <v>0</v>
      </c>
      <c r="AP61" s="39"/>
      <c r="AQ61" s="603"/>
      <c r="AR61" s="603"/>
      <c r="AS61" s="603"/>
      <c r="AT61" s="603"/>
      <c r="AU61" s="603">
        <f>+'7 - 2015-2017 Annual Report'!CG12</f>
        <v>146902</v>
      </c>
      <c r="AV61" s="603">
        <f>+'7 - 2015-2017 Annual Report'!CH12</f>
        <v>146902</v>
      </c>
      <c r="AW61" s="603">
        <f>+'7 - 2015-2017 Annual Report'!CI12</f>
        <v>146902</v>
      </c>
      <c r="AX61" s="603">
        <f>+'7 - 2015-2017 Annual Report'!CJ12</f>
        <v>146902</v>
      </c>
      <c r="AY61" s="603">
        <f>+'7 - 2015-2017 Annual Report'!CK12</f>
        <v>0</v>
      </c>
      <c r="AZ61" s="603">
        <f>+'7 - 2015-2017 Annual Report'!CL12</f>
        <v>0</v>
      </c>
      <c r="BA61" s="603">
        <f>+'7 - 2015-2017 Annual Report'!CM12</f>
        <v>0</v>
      </c>
      <c r="BB61" s="603">
        <f>+'7 - 2015-2017 Annual Report'!CN12</f>
        <v>0</v>
      </c>
      <c r="BC61" s="603">
        <f>+'7 - 2015-2017 Annual Report'!CO12</f>
        <v>0</v>
      </c>
      <c r="BD61" s="603">
        <f>+'7 - 2015-2017 Annual Report'!CP12</f>
        <v>0</v>
      </c>
      <c r="BE61" s="603">
        <f>+'7 - 2015-2017 Annual Report'!CQ12</f>
        <v>0</v>
      </c>
      <c r="BF61" s="603">
        <f>+'7 - 2015-2017 Annual Report'!CR12</f>
        <v>0</v>
      </c>
      <c r="BG61" s="603">
        <f>+'7 - 2015-2017 Annual Report'!CS12</f>
        <v>0</v>
      </c>
      <c r="BH61" s="603">
        <f>+'7 - 2015-2017 Annual Report'!CT12</f>
        <v>0</v>
      </c>
      <c r="BI61" s="603">
        <f>+'7 - 2015-2017 Annual Report'!CU12</f>
        <v>0</v>
      </c>
      <c r="BJ61" s="603">
        <f>+'7 - 2015-2017 Annual Report'!CV12</f>
        <v>0</v>
      </c>
      <c r="BK61" s="603">
        <f>+'7 - 2015-2017 Annual Report'!CW12</f>
        <v>0</v>
      </c>
      <c r="BL61" s="603">
        <f>+'7 - 2015-2017 Annual Report'!CX12</f>
        <v>0</v>
      </c>
      <c r="BM61" s="603">
        <f>+'7 - 2015-2017 Annual Report'!CY12</f>
        <v>0</v>
      </c>
      <c r="BN61" s="603">
        <f>+'7 - 2015-2017 Annual Report'!CZ12</f>
        <v>0</v>
      </c>
      <c r="BO61" s="603">
        <f>+'7 - 2015-2017 Annual Report'!DA12</f>
        <v>0</v>
      </c>
      <c r="BP61" s="603">
        <f>+'7 - 2015-2017 Annual Report'!DB12</f>
        <v>0</v>
      </c>
      <c r="BQ61" s="603">
        <f>+'7 - 2015-2017 Annual Report'!DC12</f>
        <v>0</v>
      </c>
      <c r="BR61" s="603">
        <f>+'7 - 2015-2017 Annual Report'!DD12</f>
        <v>0</v>
      </c>
      <c r="BS61" s="603">
        <f>+'7 - 2015-2017 Annual Report'!DE12</f>
        <v>0</v>
      </c>
      <c r="BT61" s="603">
        <f>+'7 - 2015-2017 Annual Report'!DF12</f>
        <v>0</v>
      </c>
    </row>
    <row r="62" spans="2:73">
      <c r="B62" s="599"/>
      <c r="C62" s="527">
        <v>336</v>
      </c>
      <c r="D62" s="527" t="s">
        <v>119</v>
      </c>
      <c r="E62" s="599" t="s">
        <v>1074</v>
      </c>
      <c r="F62" s="527"/>
      <c r="G62" s="599"/>
      <c r="H62" s="527">
        <v>2016</v>
      </c>
      <c r="I62" s="558" t="s">
        <v>568</v>
      </c>
      <c r="J62" s="558" t="s">
        <v>574</v>
      </c>
      <c r="K62" s="39"/>
      <c r="L62" s="603"/>
      <c r="M62" s="603"/>
      <c r="N62" s="603"/>
      <c r="O62" s="603"/>
      <c r="P62" s="603"/>
      <c r="Q62" s="603">
        <f>+'7 - 2015-2017 Annual Report'!DU43</f>
        <v>2</v>
      </c>
      <c r="R62" s="603">
        <f>+'7 - 2015-2017 Annual Report'!DV43</f>
        <v>2</v>
      </c>
      <c r="S62" s="603">
        <f>+'7 - 2015-2017 Annual Report'!DW43</f>
        <v>2</v>
      </c>
      <c r="T62" s="603">
        <f>+'7 - 2015-2017 Annual Report'!DX43</f>
        <v>2</v>
      </c>
      <c r="U62" s="603">
        <f>+'7 - 2015-2017 Annual Report'!DY43</f>
        <v>2</v>
      </c>
      <c r="V62" s="603">
        <f>+'7 - 2015-2017 Annual Report'!DZ43</f>
        <v>2</v>
      </c>
      <c r="W62" s="603">
        <f>+'7 - 2015-2017 Annual Report'!EA43</f>
        <v>1</v>
      </c>
      <c r="X62" s="603">
        <f>+'7 - 2015-2017 Annual Report'!EB43</f>
        <v>1</v>
      </c>
      <c r="Y62" s="603">
        <f>+'7 - 2015-2017 Annual Report'!EC43</f>
        <v>1</v>
      </c>
      <c r="Z62" s="603">
        <f>+'7 - 2015-2017 Annual Report'!ED43</f>
        <v>0</v>
      </c>
      <c r="AA62" s="603">
        <f>+'7 - 2015-2017 Annual Report'!EE43</f>
        <v>0</v>
      </c>
      <c r="AB62" s="603">
        <f>+'7 - 2015-2017 Annual Report'!EF43</f>
        <v>0</v>
      </c>
      <c r="AC62" s="603">
        <f>+'7 - 2015-2017 Annual Report'!EG43</f>
        <v>0</v>
      </c>
      <c r="AD62" s="603">
        <f>+'7 - 2015-2017 Annual Report'!EH43</f>
        <v>0</v>
      </c>
      <c r="AE62" s="603">
        <f>+'7 - 2015-2017 Annual Report'!EI43</f>
        <v>0</v>
      </c>
      <c r="AF62" s="603">
        <f>+'7 - 2015-2017 Annual Report'!EJ43</f>
        <v>0</v>
      </c>
      <c r="AG62" s="603">
        <f>+'7 - 2015-2017 Annual Report'!EK43</f>
        <v>0</v>
      </c>
      <c r="AH62" s="603">
        <f>+'7 - 2015-2017 Annual Report'!EL43</f>
        <v>0</v>
      </c>
      <c r="AI62" s="603">
        <f>+'7 - 2015-2017 Annual Report'!EM43</f>
        <v>0</v>
      </c>
      <c r="AJ62" s="603">
        <f>+'7 - 2015-2017 Annual Report'!EN43</f>
        <v>0</v>
      </c>
      <c r="AK62" s="603">
        <f>+'7 - 2015-2017 Annual Report'!EO43</f>
        <v>0</v>
      </c>
      <c r="AL62" s="603">
        <f>+'7 - 2015-2017 Annual Report'!EP43</f>
        <v>0</v>
      </c>
      <c r="AM62" s="603">
        <f>+'7 - 2015-2017 Annual Report'!EQ43</f>
        <v>0</v>
      </c>
      <c r="AN62" s="603">
        <f>+'7 - 2015-2017 Annual Report'!ER43</f>
        <v>0</v>
      </c>
      <c r="AO62" s="603">
        <f>+'7 - 2015-2017 Annual Report'!ES43</f>
        <v>0</v>
      </c>
      <c r="AP62" s="39"/>
      <c r="AQ62" s="603"/>
      <c r="AR62" s="603"/>
      <c r="AS62" s="603"/>
      <c r="AT62" s="603"/>
      <c r="AU62" s="603"/>
      <c r="AV62" s="603">
        <f>+'7 - 2015-2017 Annual Report'!CH43</f>
        <v>9281</v>
      </c>
      <c r="AW62" s="603">
        <f>+'7 - 2015-2017 Annual Report'!CI43</f>
        <v>9281</v>
      </c>
      <c r="AX62" s="603">
        <f>+'7 - 2015-2017 Annual Report'!CJ43</f>
        <v>9281</v>
      </c>
      <c r="AY62" s="603">
        <f>+'7 - 2015-2017 Annual Report'!CK43</f>
        <v>9280</v>
      </c>
      <c r="AZ62" s="603">
        <f>+'7 - 2015-2017 Annual Report'!CL43</f>
        <v>9280</v>
      </c>
      <c r="BA62" s="603">
        <f>+'7 - 2015-2017 Annual Report'!CM43</f>
        <v>9065</v>
      </c>
      <c r="BB62" s="603">
        <f>+'7 - 2015-2017 Annual Report'!CN43</f>
        <v>5804</v>
      </c>
      <c r="BC62" s="603">
        <f>+'7 - 2015-2017 Annual Report'!CO43</f>
        <v>3796</v>
      </c>
      <c r="BD62" s="603">
        <f>+'7 - 2015-2017 Annual Report'!CP43</f>
        <v>2976</v>
      </c>
      <c r="BE62" s="603">
        <f>+'7 - 2015-2017 Annual Report'!CQ43</f>
        <v>350</v>
      </c>
      <c r="BF62" s="603">
        <f>+'7 - 2015-2017 Annual Report'!CR43</f>
        <v>59</v>
      </c>
      <c r="BG62" s="603">
        <f>+'7 - 2015-2017 Annual Report'!CS43</f>
        <v>0</v>
      </c>
      <c r="BH62" s="603">
        <f>+'7 - 2015-2017 Annual Report'!CT43</f>
        <v>0</v>
      </c>
      <c r="BI62" s="603">
        <f>+'7 - 2015-2017 Annual Report'!CU43</f>
        <v>0</v>
      </c>
      <c r="BJ62" s="603">
        <f>+'7 - 2015-2017 Annual Report'!CV43</f>
        <v>0</v>
      </c>
      <c r="BK62" s="603">
        <f>+'7 - 2015-2017 Annual Report'!CW43</f>
        <v>0</v>
      </c>
      <c r="BL62" s="603">
        <f>+'7 - 2015-2017 Annual Report'!CX43</f>
        <v>0</v>
      </c>
      <c r="BM62" s="603">
        <f>+'7 - 2015-2017 Annual Report'!CY43</f>
        <v>0</v>
      </c>
      <c r="BN62" s="603">
        <f>+'7 - 2015-2017 Annual Report'!CZ43</f>
        <v>0</v>
      </c>
      <c r="BO62" s="603">
        <f>+'7 - 2015-2017 Annual Report'!DA43</f>
        <v>0</v>
      </c>
      <c r="BP62" s="603">
        <f>+'7 - 2015-2017 Annual Report'!DB43</f>
        <v>0</v>
      </c>
      <c r="BQ62" s="603">
        <f>+'7 - 2015-2017 Annual Report'!DC43</f>
        <v>0</v>
      </c>
      <c r="BR62" s="603">
        <f>+'7 - 2015-2017 Annual Report'!DD43</f>
        <v>0</v>
      </c>
      <c r="BS62" s="603">
        <f>+'7 - 2015-2017 Annual Report'!DE43</f>
        <v>0</v>
      </c>
      <c r="BT62" s="603">
        <f>+'7 - 2015-2017 Annual Report'!DF43</f>
        <v>0</v>
      </c>
    </row>
    <row r="63" spans="2:73">
      <c r="B63" s="599"/>
      <c r="C63" s="527">
        <v>152</v>
      </c>
      <c r="D63" s="527" t="s">
        <v>653</v>
      </c>
      <c r="E63" s="599" t="s">
        <v>1115</v>
      </c>
      <c r="F63" s="527"/>
      <c r="G63" s="599"/>
      <c r="H63" s="527">
        <v>2015</v>
      </c>
      <c r="I63" s="558" t="s">
        <v>567</v>
      </c>
      <c r="J63" s="558" t="s">
        <v>574</v>
      </c>
      <c r="K63" s="39"/>
      <c r="L63" s="603"/>
      <c r="M63" s="603"/>
      <c r="N63" s="603"/>
      <c r="O63" s="603"/>
      <c r="P63" s="603">
        <f>+'7 - 2015-2017 Annual Report'!DT22</f>
        <v>1</v>
      </c>
      <c r="Q63" s="603">
        <f>+'7 - 2015-2017 Annual Report'!DU22</f>
        <v>1</v>
      </c>
      <c r="R63" s="603">
        <f>+'7 - 2015-2017 Annual Report'!DV22</f>
        <v>1</v>
      </c>
      <c r="S63" s="603">
        <f>+'7 - 2015-2017 Annual Report'!DW22</f>
        <v>1</v>
      </c>
      <c r="T63" s="603">
        <f>+'7 - 2015-2017 Annual Report'!DX22</f>
        <v>1</v>
      </c>
      <c r="U63" s="603">
        <f>+'7 - 2015-2017 Annual Report'!DY22</f>
        <v>1</v>
      </c>
      <c r="V63" s="603">
        <f>+'7 - 2015-2017 Annual Report'!DZ22</f>
        <v>1</v>
      </c>
      <c r="W63" s="603">
        <f>+'7 - 2015-2017 Annual Report'!EA22</f>
        <v>1</v>
      </c>
      <c r="X63" s="603">
        <f>+'7 - 2015-2017 Annual Report'!EB22</f>
        <v>1</v>
      </c>
      <c r="Y63" s="603">
        <f>+'7 - 2015-2017 Annual Report'!EC22</f>
        <v>1</v>
      </c>
      <c r="Z63" s="603">
        <f>+'7 - 2015-2017 Annual Report'!ED22</f>
        <v>1</v>
      </c>
      <c r="AA63" s="603">
        <f>+'7 - 2015-2017 Annual Report'!EE22</f>
        <v>1</v>
      </c>
      <c r="AB63" s="603">
        <f>+'7 - 2015-2017 Annual Report'!EF22</f>
        <v>1</v>
      </c>
      <c r="AC63" s="603">
        <f>+'7 - 2015-2017 Annual Report'!EG22</f>
        <v>1</v>
      </c>
      <c r="AD63" s="603">
        <f>+'7 - 2015-2017 Annual Report'!EH22</f>
        <v>1</v>
      </c>
      <c r="AE63" s="603">
        <f>+'7 - 2015-2017 Annual Report'!EI22</f>
        <v>1</v>
      </c>
      <c r="AF63" s="603">
        <f>+'7 - 2015-2017 Annual Report'!EJ22</f>
        <v>1</v>
      </c>
      <c r="AG63" s="603">
        <f>+'7 - 2015-2017 Annual Report'!EK22</f>
        <v>1</v>
      </c>
      <c r="AH63" s="603">
        <f>+'7 - 2015-2017 Annual Report'!EL22</f>
        <v>1</v>
      </c>
      <c r="AI63" s="603">
        <f>+'7 - 2015-2017 Annual Report'!EM22</f>
        <v>0</v>
      </c>
      <c r="AJ63" s="603">
        <f>+'7 - 2015-2017 Annual Report'!EN22</f>
        <v>0</v>
      </c>
      <c r="AK63" s="603">
        <f>+'7 - 2015-2017 Annual Report'!EO22</f>
        <v>0</v>
      </c>
      <c r="AL63" s="603">
        <f>+'7 - 2015-2017 Annual Report'!EP22</f>
        <v>0</v>
      </c>
      <c r="AM63" s="603">
        <f>+'7 - 2015-2017 Annual Report'!EQ22</f>
        <v>0</v>
      </c>
      <c r="AN63" s="603">
        <f>+'7 - 2015-2017 Annual Report'!ER22</f>
        <v>0</v>
      </c>
      <c r="AO63" s="603">
        <f>+'7 - 2015-2017 Annual Report'!ES22</f>
        <v>0</v>
      </c>
      <c r="AP63" s="39"/>
      <c r="AQ63" s="603"/>
      <c r="AR63" s="603"/>
      <c r="AS63" s="603"/>
      <c r="AT63" s="603"/>
      <c r="AU63" s="603">
        <f>+'7 - 2015-2017 Annual Report'!CG22</f>
        <v>1934</v>
      </c>
      <c r="AV63" s="603">
        <f>+'7 - 2015-2017 Annual Report'!CH22</f>
        <v>1934</v>
      </c>
      <c r="AW63" s="603">
        <f>+'7 - 2015-2017 Annual Report'!CI22</f>
        <v>1934</v>
      </c>
      <c r="AX63" s="603">
        <f>+'7 - 2015-2017 Annual Report'!CJ22</f>
        <v>1934</v>
      </c>
      <c r="AY63" s="603">
        <f>+'7 - 2015-2017 Annual Report'!CK22</f>
        <v>1934</v>
      </c>
      <c r="AZ63" s="603">
        <f>+'7 - 2015-2017 Annual Report'!CL22</f>
        <v>1934</v>
      </c>
      <c r="BA63" s="603">
        <f>+'7 - 2015-2017 Annual Report'!CM22</f>
        <v>1934</v>
      </c>
      <c r="BB63" s="603">
        <f>+'7 - 2015-2017 Annual Report'!CN22</f>
        <v>1934</v>
      </c>
      <c r="BC63" s="603">
        <f>+'7 - 2015-2017 Annual Report'!CO22</f>
        <v>1934</v>
      </c>
      <c r="BD63" s="603">
        <f>+'7 - 2015-2017 Annual Report'!CP22</f>
        <v>1934</v>
      </c>
      <c r="BE63" s="603">
        <f>+'7 - 2015-2017 Annual Report'!CQ22</f>
        <v>1934</v>
      </c>
      <c r="BF63" s="603">
        <f>+'7 - 2015-2017 Annual Report'!CR22</f>
        <v>1934</v>
      </c>
      <c r="BG63" s="603">
        <f>+'7 - 2015-2017 Annual Report'!CS22</f>
        <v>1934</v>
      </c>
      <c r="BH63" s="603">
        <f>+'7 - 2015-2017 Annual Report'!CT22</f>
        <v>1934</v>
      </c>
      <c r="BI63" s="603">
        <f>+'7 - 2015-2017 Annual Report'!CU22</f>
        <v>1934</v>
      </c>
      <c r="BJ63" s="603">
        <f>+'7 - 2015-2017 Annual Report'!CV22</f>
        <v>1934</v>
      </c>
      <c r="BK63" s="603">
        <f>+'7 - 2015-2017 Annual Report'!CW22</f>
        <v>1934</v>
      </c>
      <c r="BL63" s="603">
        <f>+'7 - 2015-2017 Annual Report'!CX22</f>
        <v>1934</v>
      </c>
      <c r="BM63" s="603">
        <f>+'7 - 2015-2017 Annual Report'!CY22</f>
        <v>1934</v>
      </c>
      <c r="BN63" s="603">
        <f>+'7 - 2015-2017 Annual Report'!CZ22</f>
        <v>0</v>
      </c>
      <c r="BO63" s="603">
        <f>+'7 - 2015-2017 Annual Report'!DA22</f>
        <v>0</v>
      </c>
      <c r="BP63" s="603">
        <f>+'7 - 2015-2017 Annual Report'!DB22</f>
        <v>0</v>
      </c>
      <c r="BQ63" s="603">
        <f>+'7 - 2015-2017 Annual Report'!DC22</f>
        <v>0</v>
      </c>
      <c r="BR63" s="603">
        <f>+'7 - 2015-2017 Annual Report'!DD22</f>
        <v>0</v>
      </c>
      <c r="BS63" s="603">
        <f>+'7 - 2015-2017 Annual Report'!DE22</f>
        <v>0</v>
      </c>
      <c r="BT63" s="603">
        <f>+'7 - 2015-2017 Annual Report'!DF22</f>
        <v>0</v>
      </c>
    </row>
    <row r="64" spans="2:73">
      <c r="B64" s="599"/>
      <c r="C64" s="527">
        <v>331</v>
      </c>
      <c r="D64" s="527" t="s">
        <v>1055</v>
      </c>
      <c r="E64" s="599" t="s">
        <v>1074</v>
      </c>
      <c r="F64" s="527"/>
      <c r="G64" s="599"/>
      <c r="H64" s="527">
        <v>2016</v>
      </c>
      <c r="I64" s="558" t="s">
        <v>568</v>
      </c>
      <c r="J64" s="558" t="s">
        <v>574</v>
      </c>
      <c r="K64" s="39"/>
      <c r="L64" s="603"/>
      <c r="M64" s="603"/>
      <c r="N64" s="603"/>
      <c r="O64" s="603"/>
      <c r="P64" s="603"/>
      <c r="Q64" s="603">
        <f>+'7 - 2015-2017 Annual Report'!DU41</f>
        <v>1</v>
      </c>
      <c r="R64" s="603">
        <f>+'7 - 2015-2017 Annual Report'!DV41</f>
        <v>1</v>
      </c>
      <c r="S64" s="603">
        <f>+'7 - 2015-2017 Annual Report'!DW41</f>
        <v>1</v>
      </c>
      <c r="T64" s="603">
        <f>+'7 - 2015-2017 Annual Report'!DX41</f>
        <v>1</v>
      </c>
      <c r="U64" s="603">
        <f>+'7 - 2015-2017 Annual Report'!DY41</f>
        <v>1</v>
      </c>
      <c r="V64" s="603">
        <f>+'7 - 2015-2017 Annual Report'!DZ41</f>
        <v>1</v>
      </c>
      <c r="W64" s="603">
        <f>+'7 - 2015-2017 Annual Report'!EA41</f>
        <v>1</v>
      </c>
      <c r="X64" s="603">
        <f>+'7 - 2015-2017 Annual Report'!EB41</f>
        <v>1</v>
      </c>
      <c r="Y64" s="603">
        <f>+'7 - 2015-2017 Annual Report'!EC41</f>
        <v>1</v>
      </c>
      <c r="Z64" s="603">
        <f>+'7 - 2015-2017 Annual Report'!ED41</f>
        <v>1</v>
      </c>
      <c r="AA64" s="603">
        <f>+'7 - 2015-2017 Annual Report'!EE41</f>
        <v>1</v>
      </c>
      <c r="AB64" s="603">
        <f>+'7 - 2015-2017 Annual Report'!EF41</f>
        <v>1</v>
      </c>
      <c r="AC64" s="603">
        <f>+'7 - 2015-2017 Annual Report'!EG41</f>
        <v>1</v>
      </c>
      <c r="AD64" s="603">
        <f>+'7 - 2015-2017 Annual Report'!EH41</f>
        <v>1</v>
      </c>
      <c r="AE64" s="603">
        <f>+'7 - 2015-2017 Annual Report'!EI41</f>
        <v>1</v>
      </c>
      <c r="AF64" s="603">
        <f>+'7 - 2015-2017 Annual Report'!EJ41</f>
        <v>1</v>
      </c>
      <c r="AG64" s="603">
        <f>+'7 - 2015-2017 Annual Report'!EK41</f>
        <v>1</v>
      </c>
      <c r="AH64" s="603">
        <f>+'7 - 2015-2017 Annual Report'!EL41</f>
        <v>1</v>
      </c>
      <c r="AI64" s="603">
        <f>+'7 - 2015-2017 Annual Report'!EM41</f>
        <v>1</v>
      </c>
      <c r="AJ64" s="603">
        <f>+'7 - 2015-2017 Annual Report'!EN41</f>
        <v>0</v>
      </c>
      <c r="AK64" s="603">
        <f>+'7 - 2015-2017 Annual Report'!EO41</f>
        <v>0</v>
      </c>
      <c r="AL64" s="603">
        <f>+'7 - 2015-2017 Annual Report'!EP41</f>
        <v>0</v>
      </c>
      <c r="AM64" s="603">
        <f>+'7 - 2015-2017 Annual Report'!EQ41</f>
        <v>0</v>
      </c>
      <c r="AN64" s="603">
        <f>+'7 - 2015-2017 Annual Report'!ER41</f>
        <v>0</v>
      </c>
      <c r="AO64" s="603">
        <f>+'7 - 2015-2017 Annual Report'!ES41</f>
        <v>0</v>
      </c>
      <c r="AP64" s="39"/>
      <c r="AQ64" s="603"/>
      <c r="AR64" s="603"/>
      <c r="AS64" s="603"/>
      <c r="AT64" s="603"/>
      <c r="AU64" s="603"/>
      <c r="AV64" s="603">
        <f>+'7 - 2015-2017 Annual Report'!CH41</f>
        <v>1914</v>
      </c>
      <c r="AW64" s="603">
        <f>+'7 - 2015-2017 Annual Report'!CI41</f>
        <v>1914</v>
      </c>
      <c r="AX64" s="603">
        <f>+'7 - 2015-2017 Annual Report'!CJ41</f>
        <v>1914</v>
      </c>
      <c r="AY64" s="603">
        <f>+'7 - 2015-2017 Annual Report'!CK41</f>
        <v>1914</v>
      </c>
      <c r="AZ64" s="603">
        <f>+'7 - 2015-2017 Annual Report'!CL41</f>
        <v>1914</v>
      </c>
      <c r="BA64" s="603">
        <f>+'7 - 2015-2017 Annual Report'!CM41</f>
        <v>1914</v>
      </c>
      <c r="BB64" s="603">
        <f>+'7 - 2015-2017 Annual Report'!CN41</f>
        <v>1914</v>
      </c>
      <c r="BC64" s="603">
        <f>+'7 - 2015-2017 Annual Report'!CO41</f>
        <v>1914</v>
      </c>
      <c r="BD64" s="603">
        <f>+'7 - 2015-2017 Annual Report'!CP41</f>
        <v>1914</v>
      </c>
      <c r="BE64" s="603">
        <f>+'7 - 2015-2017 Annual Report'!CQ41</f>
        <v>1914</v>
      </c>
      <c r="BF64" s="603">
        <f>+'7 - 2015-2017 Annual Report'!CR41</f>
        <v>1914</v>
      </c>
      <c r="BG64" s="603">
        <f>+'7 - 2015-2017 Annual Report'!CS41</f>
        <v>1914</v>
      </c>
      <c r="BH64" s="603">
        <f>+'7 - 2015-2017 Annual Report'!CT41</f>
        <v>1914</v>
      </c>
      <c r="BI64" s="603">
        <f>+'7 - 2015-2017 Annual Report'!CU41</f>
        <v>1914</v>
      </c>
      <c r="BJ64" s="603">
        <f>+'7 - 2015-2017 Annual Report'!CV41</f>
        <v>1914</v>
      </c>
      <c r="BK64" s="603">
        <f>+'7 - 2015-2017 Annual Report'!CW41</f>
        <v>1914</v>
      </c>
      <c r="BL64" s="603">
        <f>+'7 - 2015-2017 Annual Report'!CX41</f>
        <v>1914</v>
      </c>
      <c r="BM64" s="603">
        <f>+'7 - 2015-2017 Annual Report'!CY41</f>
        <v>1914</v>
      </c>
      <c r="BN64" s="603">
        <f>+'7 - 2015-2017 Annual Report'!CZ41</f>
        <v>1914</v>
      </c>
      <c r="BO64" s="603">
        <f>+'7 - 2015-2017 Annual Report'!DA41</f>
        <v>0</v>
      </c>
      <c r="BP64" s="603">
        <f>+'7 - 2015-2017 Annual Report'!DB41</f>
        <v>0</v>
      </c>
      <c r="BQ64" s="603">
        <f>+'7 - 2015-2017 Annual Report'!DC41</f>
        <v>0</v>
      </c>
      <c r="BR64" s="603">
        <f>+'7 - 2015-2017 Annual Report'!DD41</f>
        <v>0</v>
      </c>
      <c r="BS64" s="603">
        <f>+'7 - 2015-2017 Annual Report'!DE41</f>
        <v>0</v>
      </c>
      <c r="BT64" s="603">
        <f>+'7 - 2015-2017 Annual Report'!DF41</f>
        <v>0</v>
      </c>
    </row>
    <row r="65" spans="2:73">
      <c r="B65" s="599"/>
      <c r="C65" s="599"/>
      <c r="D65" s="599" t="s">
        <v>114</v>
      </c>
      <c r="E65" s="599" t="s">
        <v>1113</v>
      </c>
      <c r="F65" s="599"/>
      <c r="G65" s="599"/>
      <c r="H65" s="599">
        <v>2019</v>
      </c>
      <c r="I65" s="558"/>
      <c r="J65" s="558" t="s">
        <v>581</v>
      </c>
      <c r="K65" s="39"/>
      <c r="L65" s="603"/>
      <c r="M65" s="603"/>
      <c r="N65" s="603"/>
      <c r="O65" s="603"/>
      <c r="P65" s="603"/>
      <c r="Q65" s="603"/>
      <c r="R65" s="603"/>
      <c r="S65" s="603"/>
      <c r="T65" s="603">
        <f>'[2]2019 Net Verified KW'!$E$5</f>
        <v>1</v>
      </c>
      <c r="U65" s="603">
        <f>'[2]2019 Net Verified KW'!$E$5</f>
        <v>1</v>
      </c>
      <c r="V65" s="603">
        <f>'[2]2019 Net Verified KW'!$E$5</f>
        <v>1</v>
      </c>
      <c r="W65" s="603">
        <f>'[2]2019 Net Verified KW'!$E$5</f>
        <v>1</v>
      </c>
      <c r="X65" s="603">
        <f>'[2]2019 Net Verified KW'!$E$5</f>
        <v>1</v>
      </c>
      <c r="Y65" s="603">
        <f>'[2]2019 Net Verified KW'!$E$5</f>
        <v>1</v>
      </c>
      <c r="Z65" s="603"/>
      <c r="AA65" s="603"/>
      <c r="AB65" s="603"/>
      <c r="AC65" s="603"/>
      <c r="AD65" s="603"/>
      <c r="AE65" s="603"/>
      <c r="AF65" s="603"/>
      <c r="AG65" s="603"/>
      <c r="AH65" s="603"/>
      <c r="AI65" s="603"/>
      <c r="AJ65" s="603"/>
      <c r="AK65" s="603"/>
      <c r="AL65" s="603"/>
      <c r="AM65" s="603"/>
      <c r="AN65" s="603"/>
      <c r="AO65" s="603"/>
      <c r="AP65" s="39"/>
      <c r="AQ65" s="603"/>
      <c r="AR65" s="603"/>
      <c r="AS65" s="603"/>
      <c r="AT65" s="603"/>
      <c r="AU65" s="603"/>
      <c r="AV65" s="603"/>
      <c r="AW65" s="603"/>
      <c r="AX65" s="603"/>
      <c r="AY65" s="603">
        <f>'[5]LDC Progress'!$BQ$6/4*8</f>
        <v>3780</v>
      </c>
      <c r="AZ65" s="603">
        <f>'[5]LDC Progress'!$BQ$6/4*8</f>
        <v>3780</v>
      </c>
      <c r="BA65" s="603">
        <f>'[5]LDC Progress'!$BQ$6/4*8</f>
        <v>3780</v>
      </c>
      <c r="BB65" s="603">
        <f>'[5]LDC Progress'!$BQ$6/4*8</f>
        <v>3780</v>
      </c>
      <c r="BC65" s="603">
        <f>'[5]LDC Progress'!$BQ$6/4*8</f>
        <v>3780</v>
      </c>
      <c r="BD65" s="603">
        <f>'[5]LDC Progress'!$BQ$6/4*8</f>
        <v>3780</v>
      </c>
      <c r="BE65" s="603"/>
      <c r="BF65" s="603"/>
      <c r="BG65" s="603"/>
      <c r="BH65" s="603"/>
      <c r="BI65" s="603"/>
      <c r="BJ65" s="603"/>
      <c r="BK65" s="603"/>
      <c r="BL65" s="603"/>
      <c r="BM65" s="603"/>
      <c r="BN65" s="603"/>
      <c r="BO65" s="603"/>
      <c r="BP65" s="603"/>
      <c r="BQ65" s="603"/>
      <c r="BR65" s="603"/>
      <c r="BS65" s="603"/>
      <c r="BT65" s="603"/>
    </row>
    <row r="66" spans="2:73">
      <c r="B66" s="599"/>
      <c r="C66" s="527">
        <v>70</v>
      </c>
      <c r="D66" s="527" t="s">
        <v>653</v>
      </c>
      <c r="E66" s="599">
        <v>2015</v>
      </c>
      <c r="F66" s="527"/>
      <c r="G66" s="599"/>
      <c r="H66" s="527">
        <v>2015</v>
      </c>
      <c r="I66" s="558" t="s">
        <v>567</v>
      </c>
      <c r="J66" s="558" t="s">
        <v>581</v>
      </c>
      <c r="K66" s="39"/>
      <c r="L66" s="603"/>
      <c r="M66" s="603"/>
      <c r="N66" s="603"/>
      <c r="O66" s="603"/>
      <c r="P66" s="603">
        <f>+'7 - 2015-2017 Annual Report'!DT11</f>
        <v>26</v>
      </c>
      <c r="Q66" s="603">
        <f>+'7 - 2015-2017 Annual Report'!DU11</f>
        <v>26</v>
      </c>
      <c r="R66" s="603">
        <f>+'7 - 2015-2017 Annual Report'!DV11</f>
        <v>26</v>
      </c>
      <c r="S66" s="603">
        <f>+'7 - 2015-2017 Annual Report'!DW11</f>
        <v>26</v>
      </c>
      <c r="T66" s="603">
        <f>+'7 - 2015-2017 Annual Report'!DX11</f>
        <v>26</v>
      </c>
      <c r="U66" s="603">
        <f>+'7 - 2015-2017 Annual Report'!DY11</f>
        <v>26</v>
      </c>
      <c r="V66" s="603">
        <f>+'7 - 2015-2017 Annual Report'!DZ11</f>
        <v>26</v>
      </c>
      <c r="W66" s="603">
        <f>+'7 - 2015-2017 Annual Report'!EA11</f>
        <v>26</v>
      </c>
      <c r="X66" s="603">
        <f>+'7 - 2015-2017 Annual Report'!EB11</f>
        <v>26</v>
      </c>
      <c r="Y66" s="603">
        <f>+'7 - 2015-2017 Annual Report'!EC11</f>
        <v>26</v>
      </c>
      <c r="Z66" s="603">
        <f>+'7 - 2015-2017 Annual Report'!ED11</f>
        <v>26</v>
      </c>
      <c r="AA66" s="603">
        <f>+'7 - 2015-2017 Annual Report'!EE11</f>
        <v>26</v>
      </c>
      <c r="AB66" s="603">
        <f>+'7 - 2015-2017 Annual Report'!EF11</f>
        <v>26</v>
      </c>
      <c r="AC66" s="603">
        <f>+'7 - 2015-2017 Annual Report'!EG11</f>
        <v>26</v>
      </c>
      <c r="AD66" s="603">
        <f>+'7 - 2015-2017 Annual Report'!EH11</f>
        <v>26</v>
      </c>
      <c r="AE66" s="603">
        <f>+'7 - 2015-2017 Annual Report'!EI11</f>
        <v>26</v>
      </c>
      <c r="AF66" s="603">
        <f>+'7 - 2015-2017 Annual Report'!EJ11</f>
        <v>26</v>
      </c>
      <c r="AG66" s="603">
        <f>+'7 - 2015-2017 Annual Report'!EK11</f>
        <v>26</v>
      </c>
      <c r="AH66" s="603">
        <f>+'7 - 2015-2017 Annual Report'!EL11</f>
        <v>24</v>
      </c>
      <c r="AI66" s="603">
        <f>+'7 - 2015-2017 Annual Report'!EM11</f>
        <v>0</v>
      </c>
      <c r="AJ66" s="603">
        <f>+'7 - 2015-2017 Annual Report'!EN11</f>
        <v>0</v>
      </c>
      <c r="AK66" s="603">
        <f>+'7 - 2015-2017 Annual Report'!EO11</f>
        <v>0</v>
      </c>
      <c r="AL66" s="603">
        <f>+'7 - 2015-2017 Annual Report'!EP11</f>
        <v>0</v>
      </c>
      <c r="AM66" s="603">
        <f>+'7 - 2015-2017 Annual Report'!EQ11</f>
        <v>0</v>
      </c>
      <c r="AN66" s="603">
        <f>+'7 - 2015-2017 Annual Report'!ER11</f>
        <v>0</v>
      </c>
      <c r="AO66" s="603">
        <f>+'7 - 2015-2017 Annual Report'!ES11</f>
        <v>0</v>
      </c>
      <c r="AP66" s="39"/>
      <c r="AQ66" s="603"/>
      <c r="AR66" s="603"/>
      <c r="AS66" s="603"/>
      <c r="AT66" s="603"/>
      <c r="AU66" s="603">
        <f>+'7 - 2015-2017 Annual Report'!CG11</f>
        <v>50362</v>
      </c>
      <c r="AV66" s="603">
        <f>+'7 - 2015-2017 Annual Report'!CH11</f>
        <v>50362</v>
      </c>
      <c r="AW66" s="603">
        <f>+'7 - 2015-2017 Annual Report'!CI11</f>
        <v>50362</v>
      </c>
      <c r="AX66" s="603">
        <f>+'7 - 2015-2017 Annual Report'!CJ11</f>
        <v>50362</v>
      </c>
      <c r="AY66" s="603">
        <f>+'7 - 2015-2017 Annual Report'!CK11</f>
        <v>50362</v>
      </c>
      <c r="AZ66" s="603">
        <f>+'7 - 2015-2017 Annual Report'!CL11</f>
        <v>50362</v>
      </c>
      <c r="BA66" s="603">
        <f>+'7 - 2015-2017 Annual Report'!CM11</f>
        <v>50362</v>
      </c>
      <c r="BB66" s="603">
        <f>+'7 - 2015-2017 Annual Report'!CN11</f>
        <v>50362</v>
      </c>
      <c r="BC66" s="603">
        <f>+'7 - 2015-2017 Annual Report'!CO11</f>
        <v>50362</v>
      </c>
      <c r="BD66" s="603">
        <f>+'7 - 2015-2017 Annual Report'!CP11</f>
        <v>50362</v>
      </c>
      <c r="BE66" s="603">
        <f>+'7 - 2015-2017 Annual Report'!CQ11</f>
        <v>50362</v>
      </c>
      <c r="BF66" s="603">
        <f>+'7 - 2015-2017 Annual Report'!CR11</f>
        <v>50362</v>
      </c>
      <c r="BG66" s="603">
        <f>+'7 - 2015-2017 Annual Report'!CS11</f>
        <v>50362</v>
      </c>
      <c r="BH66" s="603">
        <f>+'7 - 2015-2017 Annual Report'!CT11</f>
        <v>50362</v>
      </c>
      <c r="BI66" s="603">
        <f>+'7 - 2015-2017 Annual Report'!CU11</f>
        <v>50362</v>
      </c>
      <c r="BJ66" s="603">
        <f>+'7 - 2015-2017 Annual Report'!CV11</f>
        <v>50362</v>
      </c>
      <c r="BK66" s="603">
        <f>+'7 - 2015-2017 Annual Report'!CW11</f>
        <v>50362</v>
      </c>
      <c r="BL66" s="603">
        <f>+'7 - 2015-2017 Annual Report'!CX11</f>
        <v>50362</v>
      </c>
      <c r="BM66" s="603">
        <f>+'7 - 2015-2017 Annual Report'!CY11</f>
        <v>48996</v>
      </c>
      <c r="BN66" s="603">
        <f>+'7 - 2015-2017 Annual Report'!CZ11</f>
        <v>0</v>
      </c>
      <c r="BO66" s="603">
        <f>+'7 - 2015-2017 Annual Report'!DA11</f>
        <v>0</v>
      </c>
      <c r="BP66" s="603">
        <f>+'7 - 2015-2017 Annual Report'!DB11</f>
        <v>0</v>
      </c>
      <c r="BQ66" s="603">
        <f>+'7 - 2015-2017 Annual Report'!DC11</f>
        <v>0</v>
      </c>
      <c r="BR66" s="603">
        <f>+'7 - 2015-2017 Annual Report'!DD11</f>
        <v>0</v>
      </c>
      <c r="BS66" s="603">
        <f>+'7 - 2015-2017 Annual Report'!DE11</f>
        <v>0</v>
      </c>
      <c r="BT66" s="603">
        <f>+'7 - 2015-2017 Annual Report'!DF11</f>
        <v>0</v>
      </c>
    </row>
    <row r="67" spans="2:73">
      <c r="B67" s="599"/>
      <c r="C67" s="527">
        <v>341</v>
      </c>
      <c r="D67" s="527" t="s">
        <v>124</v>
      </c>
      <c r="E67" s="599" t="s">
        <v>1074</v>
      </c>
      <c r="F67" s="527"/>
      <c r="G67" s="599"/>
      <c r="H67" s="527">
        <v>2016</v>
      </c>
      <c r="I67" s="558" t="s">
        <v>568</v>
      </c>
      <c r="J67" s="558" t="s">
        <v>574</v>
      </c>
      <c r="K67" s="39"/>
      <c r="L67" s="603"/>
      <c r="M67" s="603"/>
      <c r="N67" s="603"/>
      <c r="O67" s="603"/>
      <c r="P67" s="603"/>
      <c r="Q67" s="603">
        <f>+'7 - 2015-2017 Annual Report'!DU44</f>
        <v>0</v>
      </c>
      <c r="R67" s="603">
        <f>+'7 - 2015-2017 Annual Report'!DV44</f>
        <v>0</v>
      </c>
      <c r="S67" s="603">
        <f>+'7 - 2015-2017 Annual Report'!DW44</f>
        <v>0</v>
      </c>
      <c r="T67" s="603">
        <f>+'7 - 2015-2017 Annual Report'!DX44</f>
        <v>0</v>
      </c>
      <c r="U67" s="603">
        <f>+'7 - 2015-2017 Annual Report'!DY44</f>
        <v>0</v>
      </c>
      <c r="V67" s="603">
        <f>+'7 - 2015-2017 Annual Report'!DZ44</f>
        <v>0</v>
      </c>
      <c r="W67" s="603">
        <f>+'7 - 2015-2017 Annual Report'!EA44</f>
        <v>0</v>
      </c>
      <c r="X67" s="603">
        <f>+'7 - 2015-2017 Annual Report'!EB44</f>
        <v>0</v>
      </c>
      <c r="Y67" s="603">
        <f>+'7 - 2015-2017 Annual Report'!EC44</f>
        <v>0</v>
      </c>
      <c r="Z67" s="603">
        <f>+'7 - 2015-2017 Annual Report'!ED44</f>
        <v>0</v>
      </c>
      <c r="AA67" s="603">
        <f>+'7 - 2015-2017 Annual Report'!EE44</f>
        <v>0</v>
      </c>
      <c r="AB67" s="603">
        <f>+'7 - 2015-2017 Annual Report'!EF44</f>
        <v>0</v>
      </c>
      <c r="AC67" s="603">
        <f>+'7 - 2015-2017 Annual Report'!EG44</f>
        <v>0</v>
      </c>
      <c r="AD67" s="603">
        <f>+'7 - 2015-2017 Annual Report'!EH44</f>
        <v>0</v>
      </c>
      <c r="AE67" s="603">
        <f>+'7 - 2015-2017 Annual Report'!EI44</f>
        <v>0</v>
      </c>
      <c r="AF67" s="603">
        <f>+'7 - 2015-2017 Annual Report'!EJ44</f>
        <v>0</v>
      </c>
      <c r="AG67" s="603">
        <f>+'7 - 2015-2017 Annual Report'!EK44</f>
        <v>0</v>
      </c>
      <c r="AH67" s="603">
        <f>+'7 - 2015-2017 Annual Report'!EL44</f>
        <v>0</v>
      </c>
      <c r="AI67" s="603">
        <f>+'7 - 2015-2017 Annual Report'!EM44</f>
        <v>0</v>
      </c>
      <c r="AJ67" s="603">
        <f>+'7 - 2015-2017 Annual Report'!EN44</f>
        <v>0</v>
      </c>
      <c r="AK67" s="603">
        <f>+'7 - 2015-2017 Annual Report'!EO44</f>
        <v>0</v>
      </c>
      <c r="AL67" s="603">
        <f>+'7 - 2015-2017 Annual Report'!EP44</f>
        <v>0</v>
      </c>
      <c r="AM67" s="603">
        <f>+'7 - 2015-2017 Annual Report'!EQ44</f>
        <v>0</v>
      </c>
      <c r="AN67" s="603">
        <f>+'7 - 2015-2017 Annual Report'!ER44</f>
        <v>0</v>
      </c>
      <c r="AO67" s="603">
        <f>+'7 - 2015-2017 Annual Report'!ES44</f>
        <v>0</v>
      </c>
      <c r="AP67" s="39"/>
      <c r="AQ67" s="603"/>
      <c r="AR67" s="603"/>
      <c r="AS67" s="603"/>
      <c r="AT67" s="603"/>
      <c r="AU67" s="603"/>
      <c r="AV67" s="603">
        <f>+'7 - 2015-2017 Annual Report'!CH44</f>
        <v>835</v>
      </c>
      <c r="AW67" s="603">
        <f>+'7 - 2015-2017 Annual Report'!CI44</f>
        <v>835</v>
      </c>
      <c r="AX67" s="603">
        <f>+'7 - 2015-2017 Annual Report'!CJ44</f>
        <v>835</v>
      </c>
      <c r="AY67" s="603">
        <f>+'7 - 2015-2017 Annual Report'!CK44</f>
        <v>835</v>
      </c>
      <c r="AZ67" s="603">
        <f>+'7 - 2015-2017 Annual Report'!CL44</f>
        <v>835</v>
      </c>
      <c r="BA67" s="603">
        <f>+'7 - 2015-2017 Annual Report'!CM44</f>
        <v>835</v>
      </c>
      <c r="BB67" s="603">
        <f>+'7 - 2015-2017 Annual Report'!CN44</f>
        <v>835</v>
      </c>
      <c r="BC67" s="603">
        <f>+'7 - 2015-2017 Annual Report'!CO44</f>
        <v>835</v>
      </c>
      <c r="BD67" s="603">
        <f>+'7 - 2015-2017 Annual Report'!CP44</f>
        <v>835</v>
      </c>
      <c r="BE67" s="603">
        <f>+'7 - 2015-2017 Annual Report'!CQ44</f>
        <v>835</v>
      </c>
      <c r="BF67" s="603">
        <f>+'7 - 2015-2017 Annual Report'!CR44</f>
        <v>835</v>
      </c>
      <c r="BG67" s="603">
        <f>+'7 - 2015-2017 Annual Report'!CS44</f>
        <v>835</v>
      </c>
      <c r="BH67" s="603">
        <f>+'7 - 2015-2017 Annual Report'!CT44</f>
        <v>0</v>
      </c>
      <c r="BI67" s="603">
        <f>+'7 - 2015-2017 Annual Report'!CU44</f>
        <v>0</v>
      </c>
      <c r="BJ67" s="603">
        <f>+'7 - 2015-2017 Annual Report'!CV44</f>
        <v>0</v>
      </c>
      <c r="BK67" s="603">
        <f>+'7 - 2015-2017 Annual Report'!CW44</f>
        <v>0</v>
      </c>
      <c r="BL67" s="603">
        <f>+'7 - 2015-2017 Annual Report'!CX44</f>
        <v>0</v>
      </c>
      <c r="BM67" s="603">
        <f>+'7 - 2015-2017 Annual Report'!CY44</f>
        <v>0</v>
      </c>
      <c r="BN67" s="603">
        <f>+'7 - 2015-2017 Annual Report'!CZ44</f>
        <v>0</v>
      </c>
      <c r="BO67" s="603">
        <f>+'7 - 2015-2017 Annual Report'!DA44</f>
        <v>0</v>
      </c>
      <c r="BP67" s="603">
        <f>+'7 - 2015-2017 Annual Report'!DB44</f>
        <v>0</v>
      </c>
      <c r="BQ67" s="603">
        <f>+'7 - 2015-2017 Annual Report'!DC44</f>
        <v>0</v>
      </c>
      <c r="BR67" s="603">
        <f>+'7 - 2015-2017 Annual Report'!DD44</f>
        <v>0</v>
      </c>
      <c r="BS67" s="603">
        <f>+'7 - 2015-2017 Annual Report'!DE44</f>
        <v>0</v>
      </c>
      <c r="BT67" s="603">
        <f>+'7 - 2015-2017 Annual Report'!DF44</f>
        <v>0</v>
      </c>
    </row>
    <row r="68" spans="2:73">
      <c r="B68" s="599"/>
      <c r="C68" s="527">
        <v>412</v>
      </c>
      <c r="D68" s="527" t="s">
        <v>1060</v>
      </c>
      <c r="E68" s="599" t="s">
        <v>1074</v>
      </c>
      <c r="F68" s="527"/>
      <c r="G68" s="599"/>
      <c r="H68" s="527">
        <v>2017</v>
      </c>
      <c r="I68" s="558" t="s">
        <v>569</v>
      </c>
      <c r="J68" s="558" t="s">
        <v>581</v>
      </c>
      <c r="K68" s="39"/>
      <c r="L68" s="603"/>
      <c r="M68" s="603"/>
      <c r="N68" s="603"/>
      <c r="O68" s="603"/>
      <c r="P68" s="603"/>
      <c r="Q68" s="603"/>
      <c r="R68" s="603">
        <f>+'7 - 2015-2017 Annual Report'!DV49</f>
        <v>31</v>
      </c>
      <c r="S68" s="603">
        <f>+'7 - 2015-2017 Annual Report'!DW49</f>
        <v>22</v>
      </c>
      <c r="T68" s="603">
        <f>+'7 - 2015-2017 Annual Report'!DX49</f>
        <v>22</v>
      </c>
      <c r="U68" s="603">
        <f>+'7 - 2015-2017 Annual Report'!DY49</f>
        <v>22</v>
      </c>
      <c r="V68" s="603">
        <f>+'7 - 2015-2017 Annual Report'!DZ49</f>
        <v>22</v>
      </c>
      <c r="W68" s="603">
        <f>+'7 - 2015-2017 Annual Report'!EA49</f>
        <v>22</v>
      </c>
      <c r="X68" s="603">
        <f>+'7 - 2015-2017 Annual Report'!EB49</f>
        <v>22</v>
      </c>
      <c r="Y68" s="603">
        <f>+'7 - 2015-2017 Annual Report'!EC49</f>
        <v>22</v>
      </c>
      <c r="Z68" s="603">
        <f>+'7 - 2015-2017 Annual Report'!ED49</f>
        <v>22</v>
      </c>
      <c r="AA68" s="603">
        <f>+'7 - 2015-2017 Annual Report'!EE49</f>
        <v>22</v>
      </c>
      <c r="AB68" s="603">
        <f>+'7 - 2015-2017 Annual Report'!EF49</f>
        <v>21</v>
      </c>
      <c r="AC68" s="603">
        <f>+'7 - 2015-2017 Annual Report'!EG49</f>
        <v>21</v>
      </c>
      <c r="AD68" s="603">
        <f>+'7 - 2015-2017 Annual Report'!EH49</f>
        <v>21</v>
      </c>
      <c r="AE68" s="603">
        <f>+'7 - 2015-2017 Annual Report'!EI49</f>
        <v>18</v>
      </c>
      <c r="AF68" s="603">
        <f>+'7 - 2015-2017 Annual Report'!EJ49</f>
        <v>18</v>
      </c>
      <c r="AG68" s="603">
        <f>+'7 - 2015-2017 Annual Report'!EK49</f>
        <v>14</v>
      </c>
      <c r="AH68" s="603">
        <f>+'7 - 2015-2017 Annual Report'!EL49</f>
        <v>11</v>
      </c>
      <c r="AI68" s="603">
        <f>+'7 - 2015-2017 Annual Report'!EM49</f>
        <v>0</v>
      </c>
      <c r="AJ68" s="603">
        <f>+'7 - 2015-2017 Annual Report'!EN49</f>
        <v>0</v>
      </c>
      <c r="AK68" s="603">
        <f>+'7 - 2015-2017 Annual Report'!EO49</f>
        <v>0</v>
      </c>
      <c r="AL68" s="603">
        <f>+'7 - 2015-2017 Annual Report'!EP49</f>
        <v>0</v>
      </c>
      <c r="AM68" s="603">
        <f>+'7 - 2015-2017 Annual Report'!EQ49</f>
        <v>0</v>
      </c>
      <c r="AN68" s="603">
        <f>+'7 - 2015-2017 Annual Report'!ER49</f>
        <v>0</v>
      </c>
      <c r="AO68" s="603">
        <f>+'7 - 2015-2017 Annual Report'!ES49</f>
        <v>0</v>
      </c>
      <c r="AP68" s="39"/>
      <c r="AQ68" s="603"/>
      <c r="AR68" s="603"/>
      <c r="AS68" s="603"/>
      <c r="AT68" s="603"/>
      <c r="AU68" s="603"/>
      <c r="AV68" s="603"/>
      <c r="AW68" s="603">
        <f>+'7 - 2015-2017 Annual Report'!CI49</f>
        <v>449170</v>
      </c>
      <c r="AX68" s="603">
        <f>+'7 - 2015-2017 Annual Report'!CJ49</f>
        <v>325284</v>
      </c>
      <c r="AY68" s="603">
        <f>+'7 - 2015-2017 Annual Report'!CK49</f>
        <v>325284</v>
      </c>
      <c r="AZ68" s="603">
        <f>+'7 - 2015-2017 Annual Report'!CL49</f>
        <v>325284</v>
      </c>
      <c r="BA68" s="603">
        <f>+'7 - 2015-2017 Annual Report'!CM49</f>
        <v>325284</v>
      </c>
      <c r="BB68" s="603">
        <f>+'7 - 2015-2017 Annual Report'!CN49</f>
        <v>325284</v>
      </c>
      <c r="BC68" s="603">
        <f>+'7 - 2015-2017 Annual Report'!CO49</f>
        <v>325284</v>
      </c>
      <c r="BD68" s="603">
        <f>+'7 - 2015-2017 Annual Report'!CP49</f>
        <v>325277</v>
      </c>
      <c r="BE68" s="603">
        <f>+'7 - 2015-2017 Annual Report'!CQ49</f>
        <v>325277</v>
      </c>
      <c r="BF68" s="603">
        <f>+'7 - 2015-2017 Annual Report'!CR49</f>
        <v>325277</v>
      </c>
      <c r="BG68" s="603">
        <f>+'7 - 2015-2017 Annual Report'!CS49</f>
        <v>319355</v>
      </c>
      <c r="BH68" s="603">
        <f>+'7 - 2015-2017 Annual Report'!CT49</f>
        <v>318799</v>
      </c>
      <c r="BI68" s="603">
        <f>+'7 - 2015-2017 Annual Report'!CU49</f>
        <v>318799</v>
      </c>
      <c r="BJ68" s="603">
        <f>+'7 - 2015-2017 Annual Report'!CV49</f>
        <v>269182</v>
      </c>
      <c r="BK68" s="603">
        <f>+'7 - 2015-2017 Annual Report'!CW49</f>
        <v>269182</v>
      </c>
      <c r="BL68" s="603">
        <f>+'7 - 2015-2017 Annual Report'!CX49</f>
        <v>208494</v>
      </c>
      <c r="BM68" s="603">
        <f>+'7 - 2015-2017 Annual Report'!CY49</f>
        <v>165247</v>
      </c>
      <c r="BN68" s="603">
        <f>+'7 - 2015-2017 Annual Report'!CZ49</f>
        <v>0</v>
      </c>
      <c r="BO68" s="603">
        <f>+'7 - 2015-2017 Annual Report'!DA49</f>
        <v>0</v>
      </c>
      <c r="BP68" s="603">
        <f>+'7 - 2015-2017 Annual Report'!DB49</f>
        <v>0</v>
      </c>
      <c r="BQ68" s="603">
        <f>+'7 - 2015-2017 Annual Report'!DC49</f>
        <v>0</v>
      </c>
      <c r="BR68" s="603">
        <f>+'7 - 2015-2017 Annual Report'!DD49</f>
        <v>0</v>
      </c>
      <c r="BS68" s="603">
        <f>+'7 - 2015-2017 Annual Report'!DE49</f>
        <v>0</v>
      </c>
      <c r="BT68" s="603">
        <f>+'7 - 2015-2017 Annual Report'!DF49</f>
        <v>0</v>
      </c>
    </row>
    <row r="69" spans="2:73">
      <c r="B69" s="599"/>
      <c r="C69" s="527" t="s">
        <v>1073</v>
      </c>
      <c r="D69" s="527" t="s">
        <v>20</v>
      </c>
      <c r="E69" s="599" t="s">
        <v>1074</v>
      </c>
      <c r="F69" s="527" t="s">
        <v>1075</v>
      </c>
      <c r="G69" s="599"/>
      <c r="H69" s="527">
        <v>2014</v>
      </c>
      <c r="I69" s="558" t="s">
        <v>566</v>
      </c>
      <c r="J69" s="558" t="s">
        <v>581</v>
      </c>
      <c r="K69" s="39"/>
      <c r="L69" s="603">
        <v>0</v>
      </c>
      <c r="M69" s="603">
        <v>0</v>
      </c>
      <c r="N69" s="603">
        <v>0</v>
      </c>
      <c r="O69" s="603">
        <f>+'7a - 2014 Persistence Report'!Q5*1000</f>
        <v>26.73386103</v>
      </c>
      <c r="P69" s="603">
        <f>+'7a - 2014 Persistence Report'!R5*1000</f>
        <v>26.73386103</v>
      </c>
      <c r="Q69" s="603">
        <f>+'7a - 2014 Persistence Report'!S5*1000</f>
        <v>26.73386103</v>
      </c>
      <c r="R69" s="603">
        <f>+'7a - 2014 Persistence Report'!T5*1000</f>
        <v>26.73386103</v>
      </c>
      <c r="S69" s="603">
        <f>+'7a - 2014 Persistence Report'!U5*1000</f>
        <v>0</v>
      </c>
      <c r="T69" s="603">
        <f>+'7a - 2014 Persistence Report'!V5*1000</f>
        <v>0</v>
      </c>
      <c r="U69" s="603">
        <f>+'7a - 2014 Persistence Report'!W5*1000</f>
        <v>0</v>
      </c>
      <c r="V69" s="603">
        <f>+'7a - 2014 Persistence Report'!X5*1000</f>
        <v>0</v>
      </c>
      <c r="W69" s="603">
        <f>+'7a - 2014 Persistence Report'!Y5*1000</f>
        <v>0</v>
      </c>
      <c r="X69" s="603">
        <f>+'7a - 2014 Persistence Report'!Z5*1000</f>
        <v>0</v>
      </c>
      <c r="Y69" s="603">
        <f>+'7a - 2014 Persistence Report'!AA5*1000</f>
        <v>0</v>
      </c>
      <c r="Z69" s="603">
        <f>+'7a - 2014 Persistence Report'!AB5*1000</f>
        <v>0</v>
      </c>
      <c r="AA69" s="603">
        <f>+'7a - 2014 Persistence Report'!AC5*1000</f>
        <v>0</v>
      </c>
      <c r="AB69" s="603">
        <f>+'7a - 2014 Persistence Report'!AD5*1000</f>
        <v>0</v>
      </c>
      <c r="AC69" s="603">
        <f>+'7a - 2014 Persistence Report'!AE5*1000</f>
        <v>0</v>
      </c>
      <c r="AD69" s="603">
        <f>+'7a - 2014 Persistence Report'!AF5*1000</f>
        <v>0</v>
      </c>
      <c r="AE69" s="603">
        <f>+'7a - 2014 Persistence Report'!AG5*1000</f>
        <v>0</v>
      </c>
      <c r="AF69" s="603">
        <f>+'7a - 2014 Persistence Report'!AH5*1000</f>
        <v>0</v>
      </c>
      <c r="AG69" s="603">
        <f>+'7a - 2014 Persistence Report'!AI5*1000</f>
        <v>0</v>
      </c>
      <c r="AH69" s="603">
        <f>+'7a - 2014 Persistence Report'!AJ5*1000</f>
        <v>0</v>
      </c>
      <c r="AI69" s="603">
        <f>+'7a - 2014 Persistence Report'!AK5*1000</f>
        <v>0</v>
      </c>
      <c r="AJ69" s="603">
        <f>+'7a - 2014 Persistence Report'!AL5*1000</f>
        <v>0</v>
      </c>
      <c r="AK69" s="603">
        <f>+'7a - 2014 Persistence Report'!AM5*1000</f>
        <v>0</v>
      </c>
      <c r="AL69" s="603">
        <f>+'7a - 2014 Persistence Report'!AN5*1000</f>
        <v>0</v>
      </c>
      <c r="AM69" s="603">
        <f>+'7a - 2014 Persistence Report'!AO5*1000</f>
        <v>0</v>
      </c>
      <c r="AN69" s="603">
        <f>+'7a - 2014 Persistence Report'!AP5*1000</f>
        <v>0</v>
      </c>
      <c r="AO69" s="603">
        <f>+'7a - 2014 Persistence Report'!AQ5*1000</f>
        <v>0</v>
      </c>
      <c r="AP69" s="39"/>
      <c r="AQ69" s="603">
        <v>0</v>
      </c>
      <c r="AR69" s="603">
        <v>0</v>
      </c>
      <c r="AS69" s="603">
        <v>0</v>
      </c>
      <c r="AT69" s="603">
        <f>+'7a - 2014 Persistence Report'!AU5*1000</f>
        <v>130547.1401</v>
      </c>
      <c r="AU69" s="603">
        <f>+'7a - 2014 Persistence Report'!AV5*1000</f>
        <v>130547.1401</v>
      </c>
      <c r="AV69" s="603">
        <f>+'7a - 2014 Persistence Report'!AW5*1000</f>
        <v>130547.1401</v>
      </c>
      <c r="AW69" s="603">
        <f>+'7a - 2014 Persistence Report'!AX5*1000</f>
        <v>130547.1401</v>
      </c>
      <c r="AX69" s="603">
        <f>+'7a - 2014 Persistence Report'!AY5*1000</f>
        <v>0</v>
      </c>
      <c r="AY69" s="603">
        <f>+'7a - 2014 Persistence Report'!AZ5*1000</f>
        <v>0</v>
      </c>
      <c r="AZ69" s="603">
        <f>+'7a - 2014 Persistence Report'!BA5*1000</f>
        <v>0</v>
      </c>
      <c r="BA69" s="603">
        <f>+'7a - 2014 Persistence Report'!BB5*1000</f>
        <v>0</v>
      </c>
      <c r="BB69" s="603">
        <f>+'7a - 2014 Persistence Report'!BC5*1000</f>
        <v>0</v>
      </c>
      <c r="BC69" s="603">
        <f>+'7a - 2014 Persistence Report'!BD5*1000</f>
        <v>0</v>
      </c>
      <c r="BD69" s="603">
        <f>+'7a - 2014 Persistence Report'!BE5*1000</f>
        <v>0</v>
      </c>
      <c r="BE69" s="603">
        <f>+'7a - 2014 Persistence Report'!BF5*1000</f>
        <v>0</v>
      </c>
      <c r="BF69" s="603">
        <f>+'7a - 2014 Persistence Report'!BG5*1000</f>
        <v>0</v>
      </c>
      <c r="BG69" s="603">
        <f>+'7a - 2014 Persistence Report'!BH5*1000</f>
        <v>0</v>
      </c>
      <c r="BH69" s="603">
        <f>+'7a - 2014 Persistence Report'!BI5*1000</f>
        <v>0</v>
      </c>
      <c r="BI69" s="603">
        <f>+'7a - 2014 Persistence Report'!BJ5*1000</f>
        <v>0</v>
      </c>
      <c r="BJ69" s="603">
        <f>+'7a - 2014 Persistence Report'!BK5*1000</f>
        <v>0</v>
      </c>
      <c r="BK69" s="603">
        <f>+'7a - 2014 Persistence Report'!BL5*1000</f>
        <v>0</v>
      </c>
      <c r="BL69" s="603">
        <f>+'7a - 2014 Persistence Report'!BM5*1000</f>
        <v>0</v>
      </c>
      <c r="BM69" s="603">
        <f>+'7a - 2014 Persistence Report'!BN5*1000</f>
        <v>0</v>
      </c>
      <c r="BN69" s="603">
        <f>+'7a - 2014 Persistence Report'!BO5*1000</f>
        <v>0</v>
      </c>
      <c r="BO69" s="603">
        <f>+'7a - 2014 Persistence Report'!BP5*1000</f>
        <v>0</v>
      </c>
      <c r="BP69" s="603">
        <f>+'7a - 2014 Persistence Report'!BQ5*1000</f>
        <v>0</v>
      </c>
      <c r="BQ69" s="603">
        <f>+'7a - 2014 Persistence Report'!BR5*1000</f>
        <v>0</v>
      </c>
      <c r="BR69" s="603">
        <f>+'7a - 2014 Persistence Report'!BS5*1000</f>
        <v>0</v>
      </c>
      <c r="BS69" s="603">
        <f>+'7a - 2014 Persistence Report'!BT5*1000</f>
        <v>0</v>
      </c>
      <c r="BT69" s="603">
        <f>+'7a - 2014 Persistence Report'!BU5*1000</f>
        <v>0</v>
      </c>
    </row>
    <row r="70" spans="2:73">
      <c r="B70" s="599"/>
      <c r="C70" s="527" t="s">
        <v>1083</v>
      </c>
      <c r="D70" s="527" t="s">
        <v>2</v>
      </c>
      <c r="E70" s="599" t="s">
        <v>1074</v>
      </c>
      <c r="F70" s="527" t="s">
        <v>29</v>
      </c>
      <c r="G70" s="599"/>
      <c r="H70" s="527">
        <v>2014</v>
      </c>
      <c r="I70" s="558" t="s">
        <v>566</v>
      </c>
      <c r="J70" s="558" t="s">
        <v>581</v>
      </c>
      <c r="K70" s="39"/>
      <c r="L70" s="603">
        <v>0</v>
      </c>
      <c r="M70" s="603">
        <v>0</v>
      </c>
      <c r="N70" s="603">
        <v>0</v>
      </c>
      <c r="O70" s="603">
        <f>+'7a - 2014 Persistence Report'!Q9*1000</f>
        <v>1.864746891</v>
      </c>
      <c r="P70" s="603">
        <f>+'7a - 2014 Persistence Report'!R9*1000</f>
        <v>1.864746891</v>
      </c>
      <c r="Q70" s="603">
        <f>+'7a - 2014 Persistence Report'!S9*1000</f>
        <v>1.864746891</v>
      </c>
      <c r="R70" s="603">
        <f>+'7a - 2014 Persistence Report'!T9*1000</f>
        <v>1.864746891</v>
      </c>
      <c r="S70" s="603">
        <f>+'7a - 2014 Persistence Report'!U9*1000</f>
        <v>0</v>
      </c>
      <c r="T70" s="603">
        <f>+'7a - 2014 Persistence Report'!V9*1000</f>
        <v>0</v>
      </c>
      <c r="U70" s="603">
        <f>+'7a - 2014 Persistence Report'!W9*1000</f>
        <v>0</v>
      </c>
      <c r="V70" s="603">
        <f>+'7a - 2014 Persistence Report'!X9*1000</f>
        <v>0</v>
      </c>
      <c r="W70" s="603">
        <f>+'7a - 2014 Persistence Report'!Y9*1000</f>
        <v>0</v>
      </c>
      <c r="X70" s="603">
        <f>+'7a - 2014 Persistence Report'!Z9*1000</f>
        <v>0</v>
      </c>
      <c r="Y70" s="603">
        <f>+'7a - 2014 Persistence Report'!AA9*1000</f>
        <v>0</v>
      </c>
      <c r="Z70" s="603">
        <f>+'7a - 2014 Persistence Report'!AB9*1000</f>
        <v>0</v>
      </c>
      <c r="AA70" s="603">
        <f>+'7a - 2014 Persistence Report'!AC9*1000</f>
        <v>0</v>
      </c>
      <c r="AB70" s="603">
        <f>+'7a - 2014 Persistence Report'!AD9*1000</f>
        <v>0</v>
      </c>
      <c r="AC70" s="603">
        <f>+'7a - 2014 Persistence Report'!AE9*1000</f>
        <v>0</v>
      </c>
      <c r="AD70" s="603">
        <f>+'7a - 2014 Persistence Report'!AF9*1000</f>
        <v>0</v>
      </c>
      <c r="AE70" s="603">
        <f>+'7a - 2014 Persistence Report'!AG9*1000</f>
        <v>0</v>
      </c>
      <c r="AF70" s="603">
        <f>+'7a - 2014 Persistence Report'!AH9*1000</f>
        <v>0</v>
      </c>
      <c r="AG70" s="603">
        <f>+'7a - 2014 Persistence Report'!AI9*1000</f>
        <v>0</v>
      </c>
      <c r="AH70" s="603">
        <f>+'7a - 2014 Persistence Report'!AJ9*1000</f>
        <v>0</v>
      </c>
      <c r="AI70" s="603">
        <f>+'7a - 2014 Persistence Report'!AK9*1000</f>
        <v>0</v>
      </c>
      <c r="AJ70" s="603">
        <f>+'7a - 2014 Persistence Report'!AL9*1000</f>
        <v>0</v>
      </c>
      <c r="AK70" s="603">
        <f>+'7a - 2014 Persistence Report'!AM9*1000</f>
        <v>0</v>
      </c>
      <c r="AL70" s="603">
        <f>+'7a - 2014 Persistence Report'!AN9*1000</f>
        <v>0</v>
      </c>
      <c r="AM70" s="603">
        <f>+'7a - 2014 Persistence Report'!AO9*1000</f>
        <v>0</v>
      </c>
      <c r="AN70" s="603">
        <f>+'7a - 2014 Persistence Report'!AP9*1000</f>
        <v>0</v>
      </c>
      <c r="AO70" s="603">
        <f>+'7a - 2014 Persistence Report'!AQ9*1000</f>
        <v>0</v>
      </c>
      <c r="AP70" s="39"/>
      <c r="AQ70" s="603">
        <v>0</v>
      </c>
      <c r="AR70" s="603">
        <v>0</v>
      </c>
      <c r="AS70" s="603">
        <v>0</v>
      </c>
      <c r="AT70" s="603">
        <f>+'7a - 2014 Persistence Report'!AU9*1000</f>
        <v>3324.9589019999999</v>
      </c>
      <c r="AU70" s="603">
        <f>+'7a - 2014 Persistence Report'!AV9*1000</f>
        <v>3324.9589019999999</v>
      </c>
      <c r="AV70" s="603">
        <f>+'7a - 2014 Persistence Report'!AW9*1000</f>
        <v>3324.9589019999999</v>
      </c>
      <c r="AW70" s="603">
        <f>+'7a - 2014 Persistence Report'!AX9*1000</f>
        <v>3324.9589019999999</v>
      </c>
      <c r="AX70" s="603">
        <f>+'7a - 2014 Persistence Report'!AY9*1000</f>
        <v>0</v>
      </c>
      <c r="AY70" s="603">
        <f>+'7a - 2014 Persistence Report'!AZ9*1000</f>
        <v>0</v>
      </c>
      <c r="AZ70" s="603">
        <f>+'7a - 2014 Persistence Report'!BA9*1000</f>
        <v>0</v>
      </c>
      <c r="BA70" s="603">
        <f>+'7a - 2014 Persistence Report'!BB9*1000</f>
        <v>0</v>
      </c>
      <c r="BB70" s="603">
        <f>+'7a - 2014 Persistence Report'!BC9*1000</f>
        <v>0</v>
      </c>
      <c r="BC70" s="603">
        <f>+'7a - 2014 Persistence Report'!BD9*1000</f>
        <v>0</v>
      </c>
      <c r="BD70" s="603">
        <f>+'7a - 2014 Persistence Report'!BE9*1000</f>
        <v>0</v>
      </c>
      <c r="BE70" s="603">
        <f>+'7a - 2014 Persistence Report'!BF9*1000</f>
        <v>0</v>
      </c>
      <c r="BF70" s="603">
        <f>+'7a - 2014 Persistence Report'!BG9*1000</f>
        <v>0</v>
      </c>
      <c r="BG70" s="603">
        <f>+'7a - 2014 Persistence Report'!BH9*1000</f>
        <v>0</v>
      </c>
      <c r="BH70" s="603">
        <f>+'7a - 2014 Persistence Report'!BI9*1000</f>
        <v>0</v>
      </c>
      <c r="BI70" s="603">
        <f>+'7a - 2014 Persistence Report'!BJ9*1000</f>
        <v>0</v>
      </c>
      <c r="BJ70" s="603">
        <f>+'7a - 2014 Persistence Report'!BK9*1000</f>
        <v>0</v>
      </c>
      <c r="BK70" s="603">
        <f>+'7a - 2014 Persistence Report'!BL9*1000</f>
        <v>0</v>
      </c>
      <c r="BL70" s="603">
        <f>+'7a - 2014 Persistence Report'!BM9*1000</f>
        <v>0</v>
      </c>
      <c r="BM70" s="603">
        <f>+'7a - 2014 Persistence Report'!BN9*1000</f>
        <v>0</v>
      </c>
      <c r="BN70" s="603">
        <f>+'7a - 2014 Persistence Report'!BO9*1000</f>
        <v>0</v>
      </c>
      <c r="BO70" s="603">
        <f>+'7a - 2014 Persistence Report'!BP9*1000</f>
        <v>0</v>
      </c>
      <c r="BP70" s="603">
        <f>+'7a - 2014 Persistence Report'!BQ9*1000</f>
        <v>0</v>
      </c>
      <c r="BQ70" s="603">
        <f>+'7a - 2014 Persistence Report'!BR9*1000</f>
        <v>0</v>
      </c>
      <c r="BR70" s="603">
        <f>+'7a - 2014 Persistence Report'!BS9*1000</f>
        <v>0</v>
      </c>
      <c r="BS70" s="603">
        <f>+'7a - 2014 Persistence Report'!BT9*1000</f>
        <v>0</v>
      </c>
      <c r="BT70" s="603">
        <f>+'7a - 2014 Persistence Report'!BU9*1000</f>
        <v>0</v>
      </c>
    </row>
    <row r="71" spans="2:73">
      <c r="B71" s="599"/>
      <c r="C71" s="527" t="s">
        <v>1083</v>
      </c>
      <c r="D71" s="527" t="s">
        <v>1</v>
      </c>
      <c r="E71" s="599" t="s">
        <v>1074</v>
      </c>
      <c r="F71" s="527" t="s">
        <v>29</v>
      </c>
      <c r="G71" s="599"/>
      <c r="H71" s="527">
        <v>2014</v>
      </c>
      <c r="I71" s="558" t="s">
        <v>566</v>
      </c>
      <c r="J71" s="558" t="s">
        <v>581</v>
      </c>
      <c r="K71" s="39"/>
      <c r="L71" s="603">
        <v>0</v>
      </c>
      <c r="M71" s="603">
        <v>0</v>
      </c>
      <c r="N71" s="603">
        <v>0</v>
      </c>
      <c r="O71" s="603">
        <f>+'7a - 2014 Persistence Report'!Q10*1000</f>
        <v>0.23350859500000001</v>
      </c>
      <c r="P71" s="603">
        <f>+'7a - 2014 Persistence Report'!R10*1000</f>
        <v>0.23350859500000001</v>
      </c>
      <c r="Q71" s="603">
        <f>+'7a - 2014 Persistence Report'!S10*1000</f>
        <v>0.23350859500000001</v>
      </c>
      <c r="R71" s="603">
        <f>+'7a - 2014 Persistence Report'!T10*1000</f>
        <v>0</v>
      </c>
      <c r="S71" s="603">
        <f>+'7a - 2014 Persistence Report'!U10*1000</f>
        <v>0</v>
      </c>
      <c r="T71" s="603">
        <f>+'7a - 2014 Persistence Report'!V10*1000</f>
        <v>0</v>
      </c>
      <c r="U71" s="603">
        <f>+'7a - 2014 Persistence Report'!W10*1000</f>
        <v>0</v>
      </c>
      <c r="V71" s="603">
        <f>+'7a - 2014 Persistence Report'!X10*1000</f>
        <v>0</v>
      </c>
      <c r="W71" s="603">
        <f>+'7a - 2014 Persistence Report'!Y10*1000</f>
        <v>0</v>
      </c>
      <c r="X71" s="603">
        <f>+'7a - 2014 Persistence Report'!Z10*1000</f>
        <v>0</v>
      </c>
      <c r="Y71" s="603">
        <f>+'7a - 2014 Persistence Report'!AA10*1000</f>
        <v>0</v>
      </c>
      <c r="Z71" s="603">
        <f>+'7a - 2014 Persistence Report'!AB10*1000</f>
        <v>0</v>
      </c>
      <c r="AA71" s="603">
        <f>+'7a - 2014 Persistence Report'!AC10*1000</f>
        <v>0</v>
      </c>
      <c r="AB71" s="603">
        <f>+'7a - 2014 Persistence Report'!AD10*1000</f>
        <v>0</v>
      </c>
      <c r="AC71" s="603">
        <f>+'7a - 2014 Persistence Report'!AE10*1000</f>
        <v>0</v>
      </c>
      <c r="AD71" s="603">
        <f>+'7a - 2014 Persistence Report'!AF10*1000</f>
        <v>0</v>
      </c>
      <c r="AE71" s="603">
        <f>+'7a - 2014 Persistence Report'!AG10*1000</f>
        <v>0</v>
      </c>
      <c r="AF71" s="603">
        <f>+'7a - 2014 Persistence Report'!AH10*1000</f>
        <v>0</v>
      </c>
      <c r="AG71" s="603">
        <f>+'7a - 2014 Persistence Report'!AI10*1000</f>
        <v>0</v>
      </c>
      <c r="AH71" s="603">
        <f>+'7a - 2014 Persistence Report'!AJ10*1000</f>
        <v>0</v>
      </c>
      <c r="AI71" s="603">
        <f>+'7a - 2014 Persistence Report'!AK10*1000</f>
        <v>0</v>
      </c>
      <c r="AJ71" s="603">
        <f>+'7a - 2014 Persistence Report'!AL10*1000</f>
        <v>0</v>
      </c>
      <c r="AK71" s="603">
        <f>+'7a - 2014 Persistence Report'!AM10*1000</f>
        <v>0</v>
      </c>
      <c r="AL71" s="603">
        <f>+'7a - 2014 Persistence Report'!AN10*1000</f>
        <v>0</v>
      </c>
      <c r="AM71" s="603">
        <f>+'7a - 2014 Persistence Report'!AO10*1000</f>
        <v>0</v>
      </c>
      <c r="AN71" s="603">
        <f>+'7a - 2014 Persistence Report'!AP10*1000</f>
        <v>0</v>
      </c>
      <c r="AO71" s="603">
        <f>+'7a - 2014 Persistence Report'!AQ10*1000</f>
        <v>0</v>
      </c>
      <c r="AP71" s="39"/>
      <c r="AQ71" s="603">
        <v>0</v>
      </c>
      <c r="AR71" s="603">
        <v>0</v>
      </c>
      <c r="AS71" s="603">
        <v>0</v>
      </c>
      <c r="AT71" s="603">
        <f>+'7a - 2014 Persistence Report'!AU10*1000</f>
        <v>208.81609320000001</v>
      </c>
      <c r="AU71" s="603">
        <f>+'7a - 2014 Persistence Report'!AV10*1000</f>
        <v>208.81609320000001</v>
      </c>
      <c r="AV71" s="603">
        <f>+'7a - 2014 Persistence Report'!AW10*1000</f>
        <v>208.81609320000001</v>
      </c>
      <c r="AW71" s="603">
        <f>+'7a - 2014 Persistence Report'!AX10*1000</f>
        <v>0</v>
      </c>
      <c r="AX71" s="603">
        <f>+'7a - 2014 Persistence Report'!AY10*1000</f>
        <v>0</v>
      </c>
      <c r="AY71" s="603">
        <f>+'7a - 2014 Persistence Report'!AZ10*1000</f>
        <v>0</v>
      </c>
      <c r="AZ71" s="603">
        <f>+'7a - 2014 Persistence Report'!BA10*1000</f>
        <v>0</v>
      </c>
      <c r="BA71" s="603">
        <f>+'7a - 2014 Persistence Report'!BB10*1000</f>
        <v>0</v>
      </c>
      <c r="BB71" s="603">
        <f>+'7a - 2014 Persistence Report'!BC10*1000</f>
        <v>0</v>
      </c>
      <c r="BC71" s="603">
        <f>+'7a - 2014 Persistence Report'!BD10*1000</f>
        <v>0</v>
      </c>
      <c r="BD71" s="603">
        <f>+'7a - 2014 Persistence Report'!BE10*1000</f>
        <v>0</v>
      </c>
      <c r="BE71" s="603">
        <f>+'7a - 2014 Persistence Report'!BF10*1000</f>
        <v>0</v>
      </c>
      <c r="BF71" s="603">
        <f>+'7a - 2014 Persistence Report'!BG10*1000</f>
        <v>0</v>
      </c>
      <c r="BG71" s="603">
        <f>+'7a - 2014 Persistence Report'!BH10*1000</f>
        <v>0</v>
      </c>
      <c r="BH71" s="603">
        <f>+'7a - 2014 Persistence Report'!BI10*1000</f>
        <v>0</v>
      </c>
      <c r="BI71" s="603">
        <f>+'7a - 2014 Persistence Report'!BJ10*1000</f>
        <v>0</v>
      </c>
      <c r="BJ71" s="603">
        <f>+'7a - 2014 Persistence Report'!BK10*1000</f>
        <v>0</v>
      </c>
      <c r="BK71" s="603">
        <f>+'7a - 2014 Persistence Report'!BL10*1000</f>
        <v>0</v>
      </c>
      <c r="BL71" s="603">
        <f>+'7a - 2014 Persistence Report'!BM10*1000</f>
        <v>0</v>
      </c>
      <c r="BM71" s="603">
        <f>+'7a - 2014 Persistence Report'!BN10*1000</f>
        <v>0</v>
      </c>
      <c r="BN71" s="603">
        <f>+'7a - 2014 Persistence Report'!BO10*1000</f>
        <v>0</v>
      </c>
      <c r="BO71" s="603">
        <f>+'7a - 2014 Persistence Report'!BP10*1000</f>
        <v>0</v>
      </c>
      <c r="BP71" s="603">
        <f>+'7a - 2014 Persistence Report'!BQ10*1000</f>
        <v>0</v>
      </c>
      <c r="BQ71" s="603">
        <f>+'7a - 2014 Persistence Report'!BR10*1000</f>
        <v>0</v>
      </c>
      <c r="BR71" s="603">
        <f>+'7a - 2014 Persistence Report'!BS10*1000</f>
        <v>0</v>
      </c>
      <c r="BS71" s="603">
        <f>+'7a - 2014 Persistence Report'!BT10*1000</f>
        <v>0</v>
      </c>
      <c r="BT71" s="603">
        <f>+'7a - 2014 Persistence Report'!BU10*1000</f>
        <v>0</v>
      </c>
    </row>
    <row r="72" spans="2:73">
      <c r="B72" s="599"/>
      <c r="C72" s="527" t="s">
        <v>1083</v>
      </c>
      <c r="D72" s="527" t="s">
        <v>1</v>
      </c>
      <c r="E72" s="599" t="s">
        <v>1074</v>
      </c>
      <c r="F72" s="527" t="s">
        <v>29</v>
      </c>
      <c r="G72" s="599"/>
      <c r="H72" s="527">
        <v>2014</v>
      </c>
      <c r="I72" s="558" t="s">
        <v>566</v>
      </c>
      <c r="J72" s="558" t="s">
        <v>581</v>
      </c>
      <c r="K72" s="39"/>
      <c r="L72" s="603">
        <v>0</v>
      </c>
      <c r="M72" s="604">
        <v>0</v>
      </c>
      <c r="N72" s="604">
        <v>0</v>
      </c>
      <c r="O72" s="604">
        <f>+'7a - 2014 Persistence Report'!Q12*1000</f>
        <v>0.4877945832506777</v>
      </c>
      <c r="P72" s="604">
        <f>+'7a - 2014 Persistence Report'!R12*1000</f>
        <v>0.4877945832506777</v>
      </c>
      <c r="Q72" s="604">
        <f>+'7a - 2014 Persistence Report'!S12*1000</f>
        <v>0.4877945832506777</v>
      </c>
      <c r="R72" s="604">
        <f>+'7a - 2014 Persistence Report'!T12*1000</f>
        <v>0.4877945832506777</v>
      </c>
      <c r="S72" s="604">
        <f>+'7a - 2014 Persistence Report'!U12*1000</f>
        <v>0</v>
      </c>
      <c r="T72" s="604">
        <f>+'7a - 2014 Persistence Report'!V12*1000</f>
        <v>0</v>
      </c>
      <c r="U72" s="604">
        <f>+'7a - 2014 Persistence Report'!W12*1000</f>
        <v>0</v>
      </c>
      <c r="V72" s="604">
        <f>+'7a - 2014 Persistence Report'!X12*1000</f>
        <v>0</v>
      </c>
      <c r="W72" s="604">
        <f>+'7a - 2014 Persistence Report'!Y12*1000</f>
        <v>0</v>
      </c>
      <c r="X72" s="604">
        <f>+'7a - 2014 Persistence Report'!Z12*1000</f>
        <v>0</v>
      </c>
      <c r="Y72" s="604">
        <f>+'7a - 2014 Persistence Report'!AA12*1000</f>
        <v>0</v>
      </c>
      <c r="Z72" s="604">
        <f>+'7a - 2014 Persistence Report'!AB12*1000</f>
        <v>0</v>
      </c>
      <c r="AA72" s="604">
        <f>+'7a - 2014 Persistence Report'!AC12*1000</f>
        <v>0</v>
      </c>
      <c r="AB72" s="604">
        <f>+'7a - 2014 Persistence Report'!AD12*1000</f>
        <v>0</v>
      </c>
      <c r="AC72" s="604">
        <f>+'7a - 2014 Persistence Report'!AE12*1000</f>
        <v>0</v>
      </c>
      <c r="AD72" s="604">
        <f>+'7a - 2014 Persistence Report'!AF12*1000</f>
        <v>0</v>
      </c>
      <c r="AE72" s="604">
        <f>+'7a - 2014 Persistence Report'!AG12*1000</f>
        <v>0</v>
      </c>
      <c r="AF72" s="604">
        <f>+'7a - 2014 Persistence Report'!AH12*1000</f>
        <v>0</v>
      </c>
      <c r="AG72" s="604">
        <f>+'7a - 2014 Persistence Report'!AI12*1000</f>
        <v>0</v>
      </c>
      <c r="AH72" s="604">
        <f>+'7a - 2014 Persistence Report'!AJ12*1000</f>
        <v>0</v>
      </c>
      <c r="AI72" s="604">
        <f>+'7a - 2014 Persistence Report'!AK12*1000</f>
        <v>0</v>
      </c>
      <c r="AJ72" s="604">
        <f>+'7a - 2014 Persistence Report'!AL12*1000</f>
        <v>0</v>
      </c>
      <c r="AK72" s="604">
        <f>+'7a - 2014 Persistence Report'!AM12*1000</f>
        <v>0</v>
      </c>
      <c r="AL72" s="604">
        <f>+'7a - 2014 Persistence Report'!AN12*1000</f>
        <v>0</v>
      </c>
      <c r="AM72" s="604">
        <f>+'7a - 2014 Persistence Report'!AO12*1000</f>
        <v>0</v>
      </c>
      <c r="AN72" s="604">
        <f>+'7a - 2014 Persistence Report'!AP12*1000</f>
        <v>0</v>
      </c>
      <c r="AO72" s="604">
        <f>+'7a - 2014 Persistence Report'!AQ12*1000</f>
        <v>0</v>
      </c>
      <c r="AP72" s="39"/>
      <c r="AQ72" s="603">
        <v>0</v>
      </c>
      <c r="AR72" s="604">
        <v>0</v>
      </c>
      <c r="AS72" s="604">
        <v>0</v>
      </c>
      <c r="AT72" s="604">
        <f>+'7a - 2014 Persistence Report'!AU12*1000</f>
        <v>3531.9101255870178</v>
      </c>
      <c r="AU72" s="604">
        <f>+'7a - 2014 Persistence Report'!AV12*1000</f>
        <v>3531.9101255870178</v>
      </c>
      <c r="AV72" s="604">
        <f>+'7a - 2014 Persistence Report'!AW12*1000</f>
        <v>3531.9101255870178</v>
      </c>
      <c r="AW72" s="604">
        <f>+'7a - 2014 Persistence Report'!AX12*1000</f>
        <v>3531.9101255870178</v>
      </c>
      <c r="AX72" s="604">
        <f>+'7a - 2014 Persistence Report'!AY12*1000</f>
        <v>0</v>
      </c>
      <c r="AY72" s="604">
        <f>+'7a - 2014 Persistence Report'!AZ12*1000</f>
        <v>0</v>
      </c>
      <c r="AZ72" s="604">
        <f>+'7a - 2014 Persistence Report'!BA12*1000</f>
        <v>0</v>
      </c>
      <c r="BA72" s="604">
        <f>+'7a - 2014 Persistence Report'!BB12*1000</f>
        <v>0</v>
      </c>
      <c r="BB72" s="604">
        <f>+'7a - 2014 Persistence Report'!BC12*1000</f>
        <v>0</v>
      </c>
      <c r="BC72" s="604">
        <f>+'7a - 2014 Persistence Report'!BD12*1000</f>
        <v>0</v>
      </c>
      <c r="BD72" s="604">
        <f>+'7a - 2014 Persistence Report'!BE12*1000</f>
        <v>0</v>
      </c>
      <c r="BE72" s="604">
        <f>+'7a - 2014 Persistence Report'!BF12*1000</f>
        <v>0</v>
      </c>
      <c r="BF72" s="604">
        <f>+'7a - 2014 Persistence Report'!BG12*1000</f>
        <v>0</v>
      </c>
      <c r="BG72" s="604">
        <f>+'7a - 2014 Persistence Report'!BH12*1000</f>
        <v>0</v>
      </c>
      <c r="BH72" s="604">
        <f>+'7a - 2014 Persistence Report'!BI12*1000</f>
        <v>0</v>
      </c>
      <c r="BI72" s="604">
        <f>+'7a - 2014 Persistence Report'!BJ12*1000</f>
        <v>0</v>
      </c>
      <c r="BJ72" s="604">
        <f>+'7a - 2014 Persistence Report'!BK12*1000</f>
        <v>0</v>
      </c>
      <c r="BK72" s="604">
        <f>+'7a - 2014 Persistence Report'!BL12*1000</f>
        <v>0</v>
      </c>
      <c r="BL72" s="604">
        <f>+'7a - 2014 Persistence Report'!BM12*1000</f>
        <v>0</v>
      </c>
      <c r="BM72" s="604">
        <f>+'7a - 2014 Persistence Report'!BN12*1000</f>
        <v>0</v>
      </c>
      <c r="BN72" s="604">
        <f>+'7a - 2014 Persistence Report'!BO12*1000</f>
        <v>0</v>
      </c>
      <c r="BO72" s="604">
        <f>+'7a - 2014 Persistence Report'!BP12*1000</f>
        <v>0</v>
      </c>
      <c r="BP72" s="604">
        <f>+'7a - 2014 Persistence Report'!BQ12*1000</f>
        <v>0</v>
      </c>
      <c r="BQ72" s="604">
        <f>+'7a - 2014 Persistence Report'!BR12*1000</f>
        <v>0</v>
      </c>
      <c r="BR72" s="604">
        <f>+'7a - 2014 Persistence Report'!BS12*1000</f>
        <v>0</v>
      </c>
      <c r="BS72" s="604">
        <f>+'7a - 2014 Persistence Report'!BT12*1000</f>
        <v>0</v>
      </c>
      <c r="BT72" s="604">
        <f>+'7a - 2014 Persistence Report'!BU12*1000</f>
        <v>0</v>
      </c>
    </row>
    <row r="73" spans="2:73">
      <c r="B73" s="599"/>
      <c r="C73" s="527" t="s">
        <v>1083</v>
      </c>
      <c r="D73" s="527" t="s">
        <v>1</v>
      </c>
      <c r="E73" s="599" t="s">
        <v>1074</v>
      </c>
      <c r="F73" s="527" t="s">
        <v>29</v>
      </c>
      <c r="G73" s="599"/>
      <c r="H73" s="527">
        <v>2014</v>
      </c>
      <c r="I73" s="558" t="s">
        <v>566</v>
      </c>
      <c r="J73" s="558" t="s">
        <v>581</v>
      </c>
      <c r="K73" s="39"/>
      <c r="L73" s="603">
        <v>0</v>
      </c>
      <c r="M73" s="604">
        <v>0</v>
      </c>
      <c r="N73" s="604">
        <v>0</v>
      </c>
      <c r="O73" s="604">
        <f>+'7a - 2014 Persistence Report'!Q13*1000</f>
        <v>0.90059033665548094</v>
      </c>
      <c r="P73" s="604">
        <f>+'7a - 2014 Persistence Report'!R13*1000</f>
        <v>0.90059033665548094</v>
      </c>
      <c r="Q73" s="604">
        <f>+'7a - 2014 Persistence Report'!S13*1000</f>
        <v>0.90059033665548094</v>
      </c>
      <c r="R73" s="604">
        <f>+'7a - 2014 Persistence Report'!T13*1000</f>
        <v>0.90059033665548094</v>
      </c>
      <c r="S73" s="604">
        <f>+'7a - 2014 Persistence Report'!U13*1000</f>
        <v>0.90059033665548094</v>
      </c>
      <c r="T73" s="604">
        <f>+'7a - 2014 Persistence Report'!V13*1000</f>
        <v>0</v>
      </c>
      <c r="U73" s="604">
        <f>+'7a - 2014 Persistence Report'!W13*1000</f>
        <v>0</v>
      </c>
      <c r="V73" s="604">
        <f>+'7a - 2014 Persistence Report'!X13*1000</f>
        <v>0</v>
      </c>
      <c r="W73" s="604">
        <f>+'7a - 2014 Persistence Report'!Y13*1000</f>
        <v>0</v>
      </c>
      <c r="X73" s="604">
        <f>+'7a - 2014 Persistence Report'!Z13*1000</f>
        <v>0</v>
      </c>
      <c r="Y73" s="604">
        <f>+'7a - 2014 Persistence Report'!AA13*1000</f>
        <v>0</v>
      </c>
      <c r="Z73" s="604">
        <f>+'7a - 2014 Persistence Report'!AB13*1000</f>
        <v>0</v>
      </c>
      <c r="AA73" s="604">
        <f>+'7a - 2014 Persistence Report'!AC13*1000</f>
        <v>0</v>
      </c>
      <c r="AB73" s="604">
        <f>+'7a - 2014 Persistence Report'!AD13*1000</f>
        <v>0</v>
      </c>
      <c r="AC73" s="604">
        <f>+'7a - 2014 Persistence Report'!AE13*1000</f>
        <v>0</v>
      </c>
      <c r="AD73" s="604">
        <f>+'7a - 2014 Persistence Report'!AF13*1000</f>
        <v>0</v>
      </c>
      <c r="AE73" s="604">
        <f>+'7a - 2014 Persistence Report'!AG13*1000</f>
        <v>0</v>
      </c>
      <c r="AF73" s="604">
        <f>+'7a - 2014 Persistence Report'!AH13*1000</f>
        <v>0</v>
      </c>
      <c r="AG73" s="604">
        <f>+'7a - 2014 Persistence Report'!AI13*1000</f>
        <v>0</v>
      </c>
      <c r="AH73" s="604">
        <f>+'7a - 2014 Persistence Report'!AJ13*1000</f>
        <v>0</v>
      </c>
      <c r="AI73" s="604">
        <f>+'7a - 2014 Persistence Report'!AK13*1000</f>
        <v>0</v>
      </c>
      <c r="AJ73" s="604">
        <f>+'7a - 2014 Persistence Report'!AL13*1000</f>
        <v>0</v>
      </c>
      <c r="AK73" s="604">
        <f>+'7a - 2014 Persistence Report'!AM13*1000</f>
        <v>0</v>
      </c>
      <c r="AL73" s="604">
        <f>+'7a - 2014 Persistence Report'!AN13*1000</f>
        <v>0</v>
      </c>
      <c r="AM73" s="604">
        <f>+'7a - 2014 Persistence Report'!AO13*1000</f>
        <v>0</v>
      </c>
      <c r="AN73" s="604">
        <f>+'7a - 2014 Persistence Report'!AP13*1000</f>
        <v>0</v>
      </c>
      <c r="AO73" s="604">
        <f>+'7a - 2014 Persistence Report'!AQ13*1000</f>
        <v>0</v>
      </c>
      <c r="AP73" s="39"/>
      <c r="AQ73" s="603">
        <v>0</v>
      </c>
      <c r="AR73" s="604">
        <v>0</v>
      </c>
      <c r="AS73" s="604">
        <v>0</v>
      </c>
      <c r="AT73" s="604">
        <f>+'7a - 2014 Persistence Report'!AU13*1000</f>
        <v>6127.9592362849489</v>
      </c>
      <c r="AU73" s="604">
        <f>+'7a - 2014 Persistence Report'!AV13*1000</f>
        <v>6127.9592362849489</v>
      </c>
      <c r="AV73" s="604">
        <f>+'7a - 2014 Persistence Report'!AW13*1000</f>
        <v>6127.9592362849489</v>
      </c>
      <c r="AW73" s="604">
        <f>+'7a - 2014 Persistence Report'!AX13*1000</f>
        <v>6127.9592362849489</v>
      </c>
      <c r="AX73" s="604">
        <f>+'7a - 2014 Persistence Report'!AY13*1000</f>
        <v>6127.9592362849489</v>
      </c>
      <c r="AY73" s="604">
        <f>+'7a - 2014 Persistence Report'!AZ13*1000</f>
        <v>0</v>
      </c>
      <c r="AZ73" s="604">
        <f>+'7a - 2014 Persistence Report'!BA13*1000</f>
        <v>0</v>
      </c>
      <c r="BA73" s="604">
        <f>+'7a - 2014 Persistence Report'!BB13*1000</f>
        <v>0</v>
      </c>
      <c r="BB73" s="604">
        <f>+'7a - 2014 Persistence Report'!BC13*1000</f>
        <v>0</v>
      </c>
      <c r="BC73" s="604">
        <f>+'7a - 2014 Persistence Report'!BD13*1000</f>
        <v>0</v>
      </c>
      <c r="BD73" s="604">
        <f>+'7a - 2014 Persistence Report'!BE13*1000</f>
        <v>0</v>
      </c>
      <c r="BE73" s="604">
        <f>+'7a - 2014 Persistence Report'!BF13*1000</f>
        <v>0</v>
      </c>
      <c r="BF73" s="604">
        <f>+'7a - 2014 Persistence Report'!BG13*1000</f>
        <v>0</v>
      </c>
      <c r="BG73" s="604">
        <f>+'7a - 2014 Persistence Report'!BH13*1000</f>
        <v>0</v>
      </c>
      <c r="BH73" s="604">
        <f>+'7a - 2014 Persistence Report'!BI13*1000</f>
        <v>0</v>
      </c>
      <c r="BI73" s="604">
        <f>+'7a - 2014 Persistence Report'!BJ13*1000</f>
        <v>0</v>
      </c>
      <c r="BJ73" s="604">
        <f>+'7a - 2014 Persistence Report'!BK13*1000</f>
        <v>0</v>
      </c>
      <c r="BK73" s="604">
        <f>+'7a - 2014 Persistence Report'!BL13*1000</f>
        <v>0</v>
      </c>
      <c r="BL73" s="604">
        <f>+'7a - 2014 Persistence Report'!BM13*1000</f>
        <v>0</v>
      </c>
      <c r="BM73" s="604">
        <f>+'7a - 2014 Persistence Report'!BN13*1000</f>
        <v>0</v>
      </c>
      <c r="BN73" s="604">
        <f>+'7a - 2014 Persistence Report'!BO13*1000</f>
        <v>0</v>
      </c>
      <c r="BO73" s="604">
        <f>+'7a - 2014 Persistence Report'!BP13*1000</f>
        <v>0</v>
      </c>
      <c r="BP73" s="604">
        <f>+'7a - 2014 Persistence Report'!BQ13*1000</f>
        <v>0</v>
      </c>
      <c r="BQ73" s="604">
        <f>+'7a - 2014 Persistence Report'!BR13*1000</f>
        <v>0</v>
      </c>
      <c r="BR73" s="604">
        <f>+'7a - 2014 Persistence Report'!BS13*1000</f>
        <v>0</v>
      </c>
      <c r="BS73" s="604">
        <f>+'7a - 2014 Persistence Report'!BT13*1000</f>
        <v>0</v>
      </c>
      <c r="BT73" s="604">
        <f>+'7a - 2014 Persistence Report'!BU13*1000</f>
        <v>0</v>
      </c>
    </row>
    <row r="74" spans="2:73">
      <c r="B74" s="599"/>
      <c r="C74" s="527" t="s">
        <v>487</v>
      </c>
      <c r="D74" s="527" t="s">
        <v>1093</v>
      </c>
      <c r="E74" s="599" t="s">
        <v>1074</v>
      </c>
      <c r="F74" s="527" t="s">
        <v>487</v>
      </c>
      <c r="G74" s="599"/>
      <c r="H74" s="527">
        <v>2014</v>
      </c>
      <c r="I74" s="558" t="s">
        <v>566</v>
      </c>
      <c r="J74" s="558" t="s">
        <v>581</v>
      </c>
      <c r="K74" s="39"/>
      <c r="L74" s="603">
        <v>0</v>
      </c>
      <c r="M74" s="604">
        <v>0</v>
      </c>
      <c r="N74" s="604">
        <v>0</v>
      </c>
      <c r="O74" s="604">
        <f>+'7a - 2014 Persistence Report'!Q20*1000</f>
        <v>98.463990379999998</v>
      </c>
      <c r="P74" s="604">
        <f>+'7a - 2014 Persistence Report'!R20*1000</f>
        <v>0</v>
      </c>
      <c r="Q74" s="604">
        <f>+'7a - 2014 Persistence Report'!S20*1000</f>
        <v>0</v>
      </c>
      <c r="R74" s="604">
        <f>+'7a - 2014 Persistence Report'!T20*1000</f>
        <v>0</v>
      </c>
      <c r="S74" s="604">
        <f>+'7a - 2014 Persistence Report'!U20*1000</f>
        <v>0</v>
      </c>
      <c r="T74" s="604">
        <f>+'7a - 2014 Persistence Report'!V20*1000</f>
        <v>0</v>
      </c>
      <c r="U74" s="604">
        <f>+'7a - 2014 Persistence Report'!W20*1000</f>
        <v>0</v>
      </c>
      <c r="V74" s="604">
        <f>+'7a - 2014 Persistence Report'!X20*1000</f>
        <v>0</v>
      </c>
      <c r="W74" s="604">
        <f>+'7a - 2014 Persistence Report'!Y20*1000</f>
        <v>0</v>
      </c>
      <c r="X74" s="604">
        <f>+'7a - 2014 Persistence Report'!Z20*1000</f>
        <v>0</v>
      </c>
      <c r="Y74" s="604">
        <f>+'7a - 2014 Persistence Report'!AA20*1000</f>
        <v>0</v>
      </c>
      <c r="Z74" s="604">
        <f>+'7a - 2014 Persistence Report'!AB20*1000</f>
        <v>0</v>
      </c>
      <c r="AA74" s="604">
        <f>+'7a - 2014 Persistence Report'!AC20*1000</f>
        <v>0</v>
      </c>
      <c r="AB74" s="604">
        <f>+'7a - 2014 Persistence Report'!AD20*1000</f>
        <v>0</v>
      </c>
      <c r="AC74" s="604">
        <f>+'7a - 2014 Persistence Report'!AE20*1000</f>
        <v>0</v>
      </c>
      <c r="AD74" s="604">
        <f>+'7a - 2014 Persistence Report'!AF20*1000</f>
        <v>0</v>
      </c>
      <c r="AE74" s="604">
        <f>+'7a - 2014 Persistence Report'!AG20*1000</f>
        <v>0</v>
      </c>
      <c r="AF74" s="604">
        <f>+'7a - 2014 Persistence Report'!AH20*1000</f>
        <v>0</v>
      </c>
      <c r="AG74" s="604">
        <f>+'7a - 2014 Persistence Report'!AI20*1000</f>
        <v>0</v>
      </c>
      <c r="AH74" s="604">
        <f>+'7a - 2014 Persistence Report'!AJ20*1000</f>
        <v>0</v>
      </c>
      <c r="AI74" s="604">
        <f>+'7a - 2014 Persistence Report'!AK20*1000</f>
        <v>0</v>
      </c>
      <c r="AJ74" s="604">
        <f>+'7a - 2014 Persistence Report'!AL20*1000</f>
        <v>0</v>
      </c>
      <c r="AK74" s="604">
        <f>+'7a - 2014 Persistence Report'!AM20*1000</f>
        <v>0</v>
      </c>
      <c r="AL74" s="604">
        <f>+'7a - 2014 Persistence Report'!AN20*1000</f>
        <v>0</v>
      </c>
      <c r="AM74" s="604">
        <f>+'7a - 2014 Persistence Report'!AO20*1000</f>
        <v>0</v>
      </c>
      <c r="AN74" s="604">
        <f>+'7a - 2014 Persistence Report'!AP20*1000</f>
        <v>0</v>
      </c>
      <c r="AO74" s="604">
        <f>+'7a - 2014 Persistence Report'!AQ20*1000</f>
        <v>0</v>
      </c>
      <c r="AP74" s="39"/>
      <c r="AQ74" s="603">
        <v>0</v>
      </c>
      <c r="AR74" s="604">
        <v>0</v>
      </c>
      <c r="AS74" s="604">
        <v>0</v>
      </c>
      <c r="AT74" s="604">
        <f>+'7a - 2014 Persistence Report'!AU20*1000</f>
        <v>0</v>
      </c>
      <c r="AU74" s="604">
        <f>+'7a - 2014 Persistence Report'!AV20*1000</f>
        <v>0</v>
      </c>
      <c r="AV74" s="604">
        <f>+'7a - 2014 Persistence Report'!AW20*1000</f>
        <v>0</v>
      </c>
      <c r="AW74" s="604">
        <f>+'7a - 2014 Persistence Report'!AX20*1000</f>
        <v>0</v>
      </c>
      <c r="AX74" s="604">
        <f>+'7a - 2014 Persistence Report'!AY20*1000</f>
        <v>0</v>
      </c>
      <c r="AY74" s="604">
        <f>+'7a - 2014 Persistence Report'!AZ20*1000</f>
        <v>0</v>
      </c>
      <c r="AZ74" s="604">
        <f>+'7a - 2014 Persistence Report'!BA20*1000</f>
        <v>0</v>
      </c>
      <c r="BA74" s="604">
        <f>+'7a - 2014 Persistence Report'!BB20*1000</f>
        <v>0</v>
      </c>
      <c r="BB74" s="604">
        <f>+'7a - 2014 Persistence Report'!BC20*1000</f>
        <v>0</v>
      </c>
      <c r="BC74" s="604">
        <f>+'7a - 2014 Persistence Report'!BD20*1000</f>
        <v>0</v>
      </c>
      <c r="BD74" s="604">
        <f>+'7a - 2014 Persistence Report'!BE20*1000</f>
        <v>0</v>
      </c>
      <c r="BE74" s="604">
        <f>+'7a - 2014 Persistence Report'!BF20*1000</f>
        <v>0</v>
      </c>
      <c r="BF74" s="604">
        <f>+'7a - 2014 Persistence Report'!BG20*1000</f>
        <v>0</v>
      </c>
      <c r="BG74" s="604">
        <f>+'7a - 2014 Persistence Report'!BH20*1000</f>
        <v>0</v>
      </c>
      <c r="BH74" s="604">
        <f>+'7a - 2014 Persistence Report'!BI20*1000</f>
        <v>0</v>
      </c>
      <c r="BI74" s="604">
        <f>+'7a - 2014 Persistence Report'!BJ20*1000</f>
        <v>0</v>
      </c>
      <c r="BJ74" s="604">
        <f>+'7a - 2014 Persistence Report'!BK20*1000</f>
        <v>0</v>
      </c>
      <c r="BK74" s="604">
        <f>+'7a - 2014 Persistence Report'!BL20*1000</f>
        <v>0</v>
      </c>
      <c r="BL74" s="604">
        <f>+'7a - 2014 Persistence Report'!BM20*1000</f>
        <v>0</v>
      </c>
      <c r="BM74" s="604">
        <f>+'7a - 2014 Persistence Report'!BN20*1000</f>
        <v>0</v>
      </c>
      <c r="BN74" s="604">
        <f>+'7a - 2014 Persistence Report'!BO20*1000</f>
        <v>0</v>
      </c>
      <c r="BO74" s="604">
        <f>+'7a - 2014 Persistence Report'!BP20*1000</f>
        <v>0</v>
      </c>
      <c r="BP74" s="604">
        <f>+'7a - 2014 Persistence Report'!BQ20*1000</f>
        <v>0</v>
      </c>
      <c r="BQ74" s="604">
        <f>+'7a - 2014 Persistence Report'!BR20*1000</f>
        <v>0</v>
      </c>
      <c r="BR74" s="604">
        <f>+'7a - 2014 Persistence Report'!BS20*1000</f>
        <v>0</v>
      </c>
      <c r="BS74" s="604">
        <f>+'7a - 2014 Persistence Report'!BT20*1000</f>
        <v>0</v>
      </c>
      <c r="BT74" s="604">
        <f>+'7a - 2014 Persistence Report'!BU20*1000</f>
        <v>0</v>
      </c>
    </row>
    <row r="75" spans="2:73">
      <c r="B75" s="599"/>
      <c r="C75" s="527">
        <v>80</v>
      </c>
      <c r="D75" s="527" t="s">
        <v>108</v>
      </c>
      <c r="E75" s="599">
        <v>2015</v>
      </c>
      <c r="F75" s="527"/>
      <c r="G75" s="599"/>
      <c r="H75" s="527">
        <v>2015</v>
      </c>
      <c r="I75" s="558" t="s">
        <v>567</v>
      </c>
      <c r="J75" s="558" t="s">
        <v>581</v>
      </c>
      <c r="K75" s="39"/>
      <c r="L75" s="603"/>
      <c r="M75" s="604"/>
      <c r="N75" s="604"/>
      <c r="O75" s="604"/>
      <c r="P75" s="604">
        <f>+'7 - 2015-2017 Annual Report'!DT16</f>
        <v>1</v>
      </c>
      <c r="Q75" s="604">
        <f>+'7 - 2015-2017 Annual Report'!DU16</f>
        <v>1</v>
      </c>
      <c r="R75" s="604">
        <f>+'7 - 2015-2017 Annual Report'!DV16</f>
        <v>1</v>
      </c>
      <c r="S75" s="604">
        <f>+'7 - 2015-2017 Annual Report'!DW16</f>
        <v>1</v>
      </c>
      <c r="T75" s="604">
        <f>+'7 - 2015-2017 Annual Report'!DX16</f>
        <v>1</v>
      </c>
      <c r="U75" s="604">
        <f>+'7 - 2015-2017 Annual Report'!DY16</f>
        <v>1</v>
      </c>
      <c r="V75" s="604">
        <f>+'7 - 2015-2017 Annual Report'!DZ16</f>
        <v>1</v>
      </c>
      <c r="W75" s="604">
        <f>+'7 - 2015-2017 Annual Report'!EA16</f>
        <v>1</v>
      </c>
      <c r="X75" s="604">
        <f>+'7 - 2015-2017 Annual Report'!EB16</f>
        <v>1</v>
      </c>
      <c r="Y75" s="604">
        <f>+'7 - 2015-2017 Annual Report'!EC16</f>
        <v>1</v>
      </c>
      <c r="Z75" s="604">
        <f>+'7 - 2015-2017 Annual Report'!ED16</f>
        <v>1</v>
      </c>
      <c r="AA75" s="604">
        <f>+'7 - 2015-2017 Annual Report'!EE16</f>
        <v>1</v>
      </c>
      <c r="AB75" s="604">
        <f>+'7 - 2015-2017 Annual Report'!EF16</f>
        <v>1</v>
      </c>
      <c r="AC75" s="604">
        <f>+'7 - 2015-2017 Annual Report'!EG16</f>
        <v>1</v>
      </c>
      <c r="AD75" s="604">
        <f>+'7 - 2015-2017 Annual Report'!EH16</f>
        <v>0</v>
      </c>
      <c r="AE75" s="604">
        <f>+'7 - 2015-2017 Annual Report'!EI16</f>
        <v>0</v>
      </c>
      <c r="AF75" s="604">
        <f>+'7 - 2015-2017 Annual Report'!EJ16</f>
        <v>0</v>
      </c>
      <c r="AG75" s="604">
        <f>+'7 - 2015-2017 Annual Report'!EK16</f>
        <v>0</v>
      </c>
      <c r="AH75" s="604">
        <f>+'7 - 2015-2017 Annual Report'!EL16</f>
        <v>0</v>
      </c>
      <c r="AI75" s="604">
        <f>+'7 - 2015-2017 Annual Report'!EM16</f>
        <v>0</v>
      </c>
      <c r="AJ75" s="604">
        <f>+'7 - 2015-2017 Annual Report'!EN16</f>
        <v>0</v>
      </c>
      <c r="AK75" s="604">
        <f>+'7 - 2015-2017 Annual Report'!EO16</f>
        <v>0</v>
      </c>
      <c r="AL75" s="604">
        <f>+'7 - 2015-2017 Annual Report'!EP16</f>
        <v>0</v>
      </c>
      <c r="AM75" s="604">
        <f>+'7 - 2015-2017 Annual Report'!EQ16</f>
        <v>0</v>
      </c>
      <c r="AN75" s="604">
        <f>+'7 - 2015-2017 Annual Report'!ER16</f>
        <v>0</v>
      </c>
      <c r="AO75" s="604">
        <f>+'7 - 2015-2017 Annual Report'!ES16</f>
        <v>0</v>
      </c>
      <c r="AP75" s="39"/>
      <c r="AQ75" s="603"/>
      <c r="AR75" s="604"/>
      <c r="AS75" s="604"/>
      <c r="AT75" s="604"/>
      <c r="AU75" s="604">
        <f>+'7 - 2015-2017 Annual Report'!CG16</f>
        <v>14724</v>
      </c>
      <c r="AV75" s="604">
        <f>+'7 - 2015-2017 Annual Report'!CH16</f>
        <v>11398</v>
      </c>
      <c r="AW75" s="604">
        <f>+'7 - 2015-2017 Annual Report'!CI16</f>
        <v>10796</v>
      </c>
      <c r="AX75" s="604">
        <f>+'7 - 2015-2017 Annual Report'!CJ16</f>
        <v>10195</v>
      </c>
      <c r="AY75" s="604">
        <f>+'7 - 2015-2017 Annual Report'!CK16</f>
        <v>10195</v>
      </c>
      <c r="AZ75" s="604">
        <f>+'7 - 2015-2017 Annual Report'!CL16</f>
        <v>10195</v>
      </c>
      <c r="BA75" s="604">
        <f>+'7 - 2015-2017 Annual Report'!CM16</f>
        <v>9386</v>
      </c>
      <c r="BB75" s="604">
        <f>+'7 - 2015-2017 Annual Report'!CN16</f>
        <v>8836</v>
      </c>
      <c r="BC75" s="604">
        <f>+'7 - 2015-2017 Annual Report'!CO16</f>
        <v>4382</v>
      </c>
      <c r="BD75" s="604">
        <f>+'7 - 2015-2017 Annual Report'!CP16</f>
        <v>4382</v>
      </c>
      <c r="BE75" s="604">
        <f>+'7 - 2015-2017 Annual Report'!CQ16</f>
        <v>4382</v>
      </c>
      <c r="BF75" s="604">
        <f>+'7 - 2015-2017 Annual Report'!CR16</f>
        <v>4382</v>
      </c>
      <c r="BG75" s="604">
        <f>+'7 - 2015-2017 Annual Report'!CS16</f>
        <v>4062</v>
      </c>
      <c r="BH75" s="604">
        <f>+'7 - 2015-2017 Annual Report'!CT16</f>
        <v>4062</v>
      </c>
      <c r="BI75" s="604">
        <f>+'7 - 2015-2017 Annual Report'!CU16</f>
        <v>1322</v>
      </c>
      <c r="BJ75" s="604">
        <f>+'7 - 2015-2017 Annual Report'!CV16</f>
        <v>1219</v>
      </c>
      <c r="BK75" s="604">
        <f>+'7 - 2015-2017 Annual Report'!CW16</f>
        <v>1219</v>
      </c>
      <c r="BL75" s="604">
        <f>+'7 - 2015-2017 Annual Report'!CX16</f>
        <v>1219</v>
      </c>
      <c r="BM75" s="604">
        <f>+'7 - 2015-2017 Annual Report'!CY16</f>
        <v>1219</v>
      </c>
      <c r="BN75" s="604">
        <f>+'7 - 2015-2017 Annual Report'!CZ16</f>
        <v>1219</v>
      </c>
      <c r="BO75" s="604">
        <f>+'7 - 2015-2017 Annual Report'!DA16</f>
        <v>591</v>
      </c>
      <c r="BP75" s="604">
        <f>+'7 - 2015-2017 Annual Report'!DB16</f>
        <v>0</v>
      </c>
      <c r="BQ75" s="604">
        <f>+'7 - 2015-2017 Annual Report'!DC16</f>
        <v>0</v>
      </c>
      <c r="BR75" s="604">
        <f>+'7 - 2015-2017 Annual Report'!DD16</f>
        <v>0</v>
      </c>
      <c r="BS75" s="604">
        <f>+'7 - 2015-2017 Annual Report'!DE16</f>
        <v>0</v>
      </c>
      <c r="BT75" s="604">
        <f>+'7 - 2015-2017 Annual Report'!DF16</f>
        <v>0</v>
      </c>
    </row>
    <row r="76" spans="2:73">
      <c r="B76" s="599"/>
      <c r="C76" s="527">
        <v>78</v>
      </c>
      <c r="D76" s="527" t="s">
        <v>106</v>
      </c>
      <c r="E76" s="599">
        <v>2015</v>
      </c>
      <c r="F76" s="527"/>
      <c r="G76" s="599"/>
      <c r="H76" s="527">
        <v>2015</v>
      </c>
      <c r="I76" s="558" t="s">
        <v>567</v>
      </c>
      <c r="J76" s="558" t="s">
        <v>581</v>
      </c>
      <c r="K76" s="39"/>
      <c r="L76" s="603"/>
      <c r="M76" s="604"/>
      <c r="N76" s="604"/>
      <c r="O76" s="604"/>
      <c r="P76" s="604">
        <f>+'7 - 2015-2017 Annual Report'!DT15</f>
        <v>3</v>
      </c>
      <c r="Q76" s="604">
        <f>+'7 - 2015-2017 Annual Report'!DU15</f>
        <v>3</v>
      </c>
      <c r="R76" s="604">
        <f>+'7 - 2015-2017 Annual Report'!DV15</f>
        <v>3</v>
      </c>
      <c r="S76" s="604">
        <f>+'7 - 2015-2017 Annual Report'!DW15</f>
        <v>3</v>
      </c>
      <c r="T76" s="604">
        <f>+'7 - 2015-2017 Annual Report'!DX15</f>
        <v>3</v>
      </c>
      <c r="U76" s="604">
        <f>+'7 - 2015-2017 Annual Report'!DY15</f>
        <v>3</v>
      </c>
      <c r="V76" s="604">
        <f>+'7 - 2015-2017 Annual Report'!DZ15</f>
        <v>3</v>
      </c>
      <c r="W76" s="604">
        <f>+'7 - 2015-2017 Annual Report'!EA15</f>
        <v>3</v>
      </c>
      <c r="X76" s="604">
        <f>+'7 - 2015-2017 Annual Report'!EB15</f>
        <v>3</v>
      </c>
      <c r="Y76" s="604">
        <f>+'7 - 2015-2017 Annual Report'!EC15</f>
        <v>3</v>
      </c>
      <c r="Z76" s="604">
        <f>+'7 - 2015-2017 Annual Report'!ED15</f>
        <v>0</v>
      </c>
      <c r="AA76" s="604">
        <f>+'7 - 2015-2017 Annual Report'!EE15</f>
        <v>0</v>
      </c>
      <c r="AB76" s="604">
        <f>+'7 - 2015-2017 Annual Report'!EF15</f>
        <v>0</v>
      </c>
      <c r="AC76" s="604">
        <f>+'7 - 2015-2017 Annual Report'!EG15</f>
        <v>0</v>
      </c>
      <c r="AD76" s="604">
        <f>+'7 - 2015-2017 Annual Report'!EH15</f>
        <v>0</v>
      </c>
      <c r="AE76" s="604">
        <f>+'7 - 2015-2017 Annual Report'!EI15</f>
        <v>0</v>
      </c>
      <c r="AF76" s="604">
        <f>+'7 - 2015-2017 Annual Report'!EJ15</f>
        <v>0</v>
      </c>
      <c r="AG76" s="604">
        <f>+'7 - 2015-2017 Annual Report'!EK15</f>
        <v>0</v>
      </c>
      <c r="AH76" s="604">
        <f>+'7 - 2015-2017 Annual Report'!EL15</f>
        <v>0</v>
      </c>
      <c r="AI76" s="604">
        <f>+'7 - 2015-2017 Annual Report'!EM15</f>
        <v>0</v>
      </c>
      <c r="AJ76" s="604">
        <f>+'7 - 2015-2017 Annual Report'!EN15</f>
        <v>0</v>
      </c>
      <c r="AK76" s="604">
        <f>+'7 - 2015-2017 Annual Report'!EO15</f>
        <v>0</v>
      </c>
      <c r="AL76" s="604">
        <f>+'7 - 2015-2017 Annual Report'!EP15</f>
        <v>0</v>
      </c>
      <c r="AM76" s="604">
        <f>+'7 - 2015-2017 Annual Report'!EQ15</f>
        <v>0</v>
      </c>
      <c r="AN76" s="604">
        <f>+'7 - 2015-2017 Annual Report'!ER15</f>
        <v>0</v>
      </c>
      <c r="AO76" s="604">
        <f>+'7 - 2015-2017 Annual Report'!ES15</f>
        <v>0</v>
      </c>
      <c r="AP76" s="39"/>
      <c r="AQ76" s="603"/>
      <c r="AR76" s="604"/>
      <c r="AS76" s="604"/>
      <c r="AT76" s="604"/>
      <c r="AU76" s="604">
        <f>+'7 - 2015-2017 Annual Report'!CG15</f>
        <v>9610</v>
      </c>
      <c r="AV76" s="604">
        <f>+'7 - 2015-2017 Annual Report'!CH15</f>
        <v>9610</v>
      </c>
      <c r="AW76" s="604">
        <f>+'7 - 2015-2017 Annual Report'!CI15</f>
        <v>9610</v>
      </c>
      <c r="AX76" s="604">
        <f>+'7 - 2015-2017 Annual Report'!CJ15</f>
        <v>9610</v>
      </c>
      <c r="AY76" s="604">
        <f>+'7 - 2015-2017 Annual Report'!CK15</f>
        <v>9610</v>
      </c>
      <c r="AZ76" s="604">
        <f>+'7 - 2015-2017 Annual Report'!CL15</f>
        <v>9610</v>
      </c>
      <c r="BA76" s="604">
        <f>+'7 - 2015-2017 Annual Report'!CM15</f>
        <v>9610</v>
      </c>
      <c r="BB76" s="604">
        <f>+'7 - 2015-2017 Annual Report'!CN15</f>
        <v>9610</v>
      </c>
      <c r="BC76" s="604">
        <f>+'7 - 2015-2017 Annual Report'!CO15</f>
        <v>9610</v>
      </c>
      <c r="BD76" s="604">
        <f>+'7 - 2015-2017 Annual Report'!CP15</f>
        <v>9610</v>
      </c>
      <c r="BE76" s="604">
        <f>+'7 - 2015-2017 Annual Report'!CQ15</f>
        <v>0</v>
      </c>
      <c r="BF76" s="604">
        <f>+'7 - 2015-2017 Annual Report'!CR15</f>
        <v>0</v>
      </c>
      <c r="BG76" s="604">
        <f>+'7 - 2015-2017 Annual Report'!CS15</f>
        <v>0</v>
      </c>
      <c r="BH76" s="604">
        <f>+'7 - 2015-2017 Annual Report'!CT15</f>
        <v>0</v>
      </c>
      <c r="BI76" s="604">
        <f>+'7 - 2015-2017 Annual Report'!CU15</f>
        <v>0</v>
      </c>
      <c r="BJ76" s="604">
        <f>+'7 - 2015-2017 Annual Report'!CV15</f>
        <v>0</v>
      </c>
      <c r="BK76" s="604">
        <f>+'7 - 2015-2017 Annual Report'!CW15</f>
        <v>0</v>
      </c>
      <c r="BL76" s="604">
        <f>+'7 - 2015-2017 Annual Report'!CX15</f>
        <v>0</v>
      </c>
      <c r="BM76" s="604">
        <f>+'7 - 2015-2017 Annual Report'!CY15</f>
        <v>0</v>
      </c>
      <c r="BN76" s="604">
        <f>+'7 - 2015-2017 Annual Report'!CZ15</f>
        <v>0</v>
      </c>
      <c r="BO76" s="604">
        <f>+'7 - 2015-2017 Annual Report'!DA15</f>
        <v>0</v>
      </c>
      <c r="BP76" s="604">
        <f>+'7 - 2015-2017 Annual Report'!DB15</f>
        <v>0</v>
      </c>
      <c r="BQ76" s="604">
        <f>+'7 - 2015-2017 Annual Report'!DC15</f>
        <v>0</v>
      </c>
      <c r="BR76" s="604">
        <f>+'7 - 2015-2017 Annual Report'!DD15</f>
        <v>0</v>
      </c>
      <c r="BS76" s="604">
        <f>+'7 - 2015-2017 Annual Report'!DE15</f>
        <v>0</v>
      </c>
      <c r="BT76" s="604">
        <f>+'7 - 2015-2017 Annual Report'!DF15</f>
        <v>0</v>
      </c>
    </row>
    <row r="77" spans="2:73">
      <c r="B77" s="599"/>
      <c r="C77" s="527">
        <v>463</v>
      </c>
      <c r="D77" s="527" t="s">
        <v>1061</v>
      </c>
      <c r="E77" s="599" t="s">
        <v>1074</v>
      </c>
      <c r="F77" s="527"/>
      <c r="G77" s="599"/>
      <c r="H77" s="527">
        <v>2017</v>
      </c>
      <c r="I77" s="558" t="s">
        <v>569</v>
      </c>
      <c r="J77" s="558" t="s">
        <v>581</v>
      </c>
      <c r="K77" s="39"/>
      <c r="L77" s="606"/>
      <c r="M77" s="607"/>
      <c r="N77" s="607"/>
      <c r="O77" s="607"/>
      <c r="P77" s="607"/>
      <c r="Q77" s="607"/>
      <c r="R77" s="607">
        <f>+'7 - 2015-2017 Annual Report'!DV55</f>
        <v>0</v>
      </c>
      <c r="S77" s="607">
        <f>+'7 - 2015-2017 Annual Report'!DW55</f>
        <v>0</v>
      </c>
      <c r="T77" s="607">
        <f>+'7 - 2015-2017 Annual Report'!DX55</f>
        <v>0</v>
      </c>
      <c r="U77" s="607">
        <f>+'7 - 2015-2017 Annual Report'!DY55</f>
        <v>0</v>
      </c>
      <c r="V77" s="607">
        <f>+'7 - 2015-2017 Annual Report'!DZ55</f>
        <v>0</v>
      </c>
      <c r="W77" s="607">
        <f>+'7 - 2015-2017 Annual Report'!EA55</f>
        <v>0</v>
      </c>
      <c r="X77" s="607">
        <f>+'7 - 2015-2017 Annual Report'!EB55</f>
        <v>0</v>
      </c>
      <c r="Y77" s="607">
        <f>+'7 - 2015-2017 Annual Report'!EC55</f>
        <v>0</v>
      </c>
      <c r="Z77" s="607">
        <f>+'7 - 2015-2017 Annual Report'!ED55</f>
        <v>0</v>
      </c>
      <c r="AA77" s="607">
        <f>+'7 - 2015-2017 Annual Report'!EE55</f>
        <v>0</v>
      </c>
      <c r="AB77" s="607">
        <f>+'7 - 2015-2017 Annual Report'!EF55</f>
        <v>0</v>
      </c>
      <c r="AC77" s="607">
        <f>+'7 - 2015-2017 Annual Report'!EG55</f>
        <v>0</v>
      </c>
      <c r="AD77" s="607">
        <f>+'7 - 2015-2017 Annual Report'!EH55</f>
        <v>0</v>
      </c>
      <c r="AE77" s="607">
        <f>+'7 - 2015-2017 Annual Report'!EI55</f>
        <v>0</v>
      </c>
      <c r="AF77" s="607">
        <f>+'7 - 2015-2017 Annual Report'!EJ55</f>
        <v>0</v>
      </c>
      <c r="AG77" s="607">
        <f>+'7 - 2015-2017 Annual Report'!EK55</f>
        <v>0</v>
      </c>
      <c r="AH77" s="607">
        <f>+'7 - 2015-2017 Annual Report'!EL55</f>
        <v>0</v>
      </c>
      <c r="AI77" s="607">
        <f>+'7 - 2015-2017 Annual Report'!EM55</f>
        <v>0</v>
      </c>
      <c r="AJ77" s="607">
        <f>+'7 - 2015-2017 Annual Report'!EN55</f>
        <v>0</v>
      </c>
      <c r="AK77" s="607">
        <f>+'7 - 2015-2017 Annual Report'!EO55</f>
        <v>0</v>
      </c>
      <c r="AL77" s="607">
        <f>+'7 - 2015-2017 Annual Report'!EP55</f>
        <v>0</v>
      </c>
      <c r="AM77" s="607">
        <f>+'7 - 2015-2017 Annual Report'!EQ55</f>
        <v>0</v>
      </c>
      <c r="AN77" s="607">
        <f>+'7 - 2015-2017 Annual Report'!ER55</f>
        <v>0</v>
      </c>
      <c r="AO77" s="607">
        <f>+'7 - 2015-2017 Annual Report'!ES55</f>
        <v>0</v>
      </c>
      <c r="AP77" s="39"/>
      <c r="AQ77" s="606"/>
      <c r="AR77" s="607"/>
      <c r="AS77" s="607"/>
      <c r="AT77" s="607"/>
      <c r="AU77" s="607"/>
      <c r="AV77" s="607"/>
      <c r="AW77" s="607">
        <f>+'7 - 2015-2017 Annual Report'!CI55</f>
        <v>672</v>
      </c>
      <c r="AX77" s="607">
        <f>+'7 - 2015-2017 Annual Report'!CJ55</f>
        <v>672</v>
      </c>
      <c r="AY77" s="607">
        <f>+'7 - 2015-2017 Annual Report'!CK55</f>
        <v>672</v>
      </c>
      <c r="AZ77" s="607">
        <f>+'7 - 2015-2017 Annual Report'!CL55</f>
        <v>672</v>
      </c>
      <c r="BA77" s="607">
        <f>+'7 - 2015-2017 Annual Report'!CM55</f>
        <v>672</v>
      </c>
      <c r="BB77" s="607">
        <f>+'7 - 2015-2017 Annual Report'!CN55</f>
        <v>672</v>
      </c>
      <c r="BC77" s="607">
        <f>+'7 - 2015-2017 Annual Report'!CO55</f>
        <v>672</v>
      </c>
      <c r="BD77" s="607">
        <f>+'7 - 2015-2017 Annual Report'!CP55</f>
        <v>672</v>
      </c>
      <c r="BE77" s="607">
        <f>+'7 - 2015-2017 Annual Report'!CQ55</f>
        <v>672</v>
      </c>
      <c r="BF77" s="607">
        <f>+'7 - 2015-2017 Annual Report'!CR55</f>
        <v>672</v>
      </c>
      <c r="BG77" s="607">
        <f>+'7 - 2015-2017 Annual Report'!CS55</f>
        <v>672</v>
      </c>
      <c r="BH77" s="607">
        <f>+'7 - 2015-2017 Annual Report'!CT55</f>
        <v>672</v>
      </c>
      <c r="BI77" s="607">
        <f>+'7 - 2015-2017 Annual Report'!CU55</f>
        <v>672</v>
      </c>
      <c r="BJ77" s="607">
        <f>+'7 - 2015-2017 Annual Report'!CV55</f>
        <v>672</v>
      </c>
      <c r="BK77" s="607">
        <f>+'7 - 2015-2017 Annual Report'!CW55</f>
        <v>672</v>
      </c>
      <c r="BL77" s="607">
        <f>+'7 - 2015-2017 Annual Report'!CX55</f>
        <v>672</v>
      </c>
      <c r="BM77" s="607">
        <f>+'7 - 2015-2017 Annual Report'!CY55</f>
        <v>672</v>
      </c>
      <c r="BN77" s="607">
        <f>+'7 - 2015-2017 Annual Report'!CZ55</f>
        <v>672</v>
      </c>
      <c r="BO77" s="607">
        <f>+'7 - 2015-2017 Annual Report'!DA55</f>
        <v>643</v>
      </c>
      <c r="BP77" s="607">
        <f>+'7 - 2015-2017 Annual Report'!DB55</f>
        <v>0</v>
      </c>
      <c r="BQ77" s="607">
        <f>+'7 - 2015-2017 Annual Report'!DC55</f>
        <v>0</v>
      </c>
      <c r="BR77" s="607">
        <f>+'7 - 2015-2017 Annual Report'!DD55</f>
        <v>0</v>
      </c>
      <c r="BS77" s="607">
        <f>+'7 - 2015-2017 Annual Report'!DE55</f>
        <v>0</v>
      </c>
      <c r="BT77" s="607">
        <f>+'7 - 2015-2017 Annual Report'!DF55</f>
        <v>0</v>
      </c>
    </row>
    <row r="78" spans="2:73">
      <c r="B78" s="599"/>
      <c r="C78" s="527"/>
      <c r="D78" s="599" t="s">
        <v>118</v>
      </c>
      <c r="E78" s="599"/>
      <c r="F78" s="599"/>
      <c r="G78" s="599"/>
      <c r="H78" s="599">
        <v>2020</v>
      </c>
      <c r="I78" s="558" t="s">
        <v>572</v>
      </c>
      <c r="J78" s="558" t="s">
        <v>581</v>
      </c>
      <c r="K78" s="39"/>
      <c r="L78" s="603"/>
      <c r="M78" s="603"/>
      <c r="N78" s="603"/>
      <c r="O78" s="603"/>
      <c r="P78" s="603"/>
      <c r="Q78" s="603"/>
      <c r="R78" s="603"/>
      <c r="S78" s="603"/>
      <c r="T78" s="603"/>
      <c r="U78" s="603">
        <f>'[6]2020 Net Verified KW'!$C$7</f>
        <v>12</v>
      </c>
      <c r="V78" s="603">
        <f>'[6]2020 Net Verified KW'!$C$7</f>
        <v>12</v>
      </c>
      <c r="W78" s="603">
        <f>'[6]2020 Net Verified KW'!$C$7</f>
        <v>12</v>
      </c>
      <c r="X78" s="603">
        <f>'[6]2020 Net Verified KW'!$C$7</f>
        <v>12</v>
      </c>
      <c r="Y78" s="603">
        <f>'[6]2020 Net Verified KW'!$C$7</f>
        <v>12</v>
      </c>
      <c r="Z78" s="603"/>
      <c r="AA78" s="603"/>
      <c r="AB78" s="603"/>
      <c r="AC78" s="603"/>
      <c r="AD78" s="603"/>
      <c r="AE78" s="603"/>
      <c r="AF78" s="603"/>
      <c r="AG78" s="603"/>
      <c r="AH78" s="603"/>
      <c r="AI78" s="603"/>
      <c r="AJ78" s="603"/>
      <c r="AK78" s="603"/>
      <c r="AL78" s="603"/>
      <c r="AM78" s="603"/>
      <c r="AN78" s="603"/>
      <c r="AO78" s="603"/>
      <c r="AP78" s="39"/>
      <c r="AQ78" s="603"/>
      <c r="AR78" s="603"/>
      <c r="AS78" s="603"/>
      <c r="AT78" s="603"/>
      <c r="AU78" s="603"/>
      <c r="AV78" s="603"/>
      <c r="AW78" s="603"/>
      <c r="AX78" s="603"/>
      <c r="AY78" s="603"/>
      <c r="AZ78" s="603">
        <f>'[6]2020 Net Verified KW'!$B$7</f>
        <v>64575</v>
      </c>
      <c r="BA78" s="603">
        <f>'[6]2020 Net Verified KW'!$B$7</f>
        <v>64575</v>
      </c>
      <c r="BB78" s="603">
        <f>'[6]2020 Net Verified KW'!$B$7</f>
        <v>64575</v>
      </c>
      <c r="BC78" s="603">
        <f>'[6]2020 Net Verified KW'!$B$7</f>
        <v>64575</v>
      </c>
      <c r="BD78" s="603">
        <f>'[6]2020 Net Verified KW'!$B$7</f>
        <v>64575</v>
      </c>
      <c r="BE78" s="603">
        <f>'[6]2020 Net Verified KW'!$B$7</f>
        <v>64575</v>
      </c>
      <c r="BF78" s="603"/>
      <c r="BG78" s="603"/>
      <c r="BH78" s="603"/>
      <c r="BI78" s="603"/>
      <c r="BJ78" s="603"/>
      <c r="BK78" s="603"/>
      <c r="BL78" s="603"/>
      <c r="BM78" s="603"/>
      <c r="BN78" s="603"/>
      <c r="BO78" s="603"/>
      <c r="BP78" s="603"/>
      <c r="BQ78" s="603"/>
      <c r="BR78" s="603"/>
      <c r="BS78" s="603"/>
      <c r="BT78" s="603"/>
    </row>
    <row r="79" spans="2:73" ht="15.75">
      <c r="B79" s="599"/>
      <c r="C79" s="599"/>
      <c r="D79" s="599"/>
      <c r="E79" s="599"/>
      <c r="F79" s="599"/>
      <c r="G79" s="599"/>
      <c r="H79" s="599"/>
      <c r="I79" s="558"/>
      <c r="J79" s="558"/>
      <c r="K79" s="39"/>
      <c r="L79" s="603"/>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5"/>
      <c r="AP79" s="39"/>
      <c r="AQ79" s="603"/>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5"/>
      <c r="BU79" s="13"/>
    </row>
    <row r="80" spans="2:73" ht="15.75">
      <c r="B80" s="599"/>
      <c r="C80" s="599"/>
      <c r="D80" s="599"/>
      <c r="E80" s="599"/>
      <c r="F80" s="599"/>
      <c r="G80" s="599"/>
      <c r="H80" s="599"/>
      <c r="I80" s="558"/>
      <c r="J80" s="558"/>
      <c r="K80" s="39"/>
      <c r="L80" s="603"/>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5"/>
      <c r="AP80" s="39"/>
      <c r="AQ80" s="603"/>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5"/>
      <c r="BU80" s="13"/>
    </row>
    <row r="81" spans="2:73">
      <c r="B81" s="599"/>
      <c r="C81" s="599"/>
      <c r="D81" s="599"/>
      <c r="E81" s="599"/>
      <c r="F81" s="599"/>
      <c r="G81" s="599"/>
      <c r="H81" s="599"/>
      <c r="I81" s="558"/>
      <c r="J81" s="558"/>
      <c r="K81" s="39"/>
      <c r="L81" s="603"/>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5"/>
      <c r="AP81" s="39"/>
      <c r="AQ81" s="603"/>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604"/>
      <c r="BS81" s="604"/>
      <c r="BT81" s="605"/>
    </row>
    <row r="82" spans="2:73" ht="15.75">
      <c r="B82" s="599"/>
      <c r="C82" s="599"/>
      <c r="D82" s="599"/>
      <c r="E82" s="599"/>
      <c r="F82" s="599"/>
      <c r="G82" s="599"/>
      <c r="H82" s="599"/>
      <c r="I82" s="558"/>
      <c r="J82" s="558"/>
      <c r="K82" s="39"/>
      <c r="L82" s="603"/>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5"/>
      <c r="AP82" s="39"/>
      <c r="AQ82" s="603"/>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5"/>
      <c r="BU82" s="13"/>
    </row>
    <row r="83" spans="2:73" ht="15.75">
      <c r="B83" s="599"/>
      <c r="C83" s="599"/>
      <c r="D83" s="599"/>
      <c r="E83" s="599"/>
      <c r="F83" s="599"/>
      <c r="G83" s="599"/>
      <c r="H83" s="599"/>
      <c r="I83" s="558"/>
      <c r="J83" s="558"/>
      <c r="K83" s="39"/>
      <c r="L83" s="603"/>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5"/>
      <c r="AP83" s="39"/>
      <c r="AQ83" s="603"/>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5"/>
      <c r="BU83" s="13"/>
    </row>
    <row r="84" spans="2:73" ht="15.75">
      <c r="B84" s="599"/>
      <c r="C84" s="599"/>
      <c r="D84" s="599"/>
      <c r="E84" s="599"/>
      <c r="F84" s="599"/>
      <c r="G84" s="599"/>
      <c r="H84" s="599"/>
      <c r="I84" s="558"/>
      <c r="J84" s="558"/>
      <c r="K84" s="39"/>
      <c r="L84" s="603"/>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5"/>
      <c r="AP84" s="39"/>
      <c r="AQ84" s="603"/>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4"/>
      <c r="BT84" s="605"/>
      <c r="BU84" s="13"/>
    </row>
    <row r="85" spans="2:73">
      <c r="B85" s="599"/>
      <c r="C85" s="599"/>
      <c r="D85" s="599"/>
      <c r="E85" s="599"/>
      <c r="F85" s="599"/>
      <c r="G85" s="599"/>
      <c r="H85" s="599"/>
      <c r="I85" s="558"/>
      <c r="J85" s="558"/>
      <c r="K85" s="39"/>
      <c r="L85" s="603"/>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5"/>
      <c r="AP85" s="39"/>
      <c r="AQ85" s="603"/>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4"/>
      <c r="BN85" s="604"/>
      <c r="BO85" s="604"/>
      <c r="BP85" s="604"/>
      <c r="BQ85" s="604"/>
      <c r="BR85" s="604"/>
      <c r="BS85" s="604"/>
      <c r="BT85" s="605"/>
    </row>
    <row r="86" spans="2:73">
      <c r="B86" s="599"/>
      <c r="C86" s="599"/>
      <c r="D86" s="599"/>
      <c r="E86" s="599"/>
      <c r="F86" s="599"/>
      <c r="G86" s="599"/>
      <c r="H86" s="599"/>
      <c r="I86" s="558"/>
      <c r="J86" s="558"/>
      <c r="K86" s="39"/>
      <c r="L86" s="603"/>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5"/>
      <c r="AP86" s="39"/>
      <c r="AQ86" s="603"/>
      <c r="AR86" s="604"/>
      <c r="AS86" s="604"/>
      <c r="AT86" s="604"/>
      <c r="AU86" s="604"/>
      <c r="AV86" s="604"/>
      <c r="AW86" s="604"/>
      <c r="AX86" s="604"/>
      <c r="AY86" s="604"/>
      <c r="AZ86" s="604"/>
      <c r="BA86" s="604"/>
      <c r="BB86" s="604"/>
      <c r="BC86" s="604"/>
      <c r="BD86" s="604"/>
      <c r="BE86" s="604"/>
      <c r="BF86" s="604"/>
      <c r="BG86" s="604"/>
      <c r="BH86" s="604"/>
      <c r="BI86" s="604"/>
      <c r="BJ86" s="604"/>
      <c r="BK86" s="604"/>
      <c r="BL86" s="604"/>
      <c r="BM86" s="604"/>
      <c r="BN86" s="604"/>
      <c r="BO86" s="604"/>
      <c r="BP86" s="604"/>
      <c r="BQ86" s="604"/>
      <c r="BR86" s="604"/>
      <c r="BS86" s="604"/>
      <c r="BT86" s="605"/>
    </row>
    <row r="87" spans="2:73">
      <c r="B87" s="599"/>
      <c r="C87" s="599"/>
      <c r="D87" s="599"/>
      <c r="E87" s="599"/>
      <c r="F87" s="599"/>
      <c r="G87" s="599"/>
      <c r="H87" s="599"/>
      <c r="I87" s="558"/>
      <c r="J87" s="558"/>
      <c r="K87" s="39"/>
      <c r="L87" s="603"/>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5"/>
      <c r="AP87" s="39"/>
      <c r="AQ87" s="603"/>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c r="BQ87" s="604"/>
      <c r="BR87" s="604"/>
      <c r="BS87" s="604"/>
      <c r="BT87" s="605"/>
    </row>
    <row r="88" spans="2:73">
      <c r="B88" s="599"/>
      <c r="C88" s="599"/>
      <c r="D88" s="599"/>
      <c r="E88" s="599"/>
      <c r="F88" s="599"/>
      <c r="G88" s="599"/>
      <c r="H88" s="599"/>
      <c r="I88" s="558"/>
      <c r="J88" s="558"/>
      <c r="K88" s="39"/>
      <c r="L88" s="603"/>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5"/>
      <c r="AP88" s="39"/>
      <c r="AQ88" s="606"/>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607"/>
      <c r="BT88" s="608"/>
    </row>
    <row r="89" spans="2:73">
      <c r="B89" s="599"/>
      <c r="C89" s="599"/>
      <c r="D89" s="599"/>
      <c r="E89" s="599"/>
      <c r="F89" s="599"/>
      <c r="G89" s="599"/>
      <c r="H89" s="599"/>
      <c r="I89" s="558"/>
      <c r="J89" s="558"/>
      <c r="K89" s="39"/>
      <c r="L89" s="603"/>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5"/>
      <c r="AP89" s="39"/>
      <c r="AQ89" s="600"/>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2"/>
    </row>
    <row r="90" spans="2:73">
      <c r="B90" s="599"/>
      <c r="C90" s="599"/>
      <c r="D90" s="599"/>
      <c r="E90" s="599"/>
      <c r="F90" s="599"/>
      <c r="G90" s="599"/>
      <c r="H90" s="599"/>
      <c r="I90" s="558"/>
      <c r="J90" s="558"/>
      <c r="K90" s="39"/>
      <c r="L90" s="603"/>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5"/>
      <c r="AP90" s="39"/>
      <c r="AQ90" s="603"/>
      <c r="AR90" s="604"/>
      <c r="AS90" s="604"/>
      <c r="AT90" s="604"/>
      <c r="AU90" s="604"/>
      <c r="AV90" s="604"/>
      <c r="AW90" s="604"/>
      <c r="AX90" s="604"/>
      <c r="AY90" s="604"/>
      <c r="AZ90" s="604"/>
      <c r="BA90" s="604"/>
      <c r="BB90" s="604"/>
      <c r="BC90" s="604"/>
      <c r="BD90" s="604"/>
      <c r="BE90" s="604"/>
      <c r="BF90" s="604"/>
      <c r="BG90" s="604"/>
      <c r="BH90" s="604"/>
      <c r="BI90" s="604"/>
      <c r="BJ90" s="604"/>
      <c r="BK90" s="604"/>
      <c r="BL90" s="604"/>
      <c r="BM90" s="604"/>
      <c r="BN90" s="604"/>
      <c r="BO90" s="604"/>
      <c r="BP90" s="604"/>
      <c r="BQ90" s="604"/>
      <c r="BR90" s="604"/>
      <c r="BS90" s="604"/>
      <c r="BT90" s="605"/>
    </row>
    <row r="91" spans="2:73">
      <c r="B91" s="599"/>
      <c r="C91" s="599"/>
      <c r="D91" s="599"/>
      <c r="E91" s="599"/>
      <c r="F91" s="599"/>
      <c r="G91" s="599"/>
      <c r="H91" s="599"/>
      <c r="I91" s="558"/>
      <c r="J91" s="558"/>
      <c r="K91" s="39"/>
      <c r="L91" s="603"/>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5"/>
      <c r="AP91" s="39"/>
      <c r="AQ91" s="603"/>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4"/>
      <c r="BN91" s="604"/>
      <c r="BO91" s="604"/>
      <c r="BP91" s="604"/>
      <c r="BQ91" s="604"/>
      <c r="BR91" s="604"/>
      <c r="BS91" s="604"/>
      <c r="BT91" s="605"/>
    </row>
    <row r="92" spans="2:73">
      <c r="B92" s="599"/>
      <c r="C92" s="599"/>
      <c r="D92" s="599"/>
      <c r="E92" s="599"/>
      <c r="F92" s="599"/>
      <c r="G92" s="599"/>
      <c r="H92" s="599"/>
      <c r="I92" s="558"/>
      <c r="J92" s="558"/>
      <c r="K92" s="39"/>
      <c r="L92" s="603"/>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5"/>
      <c r="AP92" s="39"/>
      <c r="AQ92" s="603"/>
      <c r="AR92" s="604"/>
      <c r="AS92" s="604"/>
      <c r="AT92" s="604"/>
      <c r="AU92" s="604"/>
      <c r="AV92" s="604"/>
      <c r="AW92" s="604"/>
      <c r="AX92" s="604"/>
      <c r="AY92" s="604"/>
      <c r="AZ92" s="604"/>
      <c r="BA92" s="604"/>
      <c r="BB92" s="604"/>
      <c r="BC92" s="604"/>
      <c r="BD92" s="604"/>
      <c r="BE92" s="604"/>
      <c r="BF92" s="604"/>
      <c r="BG92" s="604"/>
      <c r="BH92" s="604"/>
      <c r="BI92" s="604"/>
      <c r="BJ92" s="604"/>
      <c r="BK92" s="604"/>
      <c r="BL92" s="604"/>
      <c r="BM92" s="604"/>
      <c r="BN92" s="604"/>
      <c r="BO92" s="604"/>
      <c r="BP92" s="604"/>
      <c r="BQ92" s="604"/>
      <c r="BR92" s="604"/>
      <c r="BS92" s="604"/>
      <c r="BT92" s="605"/>
    </row>
    <row r="93" spans="2:73">
      <c r="B93" s="599"/>
      <c r="C93" s="599"/>
      <c r="D93" s="599"/>
      <c r="E93" s="599"/>
      <c r="F93" s="599"/>
      <c r="G93" s="599"/>
      <c r="H93" s="599"/>
      <c r="I93" s="558"/>
      <c r="J93" s="558"/>
      <c r="K93" s="39"/>
      <c r="L93" s="603"/>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5"/>
      <c r="AP93" s="39"/>
      <c r="AQ93" s="603"/>
      <c r="AR93" s="604"/>
      <c r="AS93" s="604"/>
      <c r="AT93" s="604"/>
      <c r="AU93" s="604"/>
      <c r="AV93" s="604"/>
      <c r="AW93" s="604"/>
      <c r="AX93" s="604"/>
      <c r="AY93" s="604"/>
      <c r="AZ93" s="604"/>
      <c r="BA93" s="604"/>
      <c r="BB93" s="604"/>
      <c r="BC93" s="604"/>
      <c r="BD93" s="604"/>
      <c r="BE93" s="604"/>
      <c r="BF93" s="604"/>
      <c r="BG93" s="604"/>
      <c r="BH93" s="604"/>
      <c r="BI93" s="604"/>
      <c r="BJ93" s="604"/>
      <c r="BK93" s="604"/>
      <c r="BL93" s="604"/>
      <c r="BM93" s="604"/>
      <c r="BN93" s="604"/>
      <c r="BO93" s="604"/>
      <c r="BP93" s="604"/>
      <c r="BQ93" s="604"/>
      <c r="BR93" s="604"/>
      <c r="BS93" s="604"/>
      <c r="BT93" s="605"/>
    </row>
    <row r="94" spans="2:73">
      <c r="B94" s="599"/>
      <c r="C94" s="599"/>
      <c r="D94" s="599"/>
      <c r="E94" s="599"/>
      <c r="F94" s="599"/>
      <c r="G94" s="599"/>
      <c r="H94" s="599"/>
      <c r="I94" s="558"/>
      <c r="J94" s="558"/>
      <c r="K94" s="39"/>
      <c r="L94" s="603"/>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5"/>
      <c r="AP94" s="39"/>
      <c r="AQ94" s="603"/>
      <c r="AR94" s="604"/>
      <c r="AS94" s="604"/>
      <c r="AT94" s="604"/>
      <c r="AU94" s="604"/>
      <c r="AV94" s="604"/>
      <c r="AW94" s="604"/>
      <c r="AX94" s="604"/>
      <c r="AY94" s="604"/>
      <c r="AZ94" s="604"/>
      <c r="BA94" s="604"/>
      <c r="BB94" s="604"/>
      <c r="BC94" s="604"/>
      <c r="BD94" s="604"/>
      <c r="BE94" s="604"/>
      <c r="BF94" s="604"/>
      <c r="BG94" s="604"/>
      <c r="BH94" s="604"/>
      <c r="BI94" s="604"/>
      <c r="BJ94" s="604"/>
      <c r="BK94" s="604"/>
      <c r="BL94" s="604"/>
      <c r="BM94" s="604"/>
      <c r="BN94" s="604"/>
      <c r="BO94" s="604"/>
      <c r="BP94" s="604"/>
      <c r="BQ94" s="604"/>
      <c r="BR94" s="604"/>
      <c r="BS94" s="604"/>
      <c r="BT94" s="605"/>
    </row>
    <row r="95" spans="2:73">
      <c r="B95" s="599"/>
      <c r="C95" s="599"/>
      <c r="D95" s="599"/>
      <c r="E95" s="599"/>
      <c r="F95" s="599"/>
      <c r="G95" s="599"/>
      <c r="H95" s="599"/>
      <c r="I95" s="558"/>
      <c r="J95" s="558"/>
      <c r="K95" s="39"/>
      <c r="L95" s="603"/>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5"/>
      <c r="AP95" s="39"/>
      <c r="AQ95" s="603"/>
      <c r="AR95" s="604"/>
      <c r="AS95" s="604"/>
      <c r="AT95" s="604"/>
      <c r="AU95" s="604"/>
      <c r="AV95" s="604"/>
      <c r="AW95" s="604"/>
      <c r="AX95" s="604"/>
      <c r="AY95" s="604"/>
      <c r="AZ95" s="604"/>
      <c r="BA95" s="604"/>
      <c r="BB95" s="604"/>
      <c r="BC95" s="604"/>
      <c r="BD95" s="604"/>
      <c r="BE95" s="604"/>
      <c r="BF95" s="604"/>
      <c r="BG95" s="604"/>
      <c r="BH95" s="604"/>
      <c r="BI95" s="604"/>
      <c r="BJ95" s="604"/>
      <c r="BK95" s="604"/>
      <c r="BL95" s="604"/>
      <c r="BM95" s="604"/>
      <c r="BN95" s="604"/>
      <c r="BO95" s="604"/>
      <c r="BP95" s="604"/>
      <c r="BQ95" s="604"/>
      <c r="BR95" s="604"/>
      <c r="BS95" s="604"/>
      <c r="BT95" s="605"/>
    </row>
    <row r="96" spans="2:73">
      <c r="B96" s="599"/>
      <c r="C96" s="599"/>
      <c r="D96" s="599"/>
      <c r="E96" s="599"/>
      <c r="F96" s="599"/>
      <c r="G96" s="599"/>
      <c r="H96" s="599"/>
      <c r="I96" s="558"/>
      <c r="J96" s="558"/>
      <c r="K96" s="39"/>
      <c r="L96" s="603"/>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5"/>
      <c r="AP96" s="39"/>
      <c r="AQ96" s="603"/>
      <c r="AR96" s="604"/>
      <c r="AS96" s="604"/>
      <c r="AT96" s="604"/>
      <c r="AU96" s="604"/>
      <c r="AV96" s="604"/>
      <c r="AW96" s="604"/>
      <c r="AX96" s="604"/>
      <c r="AY96" s="604"/>
      <c r="AZ96" s="604"/>
      <c r="BA96" s="604"/>
      <c r="BB96" s="604"/>
      <c r="BC96" s="604"/>
      <c r="BD96" s="604"/>
      <c r="BE96" s="604"/>
      <c r="BF96" s="604"/>
      <c r="BG96" s="604"/>
      <c r="BH96" s="604"/>
      <c r="BI96" s="604"/>
      <c r="BJ96" s="604"/>
      <c r="BK96" s="604"/>
      <c r="BL96" s="604"/>
      <c r="BM96" s="604"/>
      <c r="BN96" s="604"/>
      <c r="BO96" s="604"/>
      <c r="BP96" s="604"/>
      <c r="BQ96" s="604"/>
      <c r="BR96" s="604"/>
      <c r="BS96" s="604"/>
      <c r="BT96" s="605"/>
    </row>
    <row r="97" spans="2:73">
      <c r="B97" s="599"/>
      <c r="C97" s="599"/>
      <c r="D97" s="599"/>
      <c r="E97" s="599"/>
      <c r="F97" s="599"/>
      <c r="G97" s="599"/>
      <c r="H97" s="599"/>
      <c r="I97" s="558"/>
      <c r="J97" s="558"/>
      <c r="K97" s="39"/>
      <c r="L97" s="603"/>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5"/>
      <c r="AP97" s="39"/>
      <c r="AQ97" s="603"/>
      <c r="AR97" s="604"/>
      <c r="AS97" s="604"/>
      <c r="AT97" s="604"/>
      <c r="AU97" s="604"/>
      <c r="AV97" s="604"/>
      <c r="AW97" s="604"/>
      <c r="AX97" s="604"/>
      <c r="AY97" s="604"/>
      <c r="AZ97" s="604"/>
      <c r="BA97" s="604"/>
      <c r="BB97" s="604"/>
      <c r="BC97" s="604"/>
      <c r="BD97" s="604"/>
      <c r="BE97" s="604"/>
      <c r="BF97" s="604"/>
      <c r="BG97" s="604"/>
      <c r="BH97" s="604"/>
      <c r="BI97" s="604"/>
      <c r="BJ97" s="604"/>
      <c r="BK97" s="604"/>
      <c r="BL97" s="604"/>
      <c r="BM97" s="604"/>
      <c r="BN97" s="604"/>
      <c r="BO97" s="604"/>
      <c r="BP97" s="604"/>
      <c r="BQ97" s="604"/>
      <c r="BR97" s="604"/>
      <c r="BS97" s="604"/>
      <c r="BT97" s="605"/>
    </row>
    <row r="98" spans="2:73" ht="15.75">
      <c r="B98" s="599"/>
      <c r="C98" s="599"/>
      <c r="D98" s="599"/>
      <c r="E98" s="599"/>
      <c r="F98" s="599"/>
      <c r="G98" s="599"/>
      <c r="H98" s="599"/>
      <c r="I98" s="558"/>
      <c r="J98" s="558"/>
      <c r="K98" s="39"/>
      <c r="L98" s="603"/>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5"/>
      <c r="AP98" s="39"/>
      <c r="AQ98" s="603"/>
      <c r="AR98" s="604"/>
      <c r="AS98" s="604"/>
      <c r="AT98" s="604"/>
      <c r="AU98" s="604"/>
      <c r="AV98" s="604"/>
      <c r="AW98" s="604"/>
      <c r="AX98" s="604"/>
      <c r="AY98" s="604"/>
      <c r="AZ98" s="604"/>
      <c r="BA98" s="604"/>
      <c r="BB98" s="604"/>
      <c r="BC98" s="604"/>
      <c r="BD98" s="604"/>
      <c r="BE98" s="604"/>
      <c r="BF98" s="604"/>
      <c r="BG98" s="604"/>
      <c r="BH98" s="604"/>
      <c r="BI98" s="604"/>
      <c r="BJ98" s="604"/>
      <c r="BK98" s="604"/>
      <c r="BL98" s="604"/>
      <c r="BM98" s="604"/>
      <c r="BN98" s="604"/>
      <c r="BO98" s="604"/>
      <c r="BP98" s="604"/>
      <c r="BQ98" s="604"/>
      <c r="BR98" s="604"/>
      <c r="BS98" s="604"/>
      <c r="BT98" s="605"/>
      <c r="BU98" s="13"/>
    </row>
    <row r="99" spans="2:73" ht="15.75">
      <c r="B99" s="599"/>
      <c r="C99" s="599"/>
      <c r="D99" s="599"/>
      <c r="E99" s="599"/>
      <c r="F99" s="599"/>
      <c r="G99" s="599"/>
      <c r="H99" s="599"/>
      <c r="I99" s="558"/>
      <c r="J99" s="558"/>
      <c r="K99" s="39"/>
      <c r="L99" s="603"/>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5"/>
      <c r="AP99" s="39"/>
      <c r="AQ99" s="603"/>
      <c r="AR99" s="604"/>
      <c r="AS99" s="604"/>
      <c r="AT99" s="604"/>
      <c r="AU99" s="604"/>
      <c r="AV99" s="604"/>
      <c r="AW99" s="604"/>
      <c r="AX99" s="604"/>
      <c r="AY99" s="604"/>
      <c r="AZ99" s="604"/>
      <c r="BA99" s="604"/>
      <c r="BB99" s="604"/>
      <c r="BC99" s="604"/>
      <c r="BD99" s="604"/>
      <c r="BE99" s="604"/>
      <c r="BF99" s="604"/>
      <c r="BG99" s="604"/>
      <c r="BH99" s="604"/>
      <c r="BI99" s="604"/>
      <c r="BJ99" s="604"/>
      <c r="BK99" s="604"/>
      <c r="BL99" s="604"/>
      <c r="BM99" s="604"/>
      <c r="BN99" s="604"/>
      <c r="BO99" s="604"/>
      <c r="BP99" s="604"/>
      <c r="BQ99" s="604"/>
      <c r="BR99" s="604"/>
      <c r="BS99" s="604"/>
      <c r="BT99" s="605"/>
      <c r="BU99" s="13"/>
    </row>
    <row r="100" spans="2:73" ht="15.75">
      <c r="B100" s="599"/>
      <c r="C100" s="599"/>
      <c r="D100" s="599"/>
      <c r="E100" s="599"/>
      <c r="F100" s="599"/>
      <c r="G100" s="599"/>
      <c r="H100" s="599"/>
      <c r="I100" s="558"/>
      <c r="J100" s="558"/>
      <c r="K100" s="39"/>
      <c r="L100" s="603"/>
      <c r="M100" s="604"/>
      <c r="N100" s="604"/>
      <c r="O100" s="604"/>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5"/>
      <c r="AP100" s="39"/>
      <c r="AQ100" s="603"/>
      <c r="AR100" s="604"/>
      <c r="AS100" s="604"/>
      <c r="AT100" s="604"/>
      <c r="AU100" s="604"/>
      <c r="AV100" s="604"/>
      <c r="AW100" s="604"/>
      <c r="AX100" s="604"/>
      <c r="AY100" s="604"/>
      <c r="AZ100" s="604"/>
      <c r="BA100" s="604"/>
      <c r="BB100" s="604"/>
      <c r="BC100" s="604"/>
      <c r="BD100" s="604"/>
      <c r="BE100" s="604"/>
      <c r="BF100" s="604"/>
      <c r="BG100" s="604"/>
      <c r="BH100" s="604"/>
      <c r="BI100" s="604"/>
      <c r="BJ100" s="604"/>
      <c r="BK100" s="604"/>
      <c r="BL100" s="604"/>
      <c r="BM100" s="604"/>
      <c r="BN100" s="604"/>
      <c r="BO100" s="604"/>
      <c r="BP100" s="604"/>
      <c r="BQ100" s="604"/>
      <c r="BR100" s="604"/>
      <c r="BS100" s="604"/>
      <c r="BT100" s="605"/>
      <c r="BU100" s="13"/>
    </row>
    <row r="101" spans="2:73">
      <c r="B101" s="599"/>
      <c r="C101" s="599"/>
      <c r="D101" s="599"/>
      <c r="E101" s="599"/>
      <c r="F101" s="599"/>
      <c r="G101" s="599"/>
      <c r="H101" s="599"/>
      <c r="I101" s="558"/>
      <c r="J101" s="558"/>
      <c r="K101" s="39"/>
      <c r="L101" s="603"/>
      <c r="M101" s="604"/>
      <c r="N101" s="604"/>
      <c r="O101" s="604"/>
      <c r="P101" s="604"/>
      <c r="Q101" s="604"/>
      <c r="R101" s="604"/>
      <c r="S101" s="604"/>
      <c r="T101" s="604"/>
      <c r="U101" s="604"/>
      <c r="V101" s="604"/>
      <c r="W101" s="604"/>
      <c r="X101" s="604"/>
      <c r="Y101" s="604"/>
      <c r="Z101" s="604"/>
      <c r="AA101" s="604"/>
      <c r="AB101" s="604"/>
      <c r="AC101" s="604"/>
      <c r="AD101" s="604"/>
      <c r="AE101" s="604"/>
      <c r="AF101" s="604"/>
      <c r="AG101" s="604"/>
      <c r="AH101" s="604"/>
      <c r="AI101" s="604"/>
      <c r="AJ101" s="604"/>
      <c r="AK101" s="604"/>
      <c r="AL101" s="604"/>
      <c r="AM101" s="604"/>
      <c r="AN101" s="604"/>
      <c r="AO101" s="605"/>
      <c r="AP101" s="39"/>
      <c r="AQ101" s="603"/>
      <c r="AR101" s="604"/>
      <c r="AS101" s="604"/>
      <c r="AT101" s="604"/>
      <c r="AU101" s="604"/>
      <c r="AV101" s="604"/>
      <c r="AW101" s="604"/>
      <c r="AX101" s="604"/>
      <c r="AY101" s="604"/>
      <c r="AZ101" s="604"/>
      <c r="BA101" s="604"/>
      <c r="BB101" s="604"/>
      <c r="BC101" s="604"/>
      <c r="BD101" s="604"/>
      <c r="BE101" s="604"/>
      <c r="BF101" s="604"/>
      <c r="BG101" s="604"/>
      <c r="BH101" s="604"/>
      <c r="BI101" s="604"/>
      <c r="BJ101" s="604"/>
      <c r="BK101" s="604"/>
      <c r="BL101" s="604"/>
      <c r="BM101" s="604"/>
      <c r="BN101" s="604"/>
      <c r="BO101" s="604"/>
      <c r="BP101" s="604"/>
      <c r="BQ101" s="604"/>
      <c r="BR101" s="604"/>
      <c r="BS101" s="604"/>
      <c r="BT101" s="605"/>
    </row>
    <row r="102" spans="2:73" ht="15.75">
      <c r="B102" s="599"/>
      <c r="C102" s="599"/>
      <c r="D102" s="599"/>
      <c r="E102" s="599"/>
      <c r="F102" s="599"/>
      <c r="G102" s="599"/>
      <c r="H102" s="599"/>
      <c r="I102" s="558"/>
      <c r="J102" s="558"/>
      <c r="K102" s="39"/>
      <c r="L102" s="603"/>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604"/>
      <c r="AL102" s="604"/>
      <c r="AM102" s="604"/>
      <c r="AN102" s="604"/>
      <c r="AO102" s="605"/>
      <c r="AP102" s="39"/>
      <c r="AQ102" s="603"/>
      <c r="AR102" s="604"/>
      <c r="AS102" s="604"/>
      <c r="AT102" s="604"/>
      <c r="AU102" s="604"/>
      <c r="AV102" s="604"/>
      <c r="AW102" s="604"/>
      <c r="AX102" s="604"/>
      <c r="AY102" s="604"/>
      <c r="AZ102" s="604"/>
      <c r="BA102" s="604"/>
      <c r="BB102" s="604"/>
      <c r="BC102" s="604"/>
      <c r="BD102" s="604"/>
      <c r="BE102" s="604"/>
      <c r="BF102" s="604"/>
      <c r="BG102" s="604"/>
      <c r="BH102" s="604"/>
      <c r="BI102" s="604"/>
      <c r="BJ102" s="604"/>
      <c r="BK102" s="604"/>
      <c r="BL102" s="604"/>
      <c r="BM102" s="604"/>
      <c r="BN102" s="604"/>
      <c r="BO102" s="604"/>
      <c r="BP102" s="604"/>
      <c r="BQ102" s="604"/>
      <c r="BR102" s="604"/>
      <c r="BS102" s="604"/>
      <c r="BT102" s="605"/>
      <c r="BU102" s="13"/>
    </row>
    <row r="103" spans="2:73" ht="15.75">
      <c r="B103" s="599"/>
      <c r="C103" s="599"/>
      <c r="D103" s="599"/>
      <c r="E103" s="599"/>
      <c r="F103" s="599"/>
      <c r="G103" s="599"/>
      <c r="H103" s="599"/>
      <c r="I103" s="558"/>
      <c r="J103" s="558"/>
      <c r="K103" s="39"/>
      <c r="L103" s="603"/>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5"/>
      <c r="AP103" s="39"/>
      <c r="AQ103" s="603"/>
      <c r="AR103" s="604"/>
      <c r="AS103" s="604"/>
      <c r="AT103" s="604"/>
      <c r="AU103" s="604"/>
      <c r="AV103" s="604"/>
      <c r="AW103" s="604"/>
      <c r="AX103" s="604"/>
      <c r="AY103" s="604"/>
      <c r="AZ103" s="604"/>
      <c r="BA103" s="604"/>
      <c r="BB103" s="604"/>
      <c r="BC103" s="604"/>
      <c r="BD103" s="604"/>
      <c r="BE103" s="604"/>
      <c r="BF103" s="604"/>
      <c r="BG103" s="604"/>
      <c r="BH103" s="604"/>
      <c r="BI103" s="604"/>
      <c r="BJ103" s="604"/>
      <c r="BK103" s="604"/>
      <c r="BL103" s="604"/>
      <c r="BM103" s="604"/>
      <c r="BN103" s="604"/>
      <c r="BO103" s="604"/>
      <c r="BP103" s="604"/>
      <c r="BQ103" s="604"/>
      <c r="BR103" s="604"/>
      <c r="BS103" s="604"/>
      <c r="BT103" s="605"/>
      <c r="BU103" s="13"/>
    </row>
    <row r="104" spans="2:73" ht="15.75">
      <c r="B104" s="599"/>
      <c r="C104" s="599"/>
      <c r="D104" s="599"/>
      <c r="E104" s="599"/>
      <c r="F104" s="599"/>
      <c r="G104" s="599"/>
      <c r="H104" s="599"/>
      <c r="I104" s="558"/>
      <c r="J104" s="558"/>
      <c r="K104" s="39"/>
      <c r="L104" s="603"/>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4"/>
      <c r="AL104" s="604"/>
      <c r="AM104" s="604"/>
      <c r="AN104" s="604"/>
      <c r="AO104" s="605"/>
      <c r="AP104" s="39"/>
      <c r="AQ104" s="603"/>
      <c r="AR104" s="604"/>
      <c r="AS104" s="604"/>
      <c r="AT104" s="604"/>
      <c r="AU104" s="604"/>
      <c r="AV104" s="604"/>
      <c r="AW104" s="604"/>
      <c r="AX104" s="604"/>
      <c r="AY104" s="604"/>
      <c r="AZ104" s="604"/>
      <c r="BA104" s="604"/>
      <c r="BB104" s="604"/>
      <c r="BC104" s="604"/>
      <c r="BD104" s="604"/>
      <c r="BE104" s="604"/>
      <c r="BF104" s="604"/>
      <c r="BG104" s="604"/>
      <c r="BH104" s="604"/>
      <c r="BI104" s="604"/>
      <c r="BJ104" s="604"/>
      <c r="BK104" s="604"/>
      <c r="BL104" s="604"/>
      <c r="BM104" s="604"/>
      <c r="BN104" s="604"/>
      <c r="BO104" s="604"/>
      <c r="BP104" s="604"/>
      <c r="BQ104" s="604"/>
      <c r="BR104" s="604"/>
      <c r="BS104" s="604"/>
      <c r="BT104" s="605"/>
      <c r="BU104" s="13"/>
    </row>
    <row r="105" spans="2:73" ht="15.75">
      <c r="B105" s="599"/>
      <c r="C105" s="599"/>
      <c r="D105" s="599"/>
      <c r="E105" s="599"/>
      <c r="F105" s="599"/>
      <c r="G105" s="599"/>
      <c r="H105" s="599"/>
      <c r="I105" s="558"/>
      <c r="J105" s="558"/>
      <c r="K105" s="39"/>
      <c r="L105" s="603"/>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5"/>
      <c r="AP105" s="39"/>
      <c r="AQ105" s="603"/>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604"/>
      <c r="BR105" s="604"/>
      <c r="BS105" s="604"/>
      <c r="BT105" s="605"/>
      <c r="BU105" s="13"/>
    </row>
    <row r="106" spans="2:73" ht="15.75">
      <c r="B106" s="599"/>
      <c r="C106" s="599"/>
      <c r="D106" s="599"/>
      <c r="E106" s="599"/>
      <c r="F106" s="599"/>
      <c r="G106" s="599"/>
      <c r="H106" s="599"/>
      <c r="I106" s="558"/>
      <c r="J106" s="558"/>
      <c r="K106" s="39"/>
      <c r="L106" s="603"/>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5"/>
      <c r="AP106" s="39"/>
      <c r="AQ106" s="603"/>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604"/>
      <c r="BR106" s="604"/>
      <c r="BS106" s="604"/>
      <c r="BT106" s="605"/>
      <c r="BU106" s="13"/>
    </row>
    <row r="107" spans="2:73" ht="15.75">
      <c r="B107" s="599"/>
      <c r="C107" s="599"/>
      <c r="D107" s="599"/>
      <c r="E107" s="599"/>
      <c r="F107" s="599"/>
      <c r="G107" s="599"/>
      <c r="H107" s="599"/>
      <c r="I107" s="558"/>
      <c r="J107" s="558"/>
      <c r="K107" s="39"/>
      <c r="L107" s="603"/>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4"/>
      <c r="AN107" s="604"/>
      <c r="AO107" s="605"/>
      <c r="AP107" s="39"/>
      <c r="AQ107" s="606"/>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7"/>
      <c r="BT107" s="608"/>
      <c r="BU107" s="13"/>
    </row>
    <row r="108" spans="2:73" ht="15.75">
      <c r="B108" s="599"/>
      <c r="C108" s="599"/>
      <c r="D108" s="599"/>
      <c r="E108" s="599"/>
      <c r="F108" s="599"/>
      <c r="G108" s="599"/>
      <c r="H108" s="599"/>
      <c r="I108" s="558"/>
      <c r="J108" s="558"/>
      <c r="K108" s="39"/>
      <c r="L108" s="603"/>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5"/>
      <c r="AP108" s="39"/>
      <c r="AQ108" s="600"/>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2"/>
      <c r="BU108" s="13"/>
    </row>
    <row r="109" spans="2:73" ht="15.75">
      <c r="B109" s="599"/>
      <c r="C109" s="599"/>
      <c r="D109" s="599"/>
      <c r="E109" s="599"/>
      <c r="F109" s="599"/>
      <c r="G109" s="599"/>
      <c r="H109" s="599"/>
      <c r="I109" s="558"/>
      <c r="J109" s="558"/>
      <c r="K109" s="39"/>
      <c r="L109" s="603"/>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4"/>
      <c r="AN109" s="604"/>
      <c r="AO109" s="605"/>
      <c r="AP109" s="39"/>
      <c r="AQ109" s="603"/>
      <c r="AR109" s="604"/>
      <c r="AS109" s="604"/>
      <c r="AT109" s="604"/>
      <c r="AU109" s="604"/>
      <c r="AV109" s="604"/>
      <c r="AW109" s="604"/>
      <c r="AX109" s="604"/>
      <c r="AY109" s="604"/>
      <c r="AZ109" s="604"/>
      <c r="BA109" s="604"/>
      <c r="BB109" s="604"/>
      <c r="BC109" s="604"/>
      <c r="BD109" s="604"/>
      <c r="BE109" s="604"/>
      <c r="BF109" s="604"/>
      <c r="BG109" s="604"/>
      <c r="BH109" s="604"/>
      <c r="BI109" s="604"/>
      <c r="BJ109" s="604"/>
      <c r="BK109" s="604"/>
      <c r="BL109" s="604"/>
      <c r="BM109" s="604"/>
      <c r="BN109" s="604"/>
      <c r="BO109" s="604"/>
      <c r="BP109" s="604"/>
      <c r="BQ109" s="604"/>
      <c r="BR109" s="604"/>
      <c r="BS109" s="604"/>
      <c r="BT109" s="605"/>
      <c r="BU109" s="13"/>
    </row>
    <row r="110" spans="2:73" ht="15.75">
      <c r="B110" s="599"/>
      <c r="C110" s="599"/>
      <c r="D110" s="599"/>
      <c r="E110" s="599"/>
      <c r="F110" s="599"/>
      <c r="G110" s="599"/>
      <c r="H110" s="599"/>
      <c r="I110" s="558"/>
      <c r="J110" s="558"/>
      <c r="K110" s="39"/>
      <c r="L110" s="603"/>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4"/>
      <c r="AL110" s="604"/>
      <c r="AM110" s="604"/>
      <c r="AN110" s="604"/>
      <c r="AO110" s="605"/>
      <c r="AP110" s="39"/>
      <c r="AQ110" s="603"/>
      <c r="AR110" s="604"/>
      <c r="AS110" s="604"/>
      <c r="AT110" s="604"/>
      <c r="AU110" s="604"/>
      <c r="AV110" s="604"/>
      <c r="AW110" s="604"/>
      <c r="AX110" s="604"/>
      <c r="AY110" s="604"/>
      <c r="AZ110" s="604"/>
      <c r="BA110" s="604"/>
      <c r="BB110" s="604"/>
      <c r="BC110" s="604"/>
      <c r="BD110" s="604"/>
      <c r="BE110" s="604"/>
      <c r="BF110" s="604"/>
      <c r="BG110" s="604"/>
      <c r="BH110" s="604"/>
      <c r="BI110" s="604"/>
      <c r="BJ110" s="604"/>
      <c r="BK110" s="604"/>
      <c r="BL110" s="604"/>
      <c r="BM110" s="604"/>
      <c r="BN110" s="604"/>
      <c r="BO110" s="604"/>
      <c r="BP110" s="604"/>
      <c r="BQ110" s="604"/>
      <c r="BR110" s="604"/>
      <c r="BS110" s="604"/>
      <c r="BT110" s="605"/>
      <c r="BU110" s="13"/>
    </row>
    <row r="111" spans="2:73" ht="15.75">
      <c r="B111" s="599"/>
      <c r="C111" s="599"/>
      <c r="D111" s="599"/>
      <c r="E111" s="599"/>
      <c r="F111" s="599"/>
      <c r="G111" s="599"/>
      <c r="H111" s="599"/>
      <c r="I111" s="558"/>
      <c r="J111" s="558"/>
      <c r="K111" s="39"/>
      <c r="L111" s="603"/>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5"/>
      <c r="AP111" s="39"/>
      <c r="AQ111" s="603"/>
      <c r="AR111" s="604"/>
      <c r="AS111" s="604"/>
      <c r="AT111" s="604"/>
      <c r="AU111" s="604"/>
      <c r="AV111" s="604"/>
      <c r="AW111" s="604"/>
      <c r="AX111" s="604"/>
      <c r="AY111" s="604"/>
      <c r="AZ111" s="604"/>
      <c r="BA111" s="604"/>
      <c r="BB111" s="604"/>
      <c r="BC111" s="604"/>
      <c r="BD111" s="604"/>
      <c r="BE111" s="604"/>
      <c r="BF111" s="604"/>
      <c r="BG111" s="604"/>
      <c r="BH111" s="604"/>
      <c r="BI111" s="604"/>
      <c r="BJ111" s="604"/>
      <c r="BK111" s="604"/>
      <c r="BL111" s="604"/>
      <c r="BM111" s="604"/>
      <c r="BN111" s="604"/>
      <c r="BO111" s="604"/>
      <c r="BP111" s="604"/>
      <c r="BQ111" s="604"/>
      <c r="BR111" s="604"/>
      <c r="BS111" s="604"/>
      <c r="BT111" s="605"/>
      <c r="BU111" s="13"/>
    </row>
    <row r="112" spans="2:73">
      <c r="B112" s="599"/>
      <c r="C112" s="599"/>
      <c r="D112" s="599"/>
      <c r="E112" s="599"/>
      <c r="F112" s="599"/>
      <c r="G112" s="599"/>
      <c r="H112" s="599"/>
      <c r="I112" s="558"/>
      <c r="J112" s="558"/>
      <c r="K112" s="39"/>
      <c r="L112" s="603"/>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5"/>
      <c r="AP112" s="39"/>
      <c r="AQ112" s="603"/>
      <c r="AR112" s="604"/>
      <c r="AS112" s="604"/>
      <c r="AT112" s="604"/>
      <c r="AU112" s="604"/>
      <c r="AV112" s="604"/>
      <c r="AW112" s="604"/>
      <c r="AX112" s="604"/>
      <c r="AY112" s="604"/>
      <c r="AZ112" s="604"/>
      <c r="BA112" s="604"/>
      <c r="BB112" s="604"/>
      <c r="BC112" s="604"/>
      <c r="BD112" s="604"/>
      <c r="BE112" s="604"/>
      <c r="BF112" s="604"/>
      <c r="BG112" s="604"/>
      <c r="BH112" s="604"/>
      <c r="BI112" s="604"/>
      <c r="BJ112" s="604"/>
      <c r="BK112" s="604"/>
      <c r="BL112" s="604"/>
      <c r="BM112" s="604"/>
      <c r="BN112" s="604"/>
      <c r="BO112" s="604"/>
      <c r="BP112" s="604"/>
      <c r="BQ112" s="604"/>
      <c r="BR112" s="604"/>
      <c r="BS112" s="604"/>
      <c r="BT112" s="605"/>
    </row>
    <row r="113" spans="2:73">
      <c r="B113" s="599"/>
      <c r="C113" s="599"/>
      <c r="D113" s="599"/>
      <c r="E113" s="599"/>
      <c r="F113" s="599"/>
      <c r="G113" s="599"/>
      <c r="H113" s="599"/>
      <c r="I113" s="558"/>
      <c r="J113" s="558"/>
      <c r="K113" s="39"/>
      <c r="L113" s="603"/>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5"/>
      <c r="AP113" s="39"/>
      <c r="AQ113" s="603"/>
      <c r="AR113" s="604"/>
      <c r="AS113" s="604"/>
      <c r="AT113" s="604"/>
      <c r="AU113" s="604"/>
      <c r="AV113" s="604"/>
      <c r="AW113" s="604"/>
      <c r="AX113" s="604"/>
      <c r="AY113" s="604"/>
      <c r="AZ113" s="604"/>
      <c r="BA113" s="604"/>
      <c r="BB113" s="604"/>
      <c r="BC113" s="604"/>
      <c r="BD113" s="604"/>
      <c r="BE113" s="604"/>
      <c r="BF113" s="604"/>
      <c r="BG113" s="604"/>
      <c r="BH113" s="604"/>
      <c r="BI113" s="604"/>
      <c r="BJ113" s="604"/>
      <c r="BK113" s="604"/>
      <c r="BL113" s="604"/>
      <c r="BM113" s="604"/>
      <c r="BN113" s="604"/>
      <c r="BO113" s="604"/>
      <c r="BP113" s="604"/>
      <c r="BQ113" s="604"/>
      <c r="BR113" s="604"/>
      <c r="BS113" s="604"/>
      <c r="BT113" s="605"/>
    </row>
    <row r="114" spans="2:73">
      <c r="B114" s="599"/>
      <c r="C114" s="599"/>
      <c r="D114" s="599"/>
      <c r="E114" s="599"/>
      <c r="F114" s="599"/>
      <c r="G114" s="599"/>
      <c r="H114" s="599"/>
      <c r="I114" s="558"/>
      <c r="J114" s="558"/>
      <c r="K114" s="39"/>
      <c r="L114" s="603"/>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5"/>
      <c r="AP114" s="39"/>
      <c r="AQ114" s="603"/>
      <c r="AR114" s="604"/>
      <c r="AS114" s="604"/>
      <c r="AT114" s="604"/>
      <c r="AU114" s="604"/>
      <c r="AV114" s="604"/>
      <c r="AW114" s="604"/>
      <c r="AX114" s="604"/>
      <c r="AY114" s="604"/>
      <c r="AZ114" s="604"/>
      <c r="BA114" s="604"/>
      <c r="BB114" s="604"/>
      <c r="BC114" s="604"/>
      <c r="BD114" s="604"/>
      <c r="BE114" s="604"/>
      <c r="BF114" s="604"/>
      <c r="BG114" s="604"/>
      <c r="BH114" s="604"/>
      <c r="BI114" s="604"/>
      <c r="BJ114" s="604"/>
      <c r="BK114" s="604"/>
      <c r="BL114" s="604"/>
      <c r="BM114" s="604"/>
      <c r="BN114" s="604"/>
      <c r="BO114" s="604"/>
      <c r="BP114" s="604"/>
      <c r="BQ114" s="604"/>
      <c r="BR114" s="604"/>
      <c r="BS114" s="604"/>
      <c r="BT114" s="605"/>
    </row>
    <row r="115" spans="2:73" ht="15.75">
      <c r="B115" s="599"/>
      <c r="C115" s="599"/>
      <c r="D115" s="599"/>
      <c r="E115" s="599"/>
      <c r="F115" s="599"/>
      <c r="G115" s="599"/>
      <c r="H115" s="599"/>
      <c r="I115" s="558"/>
      <c r="J115" s="558"/>
      <c r="K115" s="39"/>
      <c r="L115" s="603"/>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4"/>
      <c r="AL115" s="604"/>
      <c r="AM115" s="604"/>
      <c r="AN115" s="604"/>
      <c r="AO115" s="605"/>
      <c r="AP115" s="39"/>
      <c r="AQ115" s="603"/>
      <c r="AR115" s="604"/>
      <c r="AS115" s="604"/>
      <c r="AT115" s="604"/>
      <c r="AU115" s="604"/>
      <c r="AV115" s="604"/>
      <c r="AW115" s="604"/>
      <c r="AX115" s="604"/>
      <c r="AY115" s="604"/>
      <c r="AZ115" s="604"/>
      <c r="BA115" s="604"/>
      <c r="BB115" s="604"/>
      <c r="BC115" s="604"/>
      <c r="BD115" s="604"/>
      <c r="BE115" s="604"/>
      <c r="BF115" s="604"/>
      <c r="BG115" s="604"/>
      <c r="BH115" s="604"/>
      <c r="BI115" s="604"/>
      <c r="BJ115" s="604"/>
      <c r="BK115" s="604"/>
      <c r="BL115" s="604"/>
      <c r="BM115" s="604"/>
      <c r="BN115" s="604"/>
      <c r="BO115" s="604"/>
      <c r="BP115" s="604"/>
      <c r="BQ115" s="604"/>
      <c r="BR115" s="604"/>
      <c r="BS115" s="604"/>
      <c r="BT115" s="605"/>
      <c r="BU115" s="13"/>
    </row>
    <row r="116" spans="2:73" ht="15.75">
      <c r="B116" s="599"/>
      <c r="C116" s="599"/>
      <c r="D116" s="599"/>
      <c r="E116" s="599"/>
      <c r="F116" s="599"/>
      <c r="G116" s="599"/>
      <c r="H116" s="599"/>
      <c r="I116" s="558"/>
      <c r="J116" s="558"/>
      <c r="K116" s="39"/>
      <c r="L116" s="603"/>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4"/>
      <c r="AN116" s="604"/>
      <c r="AO116" s="605"/>
      <c r="AP116" s="39"/>
      <c r="AQ116" s="603"/>
      <c r="AR116" s="604"/>
      <c r="AS116" s="604"/>
      <c r="AT116" s="604"/>
      <c r="AU116" s="604"/>
      <c r="AV116" s="604"/>
      <c r="AW116" s="604"/>
      <c r="AX116" s="604"/>
      <c r="AY116" s="604"/>
      <c r="AZ116" s="604"/>
      <c r="BA116" s="604"/>
      <c r="BB116" s="604"/>
      <c r="BC116" s="604"/>
      <c r="BD116" s="604"/>
      <c r="BE116" s="604"/>
      <c r="BF116" s="604"/>
      <c r="BG116" s="604"/>
      <c r="BH116" s="604"/>
      <c r="BI116" s="604"/>
      <c r="BJ116" s="604"/>
      <c r="BK116" s="604"/>
      <c r="BL116" s="604"/>
      <c r="BM116" s="604"/>
      <c r="BN116" s="604"/>
      <c r="BO116" s="604"/>
      <c r="BP116" s="604"/>
      <c r="BQ116" s="604"/>
      <c r="BR116" s="604"/>
      <c r="BS116" s="604"/>
      <c r="BT116" s="605"/>
      <c r="BU116" s="13"/>
    </row>
    <row r="117" spans="2:73" ht="15.75">
      <c r="B117" s="599"/>
      <c r="C117" s="599"/>
      <c r="D117" s="599"/>
      <c r="E117" s="599"/>
      <c r="F117" s="599"/>
      <c r="G117" s="599"/>
      <c r="H117" s="599"/>
      <c r="I117" s="558"/>
      <c r="J117" s="558"/>
      <c r="K117" s="39"/>
      <c r="L117" s="603"/>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4"/>
      <c r="AO117" s="605"/>
      <c r="AP117" s="39"/>
      <c r="AQ117" s="603"/>
      <c r="AR117" s="604"/>
      <c r="AS117" s="604"/>
      <c r="AT117" s="604"/>
      <c r="AU117" s="604"/>
      <c r="AV117" s="604"/>
      <c r="AW117" s="604"/>
      <c r="AX117" s="604"/>
      <c r="AY117" s="604"/>
      <c r="AZ117" s="604"/>
      <c r="BA117" s="604"/>
      <c r="BB117" s="604"/>
      <c r="BC117" s="604"/>
      <c r="BD117" s="604"/>
      <c r="BE117" s="604"/>
      <c r="BF117" s="604"/>
      <c r="BG117" s="604"/>
      <c r="BH117" s="604"/>
      <c r="BI117" s="604"/>
      <c r="BJ117" s="604"/>
      <c r="BK117" s="604"/>
      <c r="BL117" s="604"/>
      <c r="BM117" s="604"/>
      <c r="BN117" s="604"/>
      <c r="BO117" s="604"/>
      <c r="BP117" s="604"/>
      <c r="BQ117" s="604"/>
      <c r="BR117" s="604"/>
      <c r="BS117" s="604"/>
      <c r="BT117" s="605"/>
      <c r="BU117" s="13"/>
    </row>
    <row r="118" spans="2:73" ht="15.75">
      <c r="B118" s="599"/>
      <c r="C118" s="599"/>
      <c r="D118" s="599"/>
      <c r="E118" s="599"/>
      <c r="F118" s="599"/>
      <c r="G118" s="599"/>
      <c r="H118" s="599"/>
      <c r="I118" s="558"/>
      <c r="J118" s="558"/>
      <c r="K118" s="39"/>
      <c r="L118" s="603"/>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4"/>
      <c r="AL118" s="604"/>
      <c r="AM118" s="604"/>
      <c r="AN118" s="604"/>
      <c r="AO118" s="605"/>
      <c r="AP118" s="39"/>
      <c r="AQ118" s="603"/>
      <c r="AR118" s="604"/>
      <c r="AS118" s="604"/>
      <c r="AT118" s="604"/>
      <c r="AU118" s="604"/>
      <c r="AV118" s="604"/>
      <c r="AW118" s="604"/>
      <c r="AX118" s="604"/>
      <c r="AY118" s="604"/>
      <c r="AZ118" s="604"/>
      <c r="BA118" s="604"/>
      <c r="BB118" s="604"/>
      <c r="BC118" s="604"/>
      <c r="BD118" s="604"/>
      <c r="BE118" s="604"/>
      <c r="BF118" s="604"/>
      <c r="BG118" s="604"/>
      <c r="BH118" s="604"/>
      <c r="BI118" s="604"/>
      <c r="BJ118" s="604"/>
      <c r="BK118" s="604"/>
      <c r="BL118" s="604"/>
      <c r="BM118" s="604"/>
      <c r="BN118" s="604"/>
      <c r="BO118" s="604"/>
      <c r="BP118" s="604"/>
      <c r="BQ118" s="604"/>
      <c r="BR118" s="604"/>
      <c r="BS118" s="604"/>
      <c r="BT118" s="605"/>
      <c r="BU118" s="13"/>
    </row>
    <row r="119" spans="2:73" ht="15.75">
      <c r="B119" s="599"/>
      <c r="C119" s="599"/>
      <c r="D119" s="599"/>
      <c r="E119" s="599"/>
      <c r="F119" s="599"/>
      <c r="G119" s="599"/>
      <c r="H119" s="599"/>
      <c r="I119" s="558"/>
      <c r="J119" s="558"/>
      <c r="K119" s="39"/>
      <c r="L119" s="603"/>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4"/>
      <c r="AL119" s="604"/>
      <c r="AM119" s="604"/>
      <c r="AN119" s="604"/>
      <c r="AO119" s="605"/>
      <c r="AP119" s="39"/>
      <c r="AQ119" s="603"/>
      <c r="AR119" s="604"/>
      <c r="AS119" s="604"/>
      <c r="AT119" s="604"/>
      <c r="AU119" s="604"/>
      <c r="AV119" s="604"/>
      <c r="AW119" s="604"/>
      <c r="AX119" s="604"/>
      <c r="AY119" s="604"/>
      <c r="AZ119" s="604"/>
      <c r="BA119" s="604"/>
      <c r="BB119" s="604"/>
      <c r="BC119" s="604"/>
      <c r="BD119" s="604"/>
      <c r="BE119" s="604"/>
      <c r="BF119" s="604"/>
      <c r="BG119" s="604"/>
      <c r="BH119" s="604"/>
      <c r="BI119" s="604"/>
      <c r="BJ119" s="604"/>
      <c r="BK119" s="604"/>
      <c r="BL119" s="604"/>
      <c r="BM119" s="604"/>
      <c r="BN119" s="604"/>
      <c r="BO119" s="604"/>
      <c r="BP119" s="604"/>
      <c r="BQ119" s="604"/>
      <c r="BR119" s="604"/>
      <c r="BS119" s="604"/>
      <c r="BT119" s="605"/>
      <c r="BU119" s="13"/>
    </row>
    <row r="120" spans="2:73">
      <c r="B120" s="599"/>
      <c r="C120" s="599"/>
      <c r="D120" s="599"/>
      <c r="E120" s="599"/>
      <c r="F120" s="599"/>
      <c r="G120" s="599"/>
      <c r="H120" s="599"/>
      <c r="I120" s="558"/>
      <c r="J120" s="558"/>
      <c r="K120" s="39"/>
      <c r="L120" s="603"/>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5"/>
      <c r="AP120" s="39"/>
      <c r="AQ120" s="603"/>
      <c r="AR120" s="604"/>
      <c r="AS120" s="604"/>
      <c r="AT120" s="604"/>
      <c r="AU120" s="604"/>
      <c r="AV120" s="604"/>
      <c r="AW120" s="604"/>
      <c r="AX120" s="604"/>
      <c r="AY120" s="604"/>
      <c r="AZ120" s="604"/>
      <c r="BA120" s="604"/>
      <c r="BB120" s="604"/>
      <c r="BC120" s="604"/>
      <c r="BD120" s="604"/>
      <c r="BE120" s="604"/>
      <c r="BF120" s="604"/>
      <c r="BG120" s="604"/>
      <c r="BH120" s="604"/>
      <c r="BI120" s="604"/>
      <c r="BJ120" s="604"/>
      <c r="BK120" s="604"/>
      <c r="BL120" s="604"/>
      <c r="BM120" s="604"/>
      <c r="BN120" s="604"/>
      <c r="BO120" s="604"/>
      <c r="BP120" s="604"/>
      <c r="BQ120" s="604"/>
      <c r="BR120" s="604"/>
      <c r="BS120" s="604"/>
      <c r="BT120" s="605"/>
    </row>
    <row r="121" spans="2:73" ht="15.75">
      <c r="B121" s="599"/>
      <c r="C121" s="599"/>
      <c r="D121" s="599"/>
      <c r="E121" s="599"/>
      <c r="F121" s="599"/>
      <c r="G121" s="599"/>
      <c r="H121" s="599"/>
      <c r="I121" s="558"/>
      <c r="J121" s="558"/>
      <c r="K121" s="39"/>
      <c r="L121" s="603"/>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5"/>
      <c r="AP121" s="39"/>
      <c r="AQ121" s="603"/>
      <c r="AR121" s="604"/>
      <c r="AS121" s="604"/>
      <c r="AT121" s="604"/>
      <c r="AU121" s="604"/>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c r="BQ121" s="604"/>
      <c r="BR121" s="604"/>
      <c r="BS121" s="604"/>
      <c r="BT121" s="605"/>
      <c r="BU121" s="13"/>
    </row>
    <row r="122" spans="2:73" ht="15.75">
      <c r="B122" s="599"/>
      <c r="C122" s="599"/>
      <c r="D122" s="599"/>
      <c r="E122" s="599"/>
      <c r="F122" s="599"/>
      <c r="G122" s="599"/>
      <c r="H122" s="599"/>
      <c r="I122" s="558"/>
      <c r="J122" s="558"/>
      <c r="K122" s="39"/>
      <c r="L122" s="606"/>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7"/>
      <c r="AL122" s="607"/>
      <c r="AM122" s="607"/>
      <c r="AN122" s="607"/>
      <c r="AO122" s="608"/>
      <c r="AP122" s="39"/>
      <c r="AQ122" s="606"/>
      <c r="AR122" s="607"/>
      <c r="AS122" s="607"/>
      <c r="AT122" s="607"/>
      <c r="AU122" s="607"/>
      <c r="AV122" s="607"/>
      <c r="AW122" s="607"/>
      <c r="AX122" s="607"/>
      <c r="AY122" s="607"/>
      <c r="AZ122" s="607"/>
      <c r="BA122" s="607"/>
      <c r="BB122" s="607"/>
      <c r="BC122" s="607"/>
      <c r="BD122" s="607"/>
      <c r="BE122" s="607"/>
      <c r="BF122" s="607"/>
      <c r="BG122" s="607"/>
      <c r="BH122" s="607"/>
      <c r="BI122" s="607"/>
      <c r="BJ122" s="607"/>
      <c r="BK122" s="607"/>
      <c r="BL122" s="607"/>
      <c r="BM122" s="607"/>
      <c r="BN122" s="607"/>
      <c r="BO122" s="607"/>
      <c r="BP122" s="607"/>
      <c r="BQ122" s="607"/>
      <c r="BR122" s="607"/>
      <c r="BS122" s="607"/>
      <c r="BT122" s="608"/>
      <c r="BU122" s="13"/>
    </row>
  </sheetData>
  <autoFilter ref="C26:BT78" xr:uid="{00000000-0009-0000-0000-00000C000000}">
    <sortState xmlns:xlrd2="http://schemas.microsoft.com/office/spreadsheetml/2017/richdata2" ref="C26:BT42">
      <sortCondition ref="H25"/>
    </sortState>
  </autoFilter>
  <mergeCells count="1">
    <mergeCell ref="C24:G24"/>
  </mergeCells>
  <conditionalFormatting sqref="L27:AO32">
    <cfRule type="cellIs" dxfId="21" priority="27" operator="equal">
      <formula>0</formula>
    </cfRule>
  </conditionalFormatting>
  <conditionalFormatting sqref="L110:AO122 AQ108:BT122">
    <cfRule type="cellIs" dxfId="20" priority="24" operator="equal">
      <formula>0</formula>
    </cfRule>
  </conditionalFormatting>
  <conditionalFormatting sqref="L79:AO86 AQ79:BT88">
    <cfRule type="cellIs" dxfId="19" priority="26" operator="equal">
      <formula>0</formula>
    </cfRule>
  </conditionalFormatting>
  <conditionalFormatting sqref="L91:AO105 AQ89:BT107">
    <cfRule type="cellIs" dxfId="18" priority="25" operator="equal">
      <formula>0</formula>
    </cfRule>
  </conditionalFormatting>
  <conditionalFormatting sqref="L27:AO32">
    <cfRule type="cellIs" dxfId="17" priority="23" operator="equal">
      <formula>0</formula>
    </cfRule>
  </conditionalFormatting>
  <conditionalFormatting sqref="L87:AO90">
    <cfRule type="cellIs" dxfId="16" priority="20" operator="equal">
      <formula>0</formula>
    </cfRule>
  </conditionalFormatting>
  <conditionalFormatting sqref="L106:AO109">
    <cfRule type="cellIs" dxfId="15" priority="19" operator="equal">
      <formula>0</formula>
    </cfRule>
  </conditionalFormatting>
  <conditionalFormatting sqref="AQ27:BT28">
    <cfRule type="cellIs" dxfId="14" priority="18" operator="equal">
      <formula>0</formula>
    </cfRule>
  </conditionalFormatting>
  <conditionalFormatting sqref="AQ29:BT31 AW32:BT32 AQ32:AU32">
    <cfRule type="cellIs" dxfId="13" priority="16" operator="equal">
      <formula>0</formula>
    </cfRule>
  </conditionalFormatting>
  <conditionalFormatting sqref="AV32">
    <cfRule type="cellIs" dxfId="12" priority="15" operator="equal">
      <formula>0</formula>
    </cfRule>
  </conditionalFormatting>
  <conditionalFormatting sqref="L76:AO77 L33:AO36">
    <cfRule type="cellIs" dxfId="11" priority="11" operator="equal">
      <formula>0</formula>
    </cfRule>
  </conditionalFormatting>
  <conditionalFormatting sqref="L78:AO78">
    <cfRule type="cellIs" dxfId="10" priority="12" operator="equal">
      <formula>0</formula>
    </cfRule>
  </conditionalFormatting>
  <conditionalFormatting sqref="L72:AO74">
    <cfRule type="cellIs" dxfId="9" priority="10" operator="equal">
      <formula>0</formula>
    </cfRule>
  </conditionalFormatting>
  <conditionalFormatting sqref="L37:AO71">
    <cfRule type="cellIs" dxfId="8" priority="9" operator="equal">
      <formula>0</formula>
    </cfRule>
  </conditionalFormatting>
  <conditionalFormatting sqref="L75:AO75">
    <cfRule type="cellIs" dxfId="7" priority="8" operator="equal">
      <formula>0</formula>
    </cfRule>
  </conditionalFormatting>
  <conditionalFormatting sqref="AQ78:BT78">
    <cfRule type="cellIs" dxfId="6" priority="7" operator="equal">
      <formula>0</formula>
    </cfRule>
  </conditionalFormatting>
  <conditionalFormatting sqref="AQ76:BT77 AQ33:BT36">
    <cfRule type="cellIs" dxfId="5" priority="6" operator="equal">
      <formula>0</formula>
    </cfRule>
  </conditionalFormatting>
  <conditionalFormatting sqref="AQ72:BT74">
    <cfRule type="cellIs" dxfId="4" priority="5" operator="equal">
      <formula>0</formula>
    </cfRule>
  </conditionalFormatting>
  <conditionalFormatting sqref="AQ37:BT37 AQ39:BT44 AQ38:AW38 BE38:BT38 AQ45:AW45 BE45:BT45 AQ46:BT71">
    <cfRule type="cellIs" dxfId="3" priority="4" operator="equal">
      <formula>0</formula>
    </cfRule>
  </conditionalFormatting>
  <conditionalFormatting sqref="AQ75:BT75">
    <cfRule type="cellIs" dxfId="2" priority="3" operator="equal">
      <formula>0</formula>
    </cfRule>
  </conditionalFormatting>
  <conditionalFormatting sqref="AX38:BD38">
    <cfRule type="cellIs" dxfId="1" priority="2" operator="equal">
      <formula>0</formula>
    </cfRule>
  </conditionalFormatting>
  <conditionalFormatting sqref="AX45:BD4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I27:I38 I79:I1048576</xm:sqref>
        </x14:dataValidation>
        <x14:dataValidation type="list" allowBlank="1" showInputMessage="1" showErrorMessage="1" xr:uid="{00000000-0002-0000-0C00-000001000000}">
          <x14:formula1>
            <xm:f>DropDownList!$H$2:$H$3</xm:f>
          </x14:formula1>
          <xm:sqref>J27:J38 J79:J1048576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C549-4A5E-4160-BD2C-B201C2496B9C}">
  <sheetPr>
    <tabColor theme="9" tint="0.39997558519241921"/>
  </sheetPr>
  <dimension ref="A1:BU47"/>
  <sheetViews>
    <sheetView topLeftCell="C1" workbookViewId="0">
      <selection activeCell="H12" sqref="H12"/>
    </sheetView>
  </sheetViews>
  <sheetFormatPr defaultRowHeight="15"/>
  <cols>
    <col min="1" max="1" width="44.85546875" hidden="1" customWidth="1"/>
    <col min="2" max="2" width="16.140625" hidden="1" customWidth="1"/>
    <col min="3" max="3" width="33.42578125" customWidth="1"/>
    <col min="4" max="4" width="33.42578125" hidden="1" customWidth="1"/>
    <col min="5" max="5" width="12.85546875" bestFit="1" customWidth="1"/>
    <col min="9" max="9" width="23.5703125" customWidth="1"/>
    <col min="10" max="10" width="43.140625" customWidth="1"/>
    <col min="14" max="16" width="9.28515625" bestFit="1" customWidth="1"/>
    <col min="17" max="17" width="10.140625" bestFit="1" customWidth="1"/>
    <col min="18" max="22" width="9.28515625" bestFit="1" customWidth="1"/>
    <col min="23" max="23" width="13.28515625" bestFit="1" customWidth="1"/>
    <col min="24" max="24" width="9.28515625" bestFit="1" customWidth="1"/>
    <col min="45" max="45" width="12.140625" bestFit="1" customWidth="1"/>
    <col min="51" max="66" width="13.28515625" bestFit="1" customWidth="1"/>
    <col min="67" max="67" width="5.5703125" bestFit="1" customWidth="1"/>
  </cols>
  <sheetData>
    <row r="1" spans="1:73" s="873" customFormat="1" ht="20.25">
      <c r="A1" s="872" t="s">
        <v>1063</v>
      </c>
      <c r="K1" s="874"/>
    </row>
    <row r="2" spans="1:73" s="873" customFormat="1">
      <c r="A2" s="875" t="s">
        <v>1064</v>
      </c>
      <c r="C2" s="875"/>
      <c r="D2" s="875"/>
      <c r="E2" s="875"/>
      <c r="F2" s="876"/>
      <c r="G2" s="876"/>
      <c r="H2" s="875"/>
      <c r="I2" s="875"/>
      <c r="J2" s="877"/>
      <c r="K2" s="878"/>
      <c r="L2" s="877"/>
      <c r="M2" s="877"/>
      <c r="N2" s="973" t="s">
        <v>1065</v>
      </c>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5"/>
      <c r="AR2" s="973" t="s">
        <v>1066</v>
      </c>
      <c r="AS2" s="974"/>
      <c r="AT2" s="974"/>
      <c r="AU2" s="974"/>
      <c r="AV2" s="974"/>
      <c r="AW2" s="974"/>
      <c r="AX2" s="974"/>
      <c r="AY2" s="974"/>
      <c r="AZ2" s="974"/>
      <c r="BA2" s="974"/>
      <c r="BB2" s="974"/>
      <c r="BC2" s="974"/>
      <c r="BD2" s="974"/>
      <c r="BE2" s="974"/>
      <c r="BF2" s="974"/>
      <c r="BG2" s="974"/>
      <c r="BH2" s="974"/>
      <c r="BI2" s="974"/>
      <c r="BJ2" s="974"/>
      <c r="BK2" s="974"/>
      <c r="BL2" s="974"/>
      <c r="BM2" s="974"/>
      <c r="BN2" s="974"/>
      <c r="BO2" s="974"/>
      <c r="BP2" s="974"/>
      <c r="BQ2" s="974"/>
      <c r="BR2" s="974"/>
      <c r="BS2" s="974"/>
      <c r="BT2" s="974"/>
      <c r="BU2" s="975"/>
    </row>
    <row r="3" spans="1:73" s="873" customFormat="1" ht="27" customHeight="1">
      <c r="A3" s="879" t="s">
        <v>470</v>
      </c>
      <c r="B3" s="879" t="s">
        <v>211</v>
      </c>
      <c r="C3" s="879" t="s">
        <v>471</v>
      </c>
      <c r="D3" s="880" t="s">
        <v>208</v>
      </c>
      <c r="E3" s="880" t="s">
        <v>472</v>
      </c>
      <c r="F3" s="880" t="s">
        <v>473</v>
      </c>
      <c r="G3" s="880" t="s">
        <v>1067</v>
      </c>
      <c r="H3" s="881" t="s">
        <v>474</v>
      </c>
      <c r="I3" s="881" t="s">
        <v>1068</v>
      </c>
      <c r="J3" s="881" t="s">
        <v>1069</v>
      </c>
      <c r="K3" s="882" t="s">
        <v>1070</v>
      </c>
      <c r="L3" s="881" t="s">
        <v>1071</v>
      </c>
      <c r="M3" s="881" t="s">
        <v>1072</v>
      </c>
      <c r="N3" s="881">
        <v>2011</v>
      </c>
      <c r="O3" s="881">
        <v>2012</v>
      </c>
      <c r="P3" s="881">
        <v>2013</v>
      </c>
      <c r="Q3" s="881">
        <v>2014</v>
      </c>
      <c r="R3" s="881">
        <v>2015</v>
      </c>
      <c r="S3" s="881">
        <v>2016</v>
      </c>
      <c r="T3" s="881">
        <v>2017</v>
      </c>
      <c r="U3" s="881">
        <v>2018</v>
      </c>
      <c r="V3" s="881">
        <v>2019</v>
      </c>
      <c r="W3" s="881">
        <v>2020</v>
      </c>
      <c r="X3" s="881">
        <v>2021</v>
      </c>
      <c r="Y3" s="881">
        <v>2022</v>
      </c>
      <c r="Z3" s="881">
        <v>2023</v>
      </c>
      <c r="AA3" s="881">
        <v>2024</v>
      </c>
      <c r="AB3" s="881">
        <v>2025</v>
      </c>
      <c r="AC3" s="881">
        <v>2026</v>
      </c>
      <c r="AD3" s="881">
        <v>2027</v>
      </c>
      <c r="AE3" s="881">
        <v>2028</v>
      </c>
      <c r="AF3" s="881">
        <v>2029</v>
      </c>
      <c r="AG3" s="881">
        <v>2030</v>
      </c>
      <c r="AH3" s="881">
        <v>2031</v>
      </c>
      <c r="AI3" s="881">
        <v>2032</v>
      </c>
      <c r="AJ3" s="881">
        <v>2033</v>
      </c>
      <c r="AK3" s="881">
        <v>2034</v>
      </c>
      <c r="AL3" s="881">
        <v>2035</v>
      </c>
      <c r="AM3" s="881">
        <v>2036</v>
      </c>
      <c r="AN3" s="881">
        <v>2037</v>
      </c>
      <c r="AO3" s="881">
        <v>2038</v>
      </c>
      <c r="AP3" s="881">
        <v>2039</v>
      </c>
      <c r="AQ3" s="881">
        <v>2040</v>
      </c>
      <c r="AR3" s="881">
        <v>2011</v>
      </c>
      <c r="AS3" s="881">
        <v>2012</v>
      </c>
      <c r="AT3" s="881">
        <v>2013</v>
      </c>
      <c r="AU3" s="881">
        <v>2014</v>
      </c>
      <c r="AV3" s="881">
        <v>2015</v>
      </c>
      <c r="AW3" s="881">
        <v>2016</v>
      </c>
      <c r="AX3" s="881">
        <v>2017</v>
      </c>
      <c r="AY3" s="881">
        <v>2018</v>
      </c>
      <c r="AZ3" s="881">
        <v>2019</v>
      </c>
      <c r="BA3" s="881">
        <v>2020</v>
      </c>
      <c r="BB3" s="881">
        <v>2021</v>
      </c>
      <c r="BC3" s="881">
        <v>2022</v>
      </c>
      <c r="BD3" s="881">
        <v>2023</v>
      </c>
      <c r="BE3" s="881">
        <v>2024</v>
      </c>
      <c r="BF3" s="881">
        <v>2025</v>
      </c>
      <c r="BG3" s="881">
        <v>2026</v>
      </c>
      <c r="BH3" s="881">
        <v>2027</v>
      </c>
      <c r="BI3" s="881">
        <v>2028</v>
      </c>
      <c r="BJ3" s="881">
        <v>2029</v>
      </c>
      <c r="BK3" s="881">
        <v>2030</v>
      </c>
      <c r="BL3" s="881">
        <v>2031</v>
      </c>
      <c r="BM3" s="881">
        <v>2032</v>
      </c>
      <c r="BN3" s="881">
        <v>2033</v>
      </c>
      <c r="BO3" s="881">
        <v>2034</v>
      </c>
      <c r="BP3" s="881">
        <v>2035</v>
      </c>
      <c r="BQ3" s="881">
        <v>2036</v>
      </c>
      <c r="BR3" s="881">
        <v>2037</v>
      </c>
      <c r="BS3" s="881">
        <v>2038</v>
      </c>
      <c r="BT3" s="881">
        <v>2039</v>
      </c>
      <c r="BU3" s="881">
        <v>2040</v>
      </c>
    </row>
    <row r="4" spans="1:73">
      <c r="A4" t="s">
        <v>208</v>
      </c>
      <c r="B4" t="s">
        <v>1073</v>
      </c>
      <c r="C4" t="s">
        <v>21</v>
      </c>
      <c r="D4" t="s">
        <v>1074</v>
      </c>
      <c r="E4" t="s">
        <v>1075</v>
      </c>
      <c r="F4" t="s">
        <v>1076</v>
      </c>
      <c r="G4" t="s">
        <v>1077</v>
      </c>
      <c r="H4">
        <v>2014</v>
      </c>
      <c r="J4" t="s">
        <v>1078</v>
      </c>
      <c r="K4">
        <v>71</v>
      </c>
      <c r="L4">
        <v>78.883131480000003</v>
      </c>
      <c r="M4">
        <v>301382.7451</v>
      </c>
      <c r="N4">
        <v>0</v>
      </c>
      <c r="O4">
        <v>0</v>
      </c>
      <c r="P4">
        <v>0</v>
      </c>
      <c r="Q4">
        <v>7.8883131480000007E-2</v>
      </c>
      <c r="R4">
        <v>7.8449765749999997E-2</v>
      </c>
      <c r="S4">
        <v>7.1562300829999995E-2</v>
      </c>
      <c r="T4">
        <v>4.5809722089999998E-2</v>
      </c>
      <c r="U4">
        <v>4.5809722089999998E-2</v>
      </c>
      <c r="V4">
        <v>4.5809722089999998E-2</v>
      </c>
      <c r="W4">
        <v>4.5809722089999998E-2</v>
      </c>
      <c r="X4">
        <v>4.5809722089999998E-2</v>
      </c>
      <c r="Y4">
        <v>4.5809722089999998E-2</v>
      </c>
      <c r="Z4">
        <v>4.5809722089999998E-2</v>
      </c>
      <c r="AA4">
        <v>4.3969536720000001E-2</v>
      </c>
      <c r="AB4">
        <v>1.5561673430000001E-2</v>
      </c>
      <c r="AC4">
        <v>0</v>
      </c>
      <c r="AD4">
        <v>0</v>
      </c>
      <c r="AE4">
        <v>0</v>
      </c>
      <c r="AF4">
        <v>0</v>
      </c>
      <c r="AG4">
        <v>0</v>
      </c>
      <c r="AH4">
        <v>0</v>
      </c>
      <c r="AI4">
        <v>0</v>
      </c>
      <c r="AJ4">
        <v>0</v>
      </c>
      <c r="AK4">
        <v>0</v>
      </c>
      <c r="AL4">
        <v>0</v>
      </c>
      <c r="AM4">
        <v>0</v>
      </c>
      <c r="AN4">
        <v>0</v>
      </c>
      <c r="AO4">
        <v>0</v>
      </c>
      <c r="AP4">
        <v>0</v>
      </c>
      <c r="AQ4">
        <v>0</v>
      </c>
      <c r="AR4">
        <v>0</v>
      </c>
      <c r="AS4">
        <v>0</v>
      </c>
      <c r="AT4">
        <v>0</v>
      </c>
      <c r="AU4">
        <v>301.38274510000002</v>
      </c>
      <c r="AV4">
        <v>299.90010940000002</v>
      </c>
      <c r="AW4">
        <v>273.24124040000004</v>
      </c>
      <c r="AX4">
        <v>184.10122510000002</v>
      </c>
      <c r="AY4" s="883">
        <v>184.10122510000002</v>
      </c>
      <c r="AZ4">
        <v>184.10122510000002</v>
      </c>
      <c r="BA4">
        <v>184.10122510000002</v>
      </c>
      <c r="BB4">
        <v>184.10122510000002</v>
      </c>
      <c r="BC4">
        <v>184.10122510000002</v>
      </c>
      <c r="BD4">
        <v>184.10122510000002</v>
      </c>
      <c r="BE4">
        <v>167.13281640000002</v>
      </c>
      <c r="BF4">
        <v>53.589012140000001</v>
      </c>
      <c r="BG4">
        <v>0</v>
      </c>
      <c r="BH4">
        <v>0</v>
      </c>
      <c r="BI4">
        <v>0</v>
      </c>
      <c r="BJ4">
        <v>0</v>
      </c>
      <c r="BK4">
        <v>0</v>
      </c>
      <c r="BL4">
        <v>0</v>
      </c>
      <c r="BM4">
        <v>0</v>
      </c>
      <c r="BN4">
        <v>0</v>
      </c>
      <c r="BO4">
        <v>0</v>
      </c>
      <c r="BP4">
        <v>0</v>
      </c>
      <c r="BQ4">
        <v>0</v>
      </c>
      <c r="BR4">
        <v>0</v>
      </c>
      <c r="BS4">
        <v>0</v>
      </c>
      <c r="BT4">
        <v>0</v>
      </c>
      <c r="BU4">
        <v>0</v>
      </c>
    </row>
    <row r="5" spans="1:73">
      <c r="A5" t="s">
        <v>208</v>
      </c>
      <c r="B5" t="s">
        <v>1073</v>
      </c>
      <c r="C5" t="s">
        <v>20</v>
      </c>
      <c r="D5" t="s">
        <v>1074</v>
      </c>
      <c r="E5" t="s">
        <v>1075</v>
      </c>
      <c r="F5" t="s">
        <v>1076</v>
      </c>
      <c r="G5" t="s">
        <v>1077</v>
      </c>
      <c r="H5">
        <v>2014</v>
      </c>
      <c r="J5" t="s">
        <v>1079</v>
      </c>
      <c r="K5">
        <v>2</v>
      </c>
      <c r="L5">
        <v>26.73386103</v>
      </c>
      <c r="M5">
        <v>130547.1401</v>
      </c>
      <c r="N5">
        <v>0</v>
      </c>
      <c r="O5">
        <v>0</v>
      </c>
      <c r="P5">
        <v>0</v>
      </c>
      <c r="Q5">
        <v>2.673386103E-2</v>
      </c>
      <c r="R5">
        <v>2.673386103E-2</v>
      </c>
      <c r="S5">
        <v>2.673386103E-2</v>
      </c>
      <c r="T5">
        <v>2.673386103E-2</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130.54714010000001</v>
      </c>
      <c r="AV5">
        <v>130.54714010000001</v>
      </c>
      <c r="AW5">
        <v>130.54714010000001</v>
      </c>
      <c r="AX5">
        <v>130.54714010000001</v>
      </c>
      <c r="AY5" s="884">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row>
    <row r="6" spans="1:73">
      <c r="A6" t="s">
        <v>208</v>
      </c>
      <c r="B6" t="s">
        <v>1073</v>
      </c>
      <c r="C6" t="s">
        <v>22</v>
      </c>
      <c r="D6" t="s">
        <v>1074</v>
      </c>
      <c r="E6" t="s">
        <v>1075</v>
      </c>
      <c r="F6" t="s">
        <v>1076</v>
      </c>
      <c r="G6" t="s">
        <v>1077</v>
      </c>
      <c r="H6">
        <v>2012</v>
      </c>
      <c r="I6" t="s">
        <v>1080</v>
      </c>
      <c r="J6" t="s">
        <v>1078</v>
      </c>
      <c r="K6">
        <v>2</v>
      </c>
      <c r="L6">
        <v>22.58</v>
      </c>
      <c r="M6">
        <v>63608.37</v>
      </c>
      <c r="N6">
        <v>0</v>
      </c>
      <c r="O6">
        <v>2.2579999999999999E-2</v>
      </c>
      <c r="P6">
        <v>2.2579999999999999E-2</v>
      </c>
      <c r="Q6">
        <v>2.2579999999999999E-2</v>
      </c>
      <c r="R6">
        <v>2.2579999999999999E-2</v>
      </c>
      <c r="S6">
        <v>2.2579999999999999E-2</v>
      </c>
      <c r="T6">
        <v>2.2579999999999999E-2</v>
      </c>
      <c r="U6">
        <v>2.2579999999999999E-2</v>
      </c>
      <c r="V6">
        <v>2.2579999999999999E-2</v>
      </c>
      <c r="W6">
        <v>2.2579999999999999E-2</v>
      </c>
      <c r="X6">
        <v>2.2579999999999999E-2</v>
      </c>
      <c r="Y6">
        <v>2.2579999999999999E-2</v>
      </c>
      <c r="Z6">
        <v>2.2579999999999999E-2</v>
      </c>
      <c r="AA6">
        <v>0</v>
      </c>
      <c r="AB6">
        <v>0</v>
      </c>
      <c r="AC6">
        <v>0</v>
      </c>
      <c r="AD6">
        <v>0</v>
      </c>
      <c r="AE6">
        <v>0</v>
      </c>
      <c r="AF6">
        <v>0</v>
      </c>
      <c r="AG6">
        <v>0</v>
      </c>
      <c r="AH6">
        <v>0</v>
      </c>
      <c r="AI6">
        <v>0</v>
      </c>
      <c r="AJ6">
        <v>0</v>
      </c>
      <c r="AK6">
        <v>0</v>
      </c>
      <c r="AL6">
        <v>0</v>
      </c>
      <c r="AM6">
        <v>0</v>
      </c>
      <c r="AN6">
        <v>0</v>
      </c>
      <c r="AO6">
        <v>0</v>
      </c>
      <c r="AP6">
        <v>0</v>
      </c>
      <c r="AQ6">
        <v>0</v>
      </c>
      <c r="AR6">
        <v>0</v>
      </c>
      <c r="AS6">
        <v>131.339</v>
      </c>
      <c r="AT6">
        <v>131.339</v>
      </c>
      <c r="AU6">
        <v>131.339</v>
      </c>
      <c r="AV6">
        <v>131.339</v>
      </c>
      <c r="AW6">
        <v>131.339</v>
      </c>
      <c r="AX6">
        <v>131.339</v>
      </c>
      <c r="AY6">
        <v>131.339</v>
      </c>
      <c r="AZ6">
        <v>131.339</v>
      </c>
      <c r="BA6">
        <v>131.339</v>
      </c>
      <c r="BB6">
        <v>131.339</v>
      </c>
      <c r="BC6">
        <v>131.339</v>
      </c>
      <c r="BD6">
        <v>131.339</v>
      </c>
      <c r="BE6">
        <v>0</v>
      </c>
      <c r="BF6">
        <v>0</v>
      </c>
      <c r="BG6">
        <v>0</v>
      </c>
      <c r="BH6">
        <v>0</v>
      </c>
      <c r="BI6">
        <v>0</v>
      </c>
      <c r="BJ6">
        <v>0</v>
      </c>
      <c r="BK6">
        <v>0</v>
      </c>
      <c r="BL6">
        <v>0</v>
      </c>
      <c r="BM6">
        <v>0</v>
      </c>
      <c r="BN6">
        <v>0</v>
      </c>
      <c r="BO6">
        <v>0</v>
      </c>
      <c r="BP6">
        <v>0</v>
      </c>
      <c r="BQ6">
        <v>0</v>
      </c>
      <c r="BR6">
        <v>0</v>
      </c>
      <c r="BS6">
        <v>0</v>
      </c>
      <c r="BT6">
        <v>0</v>
      </c>
      <c r="BU6">
        <v>0</v>
      </c>
    </row>
    <row r="7" spans="1:73">
      <c r="A7" t="s">
        <v>208</v>
      </c>
      <c r="B7" t="s">
        <v>1073</v>
      </c>
      <c r="C7" t="s">
        <v>22</v>
      </c>
      <c r="D7" t="s">
        <v>1074</v>
      </c>
      <c r="E7" t="s">
        <v>1075</v>
      </c>
      <c r="F7" t="s">
        <v>1076</v>
      </c>
      <c r="G7" t="s">
        <v>1077</v>
      </c>
      <c r="H7">
        <v>2013</v>
      </c>
      <c r="I7" t="s">
        <v>1081</v>
      </c>
      <c r="J7" t="s">
        <v>1078</v>
      </c>
      <c r="K7">
        <v>6</v>
      </c>
      <c r="L7">
        <v>75.331871100000001</v>
      </c>
      <c r="M7">
        <v>995712.07239999995</v>
      </c>
      <c r="N7">
        <v>0</v>
      </c>
      <c r="O7">
        <v>0</v>
      </c>
      <c r="P7">
        <v>7.5331871100000003E-2</v>
      </c>
      <c r="Q7">
        <v>7.5331871100000003E-2</v>
      </c>
      <c r="R7">
        <v>7.5331871100000003E-2</v>
      </c>
      <c r="S7">
        <v>7.5331871100000003E-2</v>
      </c>
      <c r="T7">
        <v>7.5058352099999989E-2</v>
      </c>
      <c r="U7">
        <v>7.4352075760000011E-2</v>
      </c>
      <c r="V7">
        <v>7.4352075760000011E-2</v>
      </c>
      <c r="W7">
        <v>7.2189118940000005E-2</v>
      </c>
      <c r="X7">
        <v>6.5522996149999999E-2</v>
      </c>
      <c r="Y7">
        <v>6.0374414139999999E-2</v>
      </c>
      <c r="Z7">
        <v>3.4045753790000001E-2</v>
      </c>
      <c r="AA7">
        <v>1.6111677220000002E-2</v>
      </c>
      <c r="AB7">
        <v>1.571064816E-2</v>
      </c>
      <c r="AC7">
        <v>1.571064816E-2</v>
      </c>
      <c r="AD7">
        <v>1.571064816E-2</v>
      </c>
      <c r="AE7">
        <v>1.263472148E-2</v>
      </c>
      <c r="AF7">
        <v>0</v>
      </c>
      <c r="AG7">
        <v>0</v>
      </c>
      <c r="AH7">
        <v>0</v>
      </c>
      <c r="AI7">
        <v>0</v>
      </c>
      <c r="AJ7">
        <v>0</v>
      </c>
      <c r="AK7">
        <v>0</v>
      </c>
      <c r="AL7">
        <v>0</v>
      </c>
      <c r="AM7">
        <v>0</v>
      </c>
      <c r="AN7">
        <v>0</v>
      </c>
      <c r="AO7">
        <v>0</v>
      </c>
      <c r="AP7">
        <v>0</v>
      </c>
      <c r="AQ7">
        <v>0</v>
      </c>
      <c r="AR7">
        <v>0</v>
      </c>
      <c r="AS7">
        <v>0</v>
      </c>
      <c r="AT7">
        <v>497.85603619999995</v>
      </c>
      <c r="AU7">
        <v>497.85603619999995</v>
      </c>
      <c r="AV7">
        <v>497.85603619999995</v>
      </c>
      <c r="AW7">
        <v>497.85603619999995</v>
      </c>
      <c r="AX7">
        <v>496.90323590000003</v>
      </c>
      <c r="AY7">
        <v>492.23489710000001</v>
      </c>
      <c r="AZ7">
        <v>492.23489710000001</v>
      </c>
      <c r="BA7">
        <v>479.02749160000002</v>
      </c>
      <c r="BB7">
        <v>452.67006379999998</v>
      </c>
      <c r="BC7">
        <v>418.63901419999996</v>
      </c>
      <c r="BD7">
        <v>254.89734429999999</v>
      </c>
      <c r="BE7">
        <v>145.3886292</v>
      </c>
      <c r="BF7">
        <v>143.0185439</v>
      </c>
      <c r="BG7">
        <v>143.0185439</v>
      </c>
      <c r="BH7">
        <v>143.0185439</v>
      </c>
      <c r="BI7">
        <v>115.01749959999999</v>
      </c>
      <c r="BJ7">
        <v>0</v>
      </c>
      <c r="BK7">
        <v>0</v>
      </c>
      <c r="BL7">
        <v>0</v>
      </c>
      <c r="BM7">
        <v>0</v>
      </c>
      <c r="BN7">
        <v>0</v>
      </c>
      <c r="BO7">
        <v>0</v>
      </c>
      <c r="BP7">
        <v>0</v>
      </c>
      <c r="BQ7">
        <v>0</v>
      </c>
      <c r="BR7">
        <v>0</v>
      </c>
      <c r="BS7">
        <v>0</v>
      </c>
      <c r="BT7">
        <v>0</v>
      </c>
      <c r="BU7">
        <v>0</v>
      </c>
    </row>
    <row r="8" spans="1:73">
      <c r="A8" t="s">
        <v>208</v>
      </c>
      <c r="B8" t="s">
        <v>1073</v>
      </c>
      <c r="C8" t="s">
        <v>22</v>
      </c>
      <c r="D8" t="s">
        <v>1074</v>
      </c>
      <c r="E8" t="s">
        <v>1075</v>
      </c>
      <c r="F8" t="s">
        <v>1076</v>
      </c>
      <c r="G8" t="s">
        <v>1077</v>
      </c>
      <c r="H8">
        <v>2014</v>
      </c>
      <c r="I8" t="s">
        <v>1082</v>
      </c>
      <c r="J8" t="s">
        <v>1078</v>
      </c>
      <c r="K8">
        <v>52</v>
      </c>
      <c r="L8">
        <v>275.83855199999999</v>
      </c>
      <c r="M8">
        <v>2156840.895</v>
      </c>
      <c r="N8">
        <v>0</v>
      </c>
      <c r="O8">
        <v>0</v>
      </c>
      <c r="P8">
        <v>0</v>
      </c>
      <c r="Q8">
        <v>0.27583855200000001</v>
      </c>
      <c r="R8">
        <v>0.2635932748</v>
      </c>
      <c r="S8">
        <v>0.2635932748</v>
      </c>
      <c r="T8">
        <v>0.26307134240000002</v>
      </c>
      <c r="U8">
        <v>0.26307134240000002</v>
      </c>
      <c r="V8">
        <v>0.26307134240000002</v>
      </c>
      <c r="W8">
        <v>0.26209110629999999</v>
      </c>
      <c r="X8">
        <v>0.26209110629999999</v>
      </c>
      <c r="Y8">
        <v>0.2567131191</v>
      </c>
      <c r="Z8">
        <v>0.25256036300000001</v>
      </c>
      <c r="AA8">
        <v>0.24646765330000001</v>
      </c>
      <c r="AB8">
        <v>0.24555084320000001</v>
      </c>
      <c r="AC8">
        <v>0.1635630649</v>
      </c>
      <c r="AD8">
        <v>0.1635630649</v>
      </c>
      <c r="AE8">
        <v>0.1635630649</v>
      </c>
      <c r="AF8">
        <v>0.1398332317</v>
      </c>
      <c r="AG8">
        <v>5.3994380800000005E-2</v>
      </c>
      <c r="AH8">
        <v>5.3994380800000005E-2</v>
      </c>
      <c r="AI8">
        <v>5.3994380800000005E-2</v>
      </c>
      <c r="AJ8">
        <v>5.3994380800000005E-2</v>
      </c>
      <c r="AK8">
        <v>0</v>
      </c>
      <c r="AL8">
        <v>0</v>
      </c>
      <c r="AM8">
        <v>0</v>
      </c>
      <c r="AN8">
        <v>0</v>
      </c>
      <c r="AO8">
        <v>0</v>
      </c>
      <c r="AP8">
        <v>0</v>
      </c>
      <c r="AQ8">
        <v>0</v>
      </c>
      <c r="AR8">
        <v>0</v>
      </c>
      <c r="AS8">
        <v>0</v>
      </c>
      <c r="AT8">
        <v>0</v>
      </c>
      <c r="AU8">
        <v>2156.8408949999998</v>
      </c>
      <c r="AV8">
        <v>2113.8347690000001</v>
      </c>
      <c r="AW8">
        <v>2113.8347690000001</v>
      </c>
      <c r="AX8">
        <v>2112.0166239999999</v>
      </c>
      <c r="AY8" s="883">
        <v>2112.0166239999999</v>
      </c>
      <c r="AZ8">
        <v>2112.0166239999999</v>
      </c>
      <c r="BA8">
        <v>2099.5998339999996</v>
      </c>
      <c r="BB8">
        <v>2099.5998339999996</v>
      </c>
      <c r="BC8">
        <v>1929.8096379999999</v>
      </c>
      <c r="BD8">
        <v>1834.511176</v>
      </c>
      <c r="BE8">
        <v>1654.7219909999999</v>
      </c>
      <c r="BF8">
        <v>1504.8633170000001</v>
      </c>
      <c r="BG8">
        <v>967.62473179999995</v>
      </c>
      <c r="BH8">
        <v>967.62473179999995</v>
      </c>
      <c r="BI8">
        <v>967.62473179999995</v>
      </c>
      <c r="BJ8">
        <v>800.44181409999999</v>
      </c>
      <c r="BK8">
        <v>189.6619657</v>
      </c>
      <c r="BL8">
        <v>189.6619657</v>
      </c>
      <c r="BM8">
        <v>189.6619657</v>
      </c>
      <c r="BN8">
        <v>189.6619657</v>
      </c>
      <c r="BO8">
        <v>0</v>
      </c>
      <c r="BP8">
        <v>0</v>
      </c>
      <c r="BQ8">
        <v>0</v>
      </c>
      <c r="BR8">
        <v>0</v>
      </c>
      <c r="BS8">
        <v>0</v>
      </c>
      <c r="BT8">
        <v>0</v>
      </c>
      <c r="BU8">
        <v>0</v>
      </c>
    </row>
    <row r="9" spans="1:73">
      <c r="A9" t="s">
        <v>208</v>
      </c>
      <c r="B9" t="s">
        <v>1083</v>
      </c>
      <c r="C9" t="s">
        <v>2</v>
      </c>
      <c r="D9" t="s">
        <v>1074</v>
      </c>
      <c r="E9" t="s">
        <v>29</v>
      </c>
      <c r="F9" t="s">
        <v>1076</v>
      </c>
      <c r="G9" t="s">
        <v>1077</v>
      </c>
      <c r="H9">
        <v>2014</v>
      </c>
      <c r="I9" t="s">
        <v>1084</v>
      </c>
      <c r="J9" t="s">
        <v>1085</v>
      </c>
      <c r="K9">
        <v>9</v>
      </c>
      <c r="L9">
        <v>1.864746891</v>
      </c>
      <c r="M9">
        <v>3324.9589019999999</v>
      </c>
      <c r="N9">
        <v>0</v>
      </c>
      <c r="O9">
        <v>0</v>
      </c>
      <c r="P9">
        <v>0</v>
      </c>
      <c r="Q9">
        <v>1.8647468909999999E-3</v>
      </c>
      <c r="R9">
        <v>1.8647468909999999E-3</v>
      </c>
      <c r="S9">
        <v>1.8647468909999999E-3</v>
      </c>
      <c r="T9">
        <v>1.8647468909999999E-3</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3.3249589019999997</v>
      </c>
      <c r="AV9">
        <v>3.3249589019999997</v>
      </c>
      <c r="AW9">
        <v>3.3249589019999997</v>
      </c>
      <c r="AX9">
        <v>3.3249589019999997</v>
      </c>
      <c r="AY9" s="885">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row>
    <row r="10" spans="1:73">
      <c r="A10" t="s">
        <v>208</v>
      </c>
      <c r="B10" t="s">
        <v>1083</v>
      </c>
      <c r="C10" t="s">
        <v>1</v>
      </c>
      <c r="D10" t="s">
        <v>1074</v>
      </c>
      <c r="E10" t="s">
        <v>29</v>
      </c>
      <c r="F10" t="s">
        <v>1076</v>
      </c>
      <c r="G10" t="s">
        <v>1077</v>
      </c>
      <c r="H10">
        <v>2014</v>
      </c>
      <c r="I10" t="s">
        <v>1082</v>
      </c>
      <c r="J10" t="s">
        <v>1085</v>
      </c>
      <c r="K10">
        <v>2</v>
      </c>
      <c r="L10">
        <v>0.23350859500000001</v>
      </c>
      <c r="M10">
        <v>208.81609320000001</v>
      </c>
      <c r="N10">
        <v>0</v>
      </c>
      <c r="O10">
        <v>0</v>
      </c>
      <c r="P10">
        <v>0</v>
      </c>
      <c r="Q10">
        <v>2.3350859500000001E-4</v>
      </c>
      <c r="R10">
        <v>2.3350859500000001E-4</v>
      </c>
      <c r="S10">
        <v>2.3350859500000001E-4</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0.20881609320000002</v>
      </c>
      <c r="AV10">
        <v>0.20881609320000002</v>
      </c>
      <c r="AW10">
        <v>0.20881609320000002</v>
      </c>
      <c r="AX10">
        <v>0</v>
      </c>
      <c r="AY10" s="885">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row>
    <row r="11" spans="1:73">
      <c r="A11" t="s">
        <v>208</v>
      </c>
      <c r="B11" t="s">
        <v>1083</v>
      </c>
      <c r="C11" t="s">
        <v>1</v>
      </c>
      <c r="D11" t="s">
        <v>1074</v>
      </c>
      <c r="E11" t="s">
        <v>29</v>
      </c>
      <c r="F11" t="s">
        <v>1076</v>
      </c>
      <c r="G11" t="s">
        <v>1077</v>
      </c>
      <c r="H11">
        <v>2014</v>
      </c>
      <c r="I11" t="s">
        <v>1082</v>
      </c>
      <c r="J11" t="s">
        <v>1085</v>
      </c>
      <c r="K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s="885">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row>
    <row r="12" spans="1:73">
      <c r="A12" t="s">
        <v>208</v>
      </c>
      <c r="B12" t="s">
        <v>1083</v>
      </c>
      <c r="C12" t="s">
        <v>1</v>
      </c>
      <c r="D12" t="s">
        <v>1074</v>
      </c>
      <c r="E12" t="s">
        <v>29</v>
      </c>
      <c r="F12" t="s">
        <v>1076</v>
      </c>
      <c r="G12" t="s">
        <v>1077</v>
      </c>
      <c r="H12">
        <v>2014</v>
      </c>
      <c r="I12" t="s">
        <v>1082</v>
      </c>
      <c r="J12" t="s">
        <v>1085</v>
      </c>
      <c r="K12">
        <v>7.0047820051079794</v>
      </c>
      <c r="L12">
        <v>0.4877945832506777</v>
      </c>
      <c r="M12">
        <v>3531.9101255870178</v>
      </c>
      <c r="N12">
        <v>0</v>
      </c>
      <c r="O12">
        <v>0</v>
      </c>
      <c r="P12">
        <v>0</v>
      </c>
      <c r="Q12">
        <v>4.8779458325067768E-4</v>
      </c>
      <c r="R12">
        <v>4.8779458325067768E-4</v>
      </c>
      <c r="S12">
        <v>4.8779458325067768E-4</v>
      </c>
      <c r="T12">
        <v>4.8779458325067768E-4</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3.5319101255870176</v>
      </c>
      <c r="AV12">
        <v>3.5319101255870176</v>
      </c>
      <c r="AW12">
        <v>3.5319101255870176</v>
      </c>
      <c r="AX12">
        <v>3.5319101255870176</v>
      </c>
      <c r="AY12" s="885">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row>
    <row r="13" spans="1:73">
      <c r="A13" t="s">
        <v>208</v>
      </c>
      <c r="B13" t="s">
        <v>1083</v>
      </c>
      <c r="C13" t="s">
        <v>1</v>
      </c>
      <c r="D13" t="s">
        <v>1074</v>
      </c>
      <c r="E13" t="s">
        <v>29</v>
      </c>
      <c r="F13" t="s">
        <v>1076</v>
      </c>
      <c r="G13" t="s">
        <v>1077</v>
      </c>
      <c r="H13">
        <v>2014</v>
      </c>
      <c r="I13" t="s">
        <v>1082</v>
      </c>
      <c r="J13" t="s">
        <v>1085</v>
      </c>
      <c r="K13">
        <v>15.011955012769947</v>
      </c>
      <c r="L13">
        <v>0.90059033665548094</v>
      </c>
      <c r="M13">
        <v>6127.9592362849489</v>
      </c>
      <c r="N13">
        <v>0</v>
      </c>
      <c r="O13">
        <v>0</v>
      </c>
      <c r="P13">
        <v>0</v>
      </c>
      <c r="Q13">
        <v>9.0059033665548089E-4</v>
      </c>
      <c r="R13">
        <v>9.0059033665548089E-4</v>
      </c>
      <c r="S13">
        <v>9.0059033665548089E-4</v>
      </c>
      <c r="T13">
        <v>9.0059033665548089E-4</v>
      </c>
      <c r="U13">
        <v>9.0059033665548089E-4</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6.1279592362849487</v>
      </c>
      <c r="AV13">
        <v>6.1279592362849487</v>
      </c>
      <c r="AW13">
        <v>6.1279592362849487</v>
      </c>
      <c r="AX13">
        <v>6.1279592362849487</v>
      </c>
      <c r="AY13" s="883">
        <v>6.1279592362849487</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row>
    <row r="14" spans="1:73">
      <c r="A14" t="s">
        <v>208</v>
      </c>
      <c r="B14" t="s">
        <v>1083</v>
      </c>
      <c r="C14" t="s">
        <v>5</v>
      </c>
      <c r="D14" t="s">
        <v>1074</v>
      </c>
      <c r="E14" t="s">
        <v>29</v>
      </c>
      <c r="F14" t="s">
        <v>1076</v>
      </c>
      <c r="G14" t="s">
        <v>1077</v>
      </c>
      <c r="H14">
        <v>2014</v>
      </c>
      <c r="I14" t="s">
        <v>1086</v>
      </c>
      <c r="J14" t="s">
        <v>1087</v>
      </c>
      <c r="K14">
        <v>5767.9960940000001</v>
      </c>
      <c r="L14">
        <v>9.6159044839999996</v>
      </c>
      <c r="M14">
        <v>146930.41740000001</v>
      </c>
      <c r="N14">
        <v>0</v>
      </c>
      <c r="O14">
        <v>0</v>
      </c>
      <c r="P14">
        <v>0</v>
      </c>
      <c r="Q14">
        <v>9.6159044839999996E-3</v>
      </c>
      <c r="R14">
        <v>8.3936409939999995E-3</v>
      </c>
      <c r="S14">
        <v>7.7566649400000005E-3</v>
      </c>
      <c r="T14">
        <v>7.7566649400000005E-3</v>
      </c>
      <c r="U14">
        <v>7.7566649400000005E-3</v>
      </c>
      <c r="V14">
        <v>7.7566649400000005E-3</v>
      </c>
      <c r="W14">
        <v>7.7566649400000005E-3</v>
      </c>
      <c r="X14">
        <v>7.7508637260000008E-3</v>
      </c>
      <c r="Y14">
        <v>7.7508637260000008E-3</v>
      </c>
      <c r="Z14">
        <v>7.2359701579999998E-3</v>
      </c>
      <c r="AA14">
        <v>6.5851772149999998E-3</v>
      </c>
      <c r="AB14">
        <v>5.5782522769999999E-3</v>
      </c>
      <c r="AC14">
        <v>5.5782522769999999E-3</v>
      </c>
      <c r="AD14">
        <v>5.5514098440000003E-3</v>
      </c>
      <c r="AE14">
        <v>5.5514098440000003E-3</v>
      </c>
      <c r="AF14">
        <v>5.5400707049999996E-3</v>
      </c>
      <c r="AG14">
        <v>4.50371351E-3</v>
      </c>
      <c r="AH14">
        <v>4.50371351E-3</v>
      </c>
      <c r="AI14">
        <v>4.50371351E-3</v>
      </c>
      <c r="AJ14">
        <v>4.50371351E-3</v>
      </c>
      <c r="AK14">
        <v>0</v>
      </c>
      <c r="AL14">
        <v>0</v>
      </c>
      <c r="AM14">
        <v>0</v>
      </c>
      <c r="AN14">
        <v>0</v>
      </c>
      <c r="AO14">
        <v>0</v>
      </c>
      <c r="AP14">
        <v>0</v>
      </c>
      <c r="AQ14">
        <v>0</v>
      </c>
      <c r="AR14">
        <v>0</v>
      </c>
      <c r="AS14">
        <v>0</v>
      </c>
      <c r="AT14">
        <v>0</v>
      </c>
      <c r="AU14">
        <v>146.93041740000001</v>
      </c>
      <c r="AV14">
        <v>127.46058500000001</v>
      </c>
      <c r="AW14">
        <v>117.31398639999999</v>
      </c>
      <c r="AX14">
        <v>117.31398639999999</v>
      </c>
      <c r="AY14" s="883">
        <v>117.31398639999999</v>
      </c>
      <c r="AZ14">
        <v>117.31398639999999</v>
      </c>
      <c r="BA14">
        <v>117.31398639999999</v>
      </c>
      <c r="BB14">
        <v>117.26316779999999</v>
      </c>
      <c r="BC14">
        <v>117.26316779999999</v>
      </c>
      <c r="BD14">
        <v>109.0612608</v>
      </c>
      <c r="BE14">
        <v>106.0283144</v>
      </c>
      <c r="BF14">
        <v>89.658429119999994</v>
      </c>
      <c r="BG14">
        <v>89.658429119999994</v>
      </c>
      <c r="BH14">
        <v>88.374528130000002</v>
      </c>
      <c r="BI14">
        <v>88.374528130000002</v>
      </c>
      <c r="BJ14">
        <v>88.249586859999994</v>
      </c>
      <c r="BK14">
        <v>71.741116259999998</v>
      </c>
      <c r="BL14">
        <v>71.741116259999998</v>
      </c>
      <c r="BM14">
        <v>71.741116259999998</v>
      </c>
      <c r="BN14">
        <v>71.741116259999998</v>
      </c>
      <c r="BO14">
        <v>0</v>
      </c>
      <c r="BP14">
        <v>0</v>
      </c>
      <c r="BQ14">
        <v>0</v>
      </c>
      <c r="BR14">
        <v>0</v>
      </c>
      <c r="BS14">
        <v>0</v>
      </c>
      <c r="BT14">
        <v>0</v>
      </c>
      <c r="BU14">
        <v>0</v>
      </c>
    </row>
    <row r="15" spans="1:73">
      <c r="A15" t="s">
        <v>208</v>
      </c>
      <c r="B15" t="s">
        <v>1083</v>
      </c>
      <c r="C15" t="s">
        <v>4</v>
      </c>
      <c r="D15" t="s">
        <v>1074</v>
      </c>
      <c r="E15" t="s">
        <v>29</v>
      </c>
      <c r="F15" t="s">
        <v>1076</v>
      </c>
      <c r="G15" t="s">
        <v>1077</v>
      </c>
      <c r="H15">
        <v>2013</v>
      </c>
      <c r="I15" t="s">
        <v>1086</v>
      </c>
      <c r="J15" t="s">
        <v>1087</v>
      </c>
      <c r="K15">
        <v>1.2554156439999999</v>
      </c>
      <c r="L15">
        <v>0</v>
      </c>
      <c r="M15">
        <v>28</v>
      </c>
      <c r="N15">
        <v>0</v>
      </c>
      <c r="O15">
        <v>0</v>
      </c>
      <c r="P15">
        <v>1.9999999999999999E-6</v>
      </c>
      <c r="Q15">
        <v>1.9999999999999999E-6</v>
      </c>
      <c r="R15">
        <v>1.9999999999999999E-6</v>
      </c>
      <c r="S15">
        <v>1.9999999999999999E-6</v>
      </c>
      <c r="T15">
        <v>1.9999999999999999E-6</v>
      </c>
      <c r="U15">
        <v>1.9999999999999999E-6</v>
      </c>
      <c r="V15">
        <v>1.9999999999999999E-6</v>
      </c>
      <c r="W15">
        <v>1.9999999999999999E-6</v>
      </c>
      <c r="X15">
        <v>9.9999999999999995E-7</v>
      </c>
      <c r="Y15">
        <v>9.9999999999999995E-7</v>
      </c>
      <c r="Z15">
        <v>9.9999999999999995E-7</v>
      </c>
      <c r="AA15">
        <v>9.9999999999999995E-7</v>
      </c>
      <c r="AB15">
        <v>9.9999999999999995E-7</v>
      </c>
      <c r="AC15">
        <v>9.9999999999999995E-7</v>
      </c>
      <c r="AD15">
        <v>9.9999999999999995E-7</v>
      </c>
      <c r="AE15">
        <v>9.9999999999999995E-7</v>
      </c>
      <c r="AF15">
        <v>9.9999999999999995E-7</v>
      </c>
      <c r="AG15">
        <v>9.9999999999999995E-7</v>
      </c>
      <c r="AH15">
        <v>9.9999999999999995E-7</v>
      </c>
      <c r="AI15">
        <v>9.9999999999999995E-7</v>
      </c>
      <c r="AJ15">
        <v>0</v>
      </c>
      <c r="AK15">
        <v>0</v>
      </c>
      <c r="AL15">
        <v>0</v>
      </c>
      <c r="AM15">
        <v>0</v>
      </c>
      <c r="AN15">
        <v>0</v>
      </c>
      <c r="AO15">
        <v>0</v>
      </c>
      <c r="AP15">
        <v>0</v>
      </c>
      <c r="AQ15">
        <v>0</v>
      </c>
      <c r="AR15">
        <v>0</v>
      </c>
      <c r="AS15">
        <v>0</v>
      </c>
      <c r="AT15">
        <v>2.8000000000000001E-2</v>
      </c>
      <c r="AU15">
        <v>2.8000000000000001E-2</v>
      </c>
      <c r="AV15">
        <v>2.7E-2</v>
      </c>
      <c r="AW15">
        <v>2.3E-2</v>
      </c>
      <c r="AX15">
        <v>2.3E-2</v>
      </c>
      <c r="AY15">
        <v>2.3E-2</v>
      </c>
      <c r="AZ15">
        <v>2.3E-2</v>
      </c>
      <c r="BA15">
        <v>2.3E-2</v>
      </c>
      <c r="BB15">
        <v>1.9E-2</v>
      </c>
      <c r="BC15">
        <v>1.9E-2</v>
      </c>
      <c r="BD15">
        <v>1.7999999999999999E-2</v>
      </c>
      <c r="BE15">
        <v>1.7999999999999999E-2</v>
      </c>
      <c r="BF15">
        <v>1.7999999999999999E-2</v>
      </c>
      <c r="BG15">
        <v>1.7999999999999999E-2</v>
      </c>
      <c r="BH15">
        <v>1.7999999999999999E-2</v>
      </c>
      <c r="BI15">
        <v>1.7999999999999999E-2</v>
      </c>
      <c r="BJ15">
        <v>0.01</v>
      </c>
      <c r="BK15">
        <v>0.01</v>
      </c>
      <c r="BL15">
        <v>0.01</v>
      </c>
      <c r="BM15">
        <v>0.01</v>
      </c>
      <c r="BN15">
        <v>0</v>
      </c>
      <c r="BO15">
        <v>0</v>
      </c>
      <c r="BP15">
        <v>0</v>
      </c>
      <c r="BQ15">
        <v>0</v>
      </c>
      <c r="BR15">
        <v>0</v>
      </c>
      <c r="BS15">
        <v>0</v>
      </c>
      <c r="BT15">
        <v>0</v>
      </c>
      <c r="BU15">
        <v>0</v>
      </c>
    </row>
    <row r="16" spans="1:73">
      <c r="A16" t="s">
        <v>208</v>
      </c>
      <c r="B16" t="s">
        <v>1083</v>
      </c>
      <c r="C16" t="s">
        <v>4</v>
      </c>
      <c r="D16" t="s">
        <v>1074</v>
      </c>
      <c r="E16" t="s">
        <v>29</v>
      </c>
      <c r="F16" t="s">
        <v>1076</v>
      </c>
      <c r="G16" t="s">
        <v>1077</v>
      </c>
      <c r="H16">
        <v>2014</v>
      </c>
      <c r="I16" t="s">
        <v>1086</v>
      </c>
      <c r="J16" t="s">
        <v>1087</v>
      </c>
      <c r="K16">
        <v>1419.842007</v>
      </c>
      <c r="L16">
        <v>2.8260804070000001</v>
      </c>
      <c r="M16">
        <v>38562.658609999999</v>
      </c>
      <c r="N16">
        <v>0</v>
      </c>
      <c r="O16">
        <v>0</v>
      </c>
      <c r="P16">
        <v>0</v>
      </c>
      <c r="Q16">
        <v>2.826080407E-3</v>
      </c>
      <c r="R16">
        <v>2.6806098450000001E-3</v>
      </c>
      <c r="S16">
        <v>2.6103511750000001E-3</v>
      </c>
      <c r="T16">
        <v>2.6103511750000001E-3</v>
      </c>
      <c r="U16">
        <v>2.6103511750000001E-3</v>
      </c>
      <c r="V16">
        <v>2.6103511750000001E-3</v>
      </c>
      <c r="W16">
        <v>2.6103511750000001E-3</v>
      </c>
      <c r="X16">
        <v>2.2959795349999997E-3</v>
      </c>
      <c r="Y16">
        <v>2.2959795349999997E-3</v>
      </c>
      <c r="Z16">
        <v>2.022534832E-3</v>
      </c>
      <c r="AA16">
        <v>1.4737827569999999E-3</v>
      </c>
      <c r="AB16">
        <v>1.473746435E-3</v>
      </c>
      <c r="AC16">
        <v>1.473746435E-3</v>
      </c>
      <c r="AD16">
        <v>1.47083325E-3</v>
      </c>
      <c r="AE16">
        <v>1.47083325E-3</v>
      </c>
      <c r="AF16">
        <v>1.4682952090000001E-3</v>
      </c>
      <c r="AG16">
        <v>6.6165615700000007E-4</v>
      </c>
      <c r="AH16">
        <v>6.6165615700000007E-4</v>
      </c>
      <c r="AI16">
        <v>6.6165615700000007E-4</v>
      </c>
      <c r="AJ16">
        <v>6.6165615700000007E-4</v>
      </c>
      <c r="AK16">
        <v>0</v>
      </c>
      <c r="AL16">
        <v>0</v>
      </c>
      <c r="AM16">
        <v>0</v>
      </c>
      <c r="AN16">
        <v>0</v>
      </c>
      <c r="AO16">
        <v>0</v>
      </c>
      <c r="AP16">
        <v>0</v>
      </c>
      <c r="AQ16">
        <v>0</v>
      </c>
      <c r="AR16">
        <v>0</v>
      </c>
      <c r="AS16">
        <v>0</v>
      </c>
      <c r="AT16">
        <v>0</v>
      </c>
      <c r="AU16">
        <v>38.56265861</v>
      </c>
      <c r="AV16">
        <v>36.245410750000005</v>
      </c>
      <c r="AW16">
        <v>35.12623756</v>
      </c>
      <c r="AX16">
        <v>35.12623756</v>
      </c>
      <c r="AY16" s="883">
        <v>35.12623756</v>
      </c>
      <c r="AZ16">
        <v>35.12623756</v>
      </c>
      <c r="BA16">
        <v>35.12623756</v>
      </c>
      <c r="BB16">
        <v>30.166598880000002</v>
      </c>
      <c r="BC16">
        <v>30.166598880000002</v>
      </c>
      <c r="BD16">
        <v>25.810809330000001</v>
      </c>
      <c r="BE16">
        <v>23.857330900000001</v>
      </c>
      <c r="BF16">
        <v>23.557993119999999</v>
      </c>
      <c r="BG16">
        <v>23.557993119999999</v>
      </c>
      <c r="BH16">
        <v>23.416917219999998</v>
      </c>
      <c r="BI16">
        <v>23.416917219999998</v>
      </c>
      <c r="BJ16">
        <v>23.388951599999999</v>
      </c>
      <c r="BK16">
        <v>10.539735969999999</v>
      </c>
      <c r="BL16">
        <v>10.539735969999999</v>
      </c>
      <c r="BM16">
        <v>10.539735969999999</v>
      </c>
      <c r="BN16">
        <v>10.539735969999999</v>
      </c>
      <c r="BO16">
        <v>0</v>
      </c>
      <c r="BP16">
        <v>0</v>
      </c>
      <c r="BQ16">
        <v>0</v>
      </c>
      <c r="BR16">
        <v>0</v>
      </c>
      <c r="BS16">
        <v>0</v>
      </c>
      <c r="BT16">
        <v>0</v>
      </c>
      <c r="BU16">
        <v>0</v>
      </c>
    </row>
    <row r="17" spans="1:73">
      <c r="A17" t="s">
        <v>208</v>
      </c>
      <c r="B17" t="s">
        <v>1088</v>
      </c>
      <c r="C17" t="s">
        <v>14</v>
      </c>
      <c r="D17" t="s">
        <v>1074</v>
      </c>
      <c r="E17" t="s">
        <v>29</v>
      </c>
      <c r="F17" t="s">
        <v>1076</v>
      </c>
      <c r="G17" t="s">
        <v>1077</v>
      </c>
      <c r="H17">
        <v>2014</v>
      </c>
      <c r="I17" t="s">
        <v>1082</v>
      </c>
      <c r="J17" t="s">
        <v>1089</v>
      </c>
      <c r="K17">
        <v>21</v>
      </c>
      <c r="L17">
        <v>3.332733224</v>
      </c>
      <c r="M17">
        <v>35292.777829999999</v>
      </c>
      <c r="N17">
        <v>0</v>
      </c>
      <c r="O17">
        <v>0</v>
      </c>
      <c r="P17">
        <v>0</v>
      </c>
      <c r="Q17">
        <v>3.333296083E-3</v>
      </c>
      <c r="R17">
        <v>3.332733224E-3</v>
      </c>
      <c r="S17">
        <v>3.2539213519999998E-3</v>
      </c>
      <c r="T17">
        <v>3.2167668449999999E-3</v>
      </c>
      <c r="U17">
        <v>3.179612345E-3</v>
      </c>
      <c r="V17">
        <v>3.179612345E-3</v>
      </c>
      <c r="W17">
        <v>3.1485423319999998E-3</v>
      </c>
      <c r="X17">
        <v>3.1485423319999998E-3</v>
      </c>
      <c r="Y17">
        <v>2.8596791760000001E-3</v>
      </c>
      <c r="Z17">
        <v>2.8596791760000001E-3</v>
      </c>
      <c r="AA17">
        <v>2.8035889069999999E-3</v>
      </c>
      <c r="AB17">
        <v>2.8035889069999999E-3</v>
      </c>
      <c r="AC17">
        <v>2.6078510830000001E-3</v>
      </c>
      <c r="AD17">
        <v>2.6078510830000001E-3</v>
      </c>
      <c r="AE17">
        <v>2.5257510870000002E-3</v>
      </c>
      <c r="AF17">
        <v>2.4947010870000003E-3</v>
      </c>
      <c r="AG17">
        <v>2.4947010870000003E-3</v>
      </c>
      <c r="AH17">
        <v>2.4947010870000003E-3</v>
      </c>
      <c r="AI17">
        <v>2.4947010870000003E-3</v>
      </c>
      <c r="AJ17">
        <v>2.4947010870000003E-3</v>
      </c>
      <c r="AK17">
        <v>0</v>
      </c>
      <c r="AL17">
        <v>0</v>
      </c>
      <c r="AM17">
        <v>0</v>
      </c>
      <c r="AN17">
        <v>0</v>
      </c>
      <c r="AO17">
        <v>0</v>
      </c>
      <c r="AP17">
        <v>0</v>
      </c>
      <c r="AQ17">
        <v>0</v>
      </c>
      <c r="AR17">
        <v>0</v>
      </c>
      <c r="AS17">
        <v>0</v>
      </c>
      <c r="AT17">
        <v>0</v>
      </c>
      <c r="AU17">
        <v>17.651869399999999</v>
      </c>
      <c r="AV17">
        <v>17.640908459999999</v>
      </c>
      <c r="AW17">
        <v>16.12896516</v>
      </c>
      <c r="AX17">
        <v>15.4168372</v>
      </c>
      <c r="AY17" s="883">
        <v>14.704709169999999</v>
      </c>
      <c r="AZ17">
        <v>14.704709169999999</v>
      </c>
      <c r="BA17">
        <v>14.10867217</v>
      </c>
      <c r="BB17">
        <v>13.90012969</v>
      </c>
      <c r="BC17">
        <v>8.3582014390000001</v>
      </c>
      <c r="BD17">
        <v>8.3582014390000001</v>
      </c>
      <c r="BE17">
        <v>7.8956518549999997</v>
      </c>
      <c r="BF17">
        <v>7.8956518549999997</v>
      </c>
      <c r="BG17">
        <v>7.2445000000000004</v>
      </c>
      <c r="BH17">
        <v>7.2445000000000004</v>
      </c>
      <c r="BI17">
        <v>6.5694999999999997</v>
      </c>
      <c r="BJ17">
        <v>6.3129999999999997</v>
      </c>
      <c r="BK17">
        <v>6.3129999999999997</v>
      </c>
      <c r="BL17">
        <v>6.3129999999999997</v>
      </c>
      <c r="BM17">
        <v>6.3129999999999997</v>
      </c>
      <c r="BN17">
        <v>6.3129999999999997</v>
      </c>
      <c r="BO17">
        <v>0</v>
      </c>
      <c r="BP17">
        <v>0</v>
      </c>
      <c r="BQ17">
        <v>0</v>
      </c>
      <c r="BR17">
        <v>0</v>
      </c>
      <c r="BS17">
        <v>0</v>
      </c>
      <c r="BT17">
        <v>0</v>
      </c>
      <c r="BU17">
        <v>0</v>
      </c>
    </row>
    <row r="18" spans="1:73">
      <c r="A18" t="s">
        <v>208</v>
      </c>
      <c r="B18" t="s">
        <v>1083</v>
      </c>
      <c r="C18" t="s">
        <v>3</v>
      </c>
      <c r="D18" t="s">
        <v>1074</v>
      </c>
      <c r="E18" t="s">
        <v>29</v>
      </c>
      <c r="F18" t="s">
        <v>1090</v>
      </c>
      <c r="G18" t="s">
        <v>1077</v>
      </c>
      <c r="H18">
        <v>2013</v>
      </c>
      <c r="I18" t="s">
        <v>1091</v>
      </c>
      <c r="J18" t="s">
        <v>1092</v>
      </c>
      <c r="K18">
        <v>2</v>
      </c>
      <c r="L18">
        <v>0.39527869399999999</v>
      </c>
      <c r="M18">
        <v>1257.7989729000001</v>
      </c>
      <c r="N18">
        <v>0</v>
      </c>
      <c r="O18">
        <v>0</v>
      </c>
      <c r="P18">
        <v>3.9527869399999998E-4</v>
      </c>
      <c r="Q18">
        <v>3.9527869399999998E-4</v>
      </c>
      <c r="R18">
        <v>3.9527869399999998E-4</v>
      </c>
      <c r="S18">
        <v>3.9527869399999998E-4</v>
      </c>
      <c r="T18">
        <v>3.9527869399999998E-4</v>
      </c>
      <c r="U18">
        <v>3.9527869399999998E-4</v>
      </c>
      <c r="V18">
        <v>3.9527869399999998E-4</v>
      </c>
      <c r="W18">
        <v>3.9527869399999998E-4</v>
      </c>
      <c r="X18">
        <v>3.9527869399999998E-4</v>
      </c>
      <c r="Y18">
        <v>3.9527869399999998E-4</v>
      </c>
      <c r="Z18">
        <v>3.9527869399999998E-4</v>
      </c>
      <c r="AA18">
        <v>3.9527869399999998E-4</v>
      </c>
      <c r="AB18">
        <v>3.9527869399999998E-4</v>
      </c>
      <c r="AC18">
        <v>3.9527869399999998E-4</v>
      </c>
      <c r="AD18">
        <v>3.9527869399999998E-4</v>
      </c>
      <c r="AE18">
        <v>3.9527869399999998E-4</v>
      </c>
      <c r="AF18">
        <v>3.9527869399999998E-4</v>
      </c>
      <c r="AG18">
        <v>3.9527869399999998E-4</v>
      </c>
      <c r="AH18">
        <v>2.6293697800000001E-4</v>
      </c>
      <c r="AI18">
        <v>0</v>
      </c>
      <c r="AJ18">
        <v>0</v>
      </c>
      <c r="AK18">
        <v>0</v>
      </c>
      <c r="AL18">
        <v>0</v>
      </c>
      <c r="AM18">
        <v>0</v>
      </c>
      <c r="AN18">
        <v>0</v>
      </c>
      <c r="AO18">
        <v>0</v>
      </c>
      <c r="AP18">
        <v>0</v>
      </c>
      <c r="AQ18">
        <v>0</v>
      </c>
      <c r="AR18">
        <v>0</v>
      </c>
      <c r="AS18">
        <v>0</v>
      </c>
      <c r="AT18">
        <v>0.62889948619999991</v>
      </c>
      <c r="AU18">
        <v>0.62889948619999991</v>
      </c>
      <c r="AV18">
        <v>0.62889948619999991</v>
      </c>
      <c r="AW18">
        <v>0.62889948619999991</v>
      </c>
      <c r="AX18">
        <v>0.62889948619999991</v>
      </c>
      <c r="AY18">
        <v>0.62889948619999991</v>
      </c>
      <c r="AZ18">
        <v>0.62889948619999991</v>
      </c>
      <c r="BA18">
        <v>0.62889948619999991</v>
      </c>
      <c r="BB18">
        <v>0.62889948619999991</v>
      </c>
      <c r="BC18">
        <v>0.62889948619999991</v>
      </c>
      <c r="BD18">
        <v>0.62889948619999991</v>
      </c>
      <c r="BE18">
        <v>0.62889948619999991</v>
      </c>
      <c r="BF18">
        <v>0.62889948619999991</v>
      </c>
      <c r="BG18">
        <v>0.62889948619999991</v>
      </c>
      <c r="BH18">
        <v>0.62889948619999991</v>
      </c>
      <c r="BI18">
        <v>0.62889948619999991</v>
      </c>
      <c r="BJ18">
        <v>0.62889948619999991</v>
      </c>
      <c r="BK18">
        <v>0.62889948619999991</v>
      </c>
      <c r="BL18">
        <v>0.51055232179999999</v>
      </c>
      <c r="BM18">
        <v>0</v>
      </c>
      <c r="BN18">
        <v>0</v>
      </c>
      <c r="BO18">
        <v>0</v>
      </c>
      <c r="BP18">
        <v>0</v>
      </c>
      <c r="BQ18">
        <v>0</v>
      </c>
      <c r="BR18">
        <v>0</v>
      </c>
      <c r="BS18">
        <v>0</v>
      </c>
      <c r="BT18">
        <v>0</v>
      </c>
      <c r="BU18">
        <v>0</v>
      </c>
    </row>
    <row r="19" spans="1:73">
      <c r="A19" t="s">
        <v>208</v>
      </c>
      <c r="B19" t="s">
        <v>1083</v>
      </c>
      <c r="C19" t="s">
        <v>3</v>
      </c>
      <c r="D19" t="s">
        <v>1074</v>
      </c>
      <c r="E19" t="s">
        <v>29</v>
      </c>
      <c r="F19" t="s">
        <v>1076</v>
      </c>
      <c r="G19" t="s">
        <v>1077</v>
      </c>
      <c r="H19">
        <v>2014</v>
      </c>
      <c r="I19" t="s">
        <v>1082</v>
      </c>
      <c r="J19" t="s">
        <v>1092</v>
      </c>
      <c r="K19">
        <v>97</v>
      </c>
      <c r="L19">
        <v>22.872256203999999</v>
      </c>
      <c r="M19">
        <v>43485.945112000001</v>
      </c>
      <c r="N19">
        <v>0</v>
      </c>
      <c r="O19">
        <v>0</v>
      </c>
      <c r="P19">
        <v>0</v>
      </c>
      <c r="Q19">
        <v>2.2872256203999998E-2</v>
      </c>
      <c r="R19">
        <v>2.2872256203999998E-2</v>
      </c>
      <c r="S19">
        <v>2.2872256203999998E-2</v>
      </c>
      <c r="T19">
        <v>2.2872256203999998E-2</v>
      </c>
      <c r="U19">
        <v>2.2872256203999998E-2</v>
      </c>
      <c r="V19">
        <v>2.2872256203999998E-2</v>
      </c>
      <c r="W19">
        <v>2.2872256203999998E-2</v>
      </c>
      <c r="X19">
        <v>2.2872256203999998E-2</v>
      </c>
      <c r="Y19">
        <v>2.2872256203999998E-2</v>
      </c>
      <c r="Z19">
        <v>2.2872256203999998E-2</v>
      </c>
      <c r="AA19">
        <v>2.2872256203999998E-2</v>
      </c>
      <c r="AB19">
        <v>2.2872256203999998E-2</v>
      </c>
      <c r="AC19">
        <v>2.2872256203999998E-2</v>
      </c>
      <c r="AD19">
        <v>2.2872256203999998E-2</v>
      </c>
      <c r="AE19">
        <v>2.2872256203999998E-2</v>
      </c>
      <c r="AF19">
        <v>2.2872256203999998E-2</v>
      </c>
      <c r="AG19">
        <v>2.2872256203999998E-2</v>
      </c>
      <c r="AH19">
        <v>2.2872256203999998E-2</v>
      </c>
      <c r="AI19">
        <v>2.1712568659999997E-2</v>
      </c>
      <c r="AJ19">
        <v>0</v>
      </c>
      <c r="AK19">
        <v>0</v>
      </c>
      <c r="AL19">
        <v>0</v>
      </c>
      <c r="AM19">
        <v>0</v>
      </c>
      <c r="AN19">
        <v>0</v>
      </c>
      <c r="AO19">
        <v>0</v>
      </c>
      <c r="AP19">
        <v>0</v>
      </c>
      <c r="AQ19">
        <v>0</v>
      </c>
      <c r="AR19">
        <v>0</v>
      </c>
      <c r="AS19">
        <v>0</v>
      </c>
      <c r="AT19">
        <v>0</v>
      </c>
      <c r="AU19">
        <v>43.485945112000003</v>
      </c>
      <c r="AV19">
        <v>43.485945112000003</v>
      </c>
      <c r="AW19">
        <v>43.485945112000003</v>
      </c>
      <c r="AX19">
        <v>43.485945112000003</v>
      </c>
      <c r="AY19" s="883">
        <v>43.485945112000003</v>
      </c>
      <c r="AZ19">
        <v>43.485945112000003</v>
      </c>
      <c r="BA19">
        <v>43.485945112000003</v>
      </c>
      <c r="BB19">
        <v>43.485945112000003</v>
      </c>
      <c r="BC19">
        <v>43.485945112000003</v>
      </c>
      <c r="BD19">
        <v>43.485945112000003</v>
      </c>
      <c r="BE19">
        <v>43.485945112000003</v>
      </c>
      <c r="BF19">
        <v>43.485945112000003</v>
      </c>
      <c r="BG19">
        <v>43.485945112000003</v>
      </c>
      <c r="BH19">
        <v>43.485945112000003</v>
      </c>
      <c r="BI19">
        <v>43.485945112000003</v>
      </c>
      <c r="BJ19">
        <v>43.485945112000003</v>
      </c>
      <c r="BK19">
        <v>43.485945112000003</v>
      </c>
      <c r="BL19">
        <v>43.485945112000003</v>
      </c>
      <c r="BM19">
        <v>42.448889399999999</v>
      </c>
      <c r="BN19">
        <v>0</v>
      </c>
      <c r="BO19">
        <v>0</v>
      </c>
      <c r="BP19">
        <v>0</v>
      </c>
      <c r="BQ19">
        <v>0</v>
      </c>
      <c r="BR19">
        <v>0</v>
      </c>
      <c r="BS19">
        <v>0</v>
      </c>
      <c r="BT19">
        <v>0</v>
      </c>
      <c r="BU19">
        <v>0</v>
      </c>
    </row>
    <row r="20" spans="1:73">
      <c r="A20" t="s">
        <v>208</v>
      </c>
      <c r="B20" t="s">
        <v>487</v>
      </c>
      <c r="C20" t="s">
        <v>1093</v>
      </c>
      <c r="D20" t="s">
        <v>1074</v>
      </c>
      <c r="E20" t="s">
        <v>487</v>
      </c>
      <c r="F20" t="s">
        <v>1090</v>
      </c>
      <c r="G20" t="s">
        <v>1077</v>
      </c>
      <c r="H20">
        <v>2014</v>
      </c>
      <c r="I20" t="s">
        <v>1082</v>
      </c>
      <c r="J20" t="s">
        <v>1094</v>
      </c>
      <c r="L20">
        <v>98.463990379999998</v>
      </c>
      <c r="M20">
        <v>0</v>
      </c>
      <c r="N20">
        <v>0</v>
      </c>
      <c r="O20">
        <v>0</v>
      </c>
      <c r="P20">
        <v>0</v>
      </c>
      <c r="Q20">
        <v>9.8463990380000005E-2</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s="885">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row>
    <row r="21" spans="1:73">
      <c r="A21" t="s">
        <v>1095</v>
      </c>
      <c r="B21" t="s">
        <v>1073</v>
      </c>
      <c r="C21" t="s">
        <v>1096</v>
      </c>
      <c r="D21" t="s">
        <v>1074</v>
      </c>
      <c r="E21" t="s">
        <v>1075</v>
      </c>
      <c r="F21" t="s">
        <v>1090</v>
      </c>
      <c r="G21" t="s">
        <v>1077</v>
      </c>
      <c r="H21">
        <v>2014</v>
      </c>
      <c r="I21" t="s">
        <v>1094</v>
      </c>
      <c r="J21" t="s">
        <v>1097</v>
      </c>
      <c r="K21">
        <v>1</v>
      </c>
      <c r="N21">
        <v>0</v>
      </c>
      <c r="O21">
        <v>0</v>
      </c>
      <c r="P21">
        <v>0</v>
      </c>
      <c r="Q21">
        <v>5.4003920000000004E-2</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s="885">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row>
    <row r="22" spans="1:73">
      <c r="A22" t="s">
        <v>1095</v>
      </c>
      <c r="B22" t="s">
        <v>1098</v>
      </c>
      <c r="C22" t="s">
        <v>9</v>
      </c>
      <c r="D22" t="s">
        <v>1074</v>
      </c>
      <c r="E22" t="s">
        <v>1098</v>
      </c>
      <c r="F22" t="s">
        <v>1090</v>
      </c>
      <c r="G22" t="s">
        <v>1077</v>
      </c>
      <c r="H22">
        <v>2014</v>
      </c>
      <c r="I22" t="s">
        <v>1094</v>
      </c>
      <c r="J22" t="s">
        <v>1097</v>
      </c>
      <c r="K22">
        <v>2</v>
      </c>
      <c r="N22">
        <v>0</v>
      </c>
      <c r="O22">
        <v>0</v>
      </c>
      <c r="P22">
        <v>0</v>
      </c>
      <c r="Q22">
        <v>0.8080659</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s="885">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row>
    <row r="23" spans="1:73">
      <c r="N23" s="886">
        <f t="shared" ref="N23:P23" si="0">SUM(N4:N22)</f>
        <v>0</v>
      </c>
      <c r="O23" s="886">
        <f t="shared" si="0"/>
        <v>2.2579999999999999E-2</v>
      </c>
      <c r="P23" s="886">
        <f t="shared" si="0"/>
        <v>9.8309149794000003E-2</v>
      </c>
      <c r="Q23" s="886">
        <f>SUM(Q4:Q22)</f>
        <v>1.4824326822679061</v>
      </c>
      <c r="R23" s="886">
        <f t="shared" ref="R23:BU23" si="1">SUM(R4:R22)</f>
        <v>0.50785193204690615</v>
      </c>
      <c r="S23" s="886">
        <f t="shared" si="1"/>
        <v>0.50017842053090611</v>
      </c>
      <c r="T23" s="886">
        <f t="shared" si="1"/>
        <v>0.47335972728890618</v>
      </c>
      <c r="U23" s="886">
        <f t="shared" si="1"/>
        <v>0.44352989394465558</v>
      </c>
      <c r="V23" s="886">
        <f t="shared" si="1"/>
        <v>0.44262930360800012</v>
      </c>
      <c r="W23" s="886">
        <f t="shared" si="1"/>
        <v>0.43945504067500007</v>
      </c>
      <c r="X23" s="886">
        <f t="shared" si="1"/>
        <v>0.43246774503099999</v>
      </c>
      <c r="Y23" s="886">
        <f t="shared" si="1"/>
        <v>0.42165231266499997</v>
      </c>
      <c r="Z23" s="886">
        <f t="shared" si="1"/>
        <v>0.39038255794399995</v>
      </c>
      <c r="AA23" s="886">
        <f t="shared" si="1"/>
        <v>0.34067995101700005</v>
      </c>
      <c r="AB23" s="886">
        <f t="shared" si="1"/>
        <v>0.309947287307</v>
      </c>
      <c r="AC23" s="886">
        <f t="shared" si="1"/>
        <v>0.212202097753</v>
      </c>
      <c r="AD23" s="886">
        <f t="shared" si="1"/>
        <v>0.21217234213499997</v>
      </c>
      <c r="AE23" s="886">
        <f t="shared" si="1"/>
        <v>0.20901431545899998</v>
      </c>
      <c r="AF23" s="886">
        <f t="shared" si="1"/>
        <v>0.172604833599</v>
      </c>
      <c r="AG23" s="886">
        <f t="shared" si="1"/>
        <v>8.4922986451999999E-2</v>
      </c>
      <c r="AH23" s="886">
        <f t="shared" si="1"/>
        <v>8.4790644736000009E-2</v>
      </c>
      <c r="AI23" s="886">
        <f t="shared" si="1"/>
        <v>8.3368020213999999E-2</v>
      </c>
      <c r="AJ23" s="886">
        <f t="shared" si="1"/>
        <v>6.1654451554000005E-2</v>
      </c>
      <c r="AK23" s="886">
        <f t="shared" si="1"/>
        <v>0</v>
      </c>
      <c r="AL23" s="886">
        <f t="shared" si="1"/>
        <v>0</v>
      </c>
      <c r="AM23" s="886">
        <f t="shared" si="1"/>
        <v>0</v>
      </c>
      <c r="AN23" s="886">
        <f t="shared" si="1"/>
        <v>0</v>
      </c>
      <c r="AO23" s="886">
        <f t="shared" si="1"/>
        <v>0</v>
      </c>
      <c r="AP23" s="886">
        <f t="shared" si="1"/>
        <v>0</v>
      </c>
      <c r="AQ23" s="886">
        <f t="shared" si="1"/>
        <v>0</v>
      </c>
      <c r="AR23" s="886">
        <f t="shared" si="1"/>
        <v>0</v>
      </c>
      <c r="AS23" s="886">
        <f t="shared" si="1"/>
        <v>131.339</v>
      </c>
      <c r="AT23" s="886">
        <f t="shared" si="1"/>
        <v>629.85193568620002</v>
      </c>
      <c r="AU23" s="886">
        <f t="shared" si="1"/>
        <v>3478.4472507652717</v>
      </c>
      <c r="AV23" s="886">
        <f t="shared" si="1"/>
        <v>3412.1594478652714</v>
      </c>
      <c r="AW23" s="886">
        <f t="shared" si="1"/>
        <v>3372.718863775272</v>
      </c>
      <c r="AX23" s="886">
        <f t="shared" si="1"/>
        <v>3279.8869591220719</v>
      </c>
      <c r="AY23" s="886">
        <f t="shared" si="1"/>
        <v>3137.1024831644854</v>
      </c>
      <c r="AZ23" s="886">
        <f t="shared" si="1"/>
        <v>3130.9745239282006</v>
      </c>
      <c r="BA23" s="886">
        <f t="shared" si="1"/>
        <v>3104.7542914281998</v>
      </c>
      <c r="BB23" s="886">
        <f t="shared" si="1"/>
        <v>3073.1738638681995</v>
      </c>
      <c r="BC23" s="886">
        <f t="shared" si="1"/>
        <v>2863.8106900171997</v>
      </c>
      <c r="BD23" s="886">
        <f t="shared" si="1"/>
        <v>2592.2118615672007</v>
      </c>
      <c r="BE23" s="886">
        <f t="shared" si="1"/>
        <v>2149.1575783531998</v>
      </c>
      <c r="BF23" s="886">
        <f t="shared" si="1"/>
        <v>1866.7157917332001</v>
      </c>
      <c r="BG23" s="886">
        <f t="shared" si="1"/>
        <v>1275.2370425382001</v>
      </c>
      <c r="BH23" s="886">
        <f t="shared" si="1"/>
        <v>1273.8120656482001</v>
      </c>
      <c r="BI23" s="886">
        <f t="shared" si="1"/>
        <v>1245.1360213482001</v>
      </c>
      <c r="BJ23" s="886">
        <f t="shared" si="1"/>
        <v>962.5181971582</v>
      </c>
      <c r="BK23" s="886">
        <f t="shared" si="1"/>
        <v>322.38066252819999</v>
      </c>
      <c r="BL23" s="886">
        <f t="shared" si="1"/>
        <v>322.26231536379998</v>
      </c>
      <c r="BM23" s="886">
        <f t="shared" si="1"/>
        <v>320.71470732999995</v>
      </c>
      <c r="BN23" s="886">
        <f t="shared" si="1"/>
        <v>278.25581792999998</v>
      </c>
      <c r="BO23" s="886">
        <f t="shared" si="1"/>
        <v>0</v>
      </c>
      <c r="BP23" s="886">
        <f t="shared" si="1"/>
        <v>0</v>
      </c>
      <c r="BQ23" s="886">
        <f t="shared" si="1"/>
        <v>0</v>
      </c>
      <c r="BR23" s="886">
        <f t="shared" si="1"/>
        <v>0</v>
      </c>
      <c r="BS23" s="886">
        <f t="shared" si="1"/>
        <v>0</v>
      </c>
      <c r="BT23" s="886">
        <f t="shared" si="1"/>
        <v>0</v>
      </c>
      <c r="BU23" s="886">
        <f t="shared" si="1"/>
        <v>0</v>
      </c>
    </row>
    <row r="25" spans="1:73" ht="15.75">
      <c r="D25" s="887" t="s">
        <v>1099</v>
      </c>
      <c r="Q25">
        <f>+Q9+Q10+Q11+Q12+Q13+Q14+Q16+Q17+Q19</f>
        <v>4.2134177583906154E-2</v>
      </c>
      <c r="R25">
        <f>+R9+R10+R11+R12+R13+R14+R16+R17+R19</f>
        <v>4.0765880672906152E-2</v>
      </c>
      <c r="S25">
        <f>+S9+S10+S11+S12+S13+S14+S16+S17+S19</f>
        <v>3.9979834076906154E-2</v>
      </c>
      <c r="AU25">
        <f>+AU9+AU10+AU12+AU13+AU14+AU16+AU17+AU19</f>
        <v>259.82453487907202</v>
      </c>
      <c r="AV25" s="888">
        <f t="shared" ref="AV25:AW25" si="2">+AV9+AV10+AV12+AV13+AV14+AV16+AV17+AV19</f>
        <v>238.02649367907199</v>
      </c>
      <c r="AW25" s="888">
        <f t="shared" si="2"/>
        <v>225.24877858907195</v>
      </c>
    </row>
    <row r="26" spans="1:73" ht="15.75">
      <c r="D26" s="887" t="s">
        <v>1100</v>
      </c>
      <c r="Q26">
        <f>+Q4</f>
        <v>7.8883131480000007E-2</v>
      </c>
      <c r="R26">
        <f>+R4</f>
        <v>7.8449765749999997E-2</v>
      </c>
      <c r="S26">
        <f>+S4</f>
        <v>7.1562300829999995E-2</v>
      </c>
      <c r="AU26">
        <f>+AU4</f>
        <v>301.38274510000002</v>
      </c>
      <c r="AV26" s="888">
        <f t="shared" ref="AV26:AW26" si="3">+AV4</f>
        <v>299.90010940000002</v>
      </c>
      <c r="AW26" s="888">
        <f t="shared" si="3"/>
        <v>273.24124040000004</v>
      </c>
    </row>
    <row r="27" spans="1:73" ht="15.75">
      <c r="D27" s="887" t="s">
        <v>1101</v>
      </c>
      <c r="Q27">
        <f>+Q5+Q8</f>
        <v>0.30257241303000004</v>
      </c>
      <c r="R27">
        <f>+R5+R8</f>
        <v>0.29032713583000003</v>
      </c>
      <c r="S27">
        <f>+S5+S8</f>
        <v>0.29032713583000003</v>
      </c>
      <c r="AU27">
        <f>+AU5+AU8</f>
        <v>2287.3880350999998</v>
      </c>
      <c r="AV27" s="888">
        <f t="shared" ref="AV27:AW27" si="4">+AV5+AV8</f>
        <v>2244.3819091</v>
      </c>
      <c r="AW27" s="888">
        <f t="shared" si="4"/>
        <v>2244.3819091</v>
      </c>
    </row>
    <row r="28" spans="1:73" ht="15.75">
      <c r="D28" s="887" t="s">
        <v>1102</v>
      </c>
      <c r="Q28">
        <f>+Q21+Q22</f>
        <v>0.86206981999999999</v>
      </c>
      <c r="R28">
        <f>+R21+R22</f>
        <v>0</v>
      </c>
      <c r="S28">
        <f>+S21+S22</f>
        <v>0</v>
      </c>
    </row>
    <row r="29" spans="1:73" ht="15.75">
      <c r="D29" s="887" t="s">
        <v>1103</v>
      </c>
      <c r="Q29">
        <f>+Q20</f>
        <v>9.8463990380000005E-2</v>
      </c>
      <c r="R29">
        <f>+R20</f>
        <v>0</v>
      </c>
      <c r="S29">
        <f>+S20</f>
        <v>0</v>
      </c>
    </row>
    <row r="30" spans="1:73" ht="15.75">
      <c r="D30" s="887"/>
    </row>
    <row r="31" spans="1:73" ht="15.75">
      <c r="D31" s="887" t="s">
        <v>1104</v>
      </c>
      <c r="Q31">
        <f>+Q15+Q18</f>
        <v>3.9727869399999998E-4</v>
      </c>
      <c r="R31">
        <f>+R15+R18</f>
        <v>3.9727869399999998E-4</v>
      </c>
      <c r="S31">
        <f>+S15+S18</f>
        <v>3.9727869399999998E-4</v>
      </c>
      <c r="AU31">
        <f>+AU15+AU18</f>
        <v>0.65689948619999994</v>
      </c>
      <c r="AV31" s="888">
        <f t="shared" ref="AV31:AW31" si="5">+AV15+AV18</f>
        <v>0.65589948619999994</v>
      </c>
      <c r="AW31" s="888">
        <f t="shared" si="5"/>
        <v>0.65189948619999993</v>
      </c>
    </row>
    <row r="32" spans="1:73" ht="15.75">
      <c r="D32" s="887"/>
    </row>
    <row r="33" spans="4:73" ht="15.75">
      <c r="D33" s="887" t="s">
        <v>1105</v>
      </c>
      <c r="Q33">
        <f t="shared" ref="Q33:S34" si="6">+Q6</f>
        <v>2.2579999999999999E-2</v>
      </c>
      <c r="R33">
        <f t="shared" si="6"/>
        <v>2.2579999999999999E-2</v>
      </c>
      <c r="S33">
        <f t="shared" si="6"/>
        <v>2.2579999999999999E-2</v>
      </c>
      <c r="AU33">
        <f>+AU6</f>
        <v>131.339</v>
      </c>
      <c r="AV33" s="888">
        <f t="shared" ref="AV33:AW34" si="7">+AV6</f>
        <v>131.339</v>
      </c>
      <c r="AW33" s="888">
        <f t="shared" si="7"/>
        <v>131.339</v>
      </c>
    </row>
    <row r="34" spans="4:73" ht="15.75">
      <c r="D34" s="887" t="s">
        <v>1106</v>
      </c>
      <c r="Q34">
        <f t="shared" si="6"/>
        <v>7.5331871100000003E-2</v>
      </c>
      <c r="R34">
        <f t="shared" si="6"/>
        <v>7.5331871100000003E-2</v>
      </c>
      <c r="S34">
        <f t="shared" si="6"/>
        <v>7.5331871100000003E-2</v>
      </c>
      <c r="AU34">
        <f>+AU7</f>
        <v>497.85603619999995</v>
      </c>
      <c r="AV34" s="888">
        <f t="shared" si="7"/>
        <v>497.85603619999995</v>
      </c>
      <c r="AW34" s="888">
        <f t="shared" si="7"/>
        <v>497.85603619999995</v>
      </c>
    </row>
    <row r="35" spans="4:73" ht="15.75">
      <c r="D35" s="887"/>
      <c r="Q35" s="886">
        <f>SUM(Q25:Q34)</f>
        <v>1.4824326822679061</v>
      </c>
      <c r="R35" s="886">
        <f t="shared" ref="R35:S35" si="8">SUM(R25:R34)</f>
        <v>0.50785193204690615</v>
      </c>
      <c r="S35" s="886">
        <f t="shared" si="8"/>
        <v>0.50017842053090611</v>
      </c>
      <c r="T35" s="886"/>
      <c r="U35" s="886"/>
      <c r="AU35" s="886">
        <f>SUM(AU25:AU34)</f>
        <v>3478.4472507652717</v>
      </c>
      <c r="AV35" s="886">
        <f t="shared" ref="AV35:AW35" si="9">SUM(AV25:AV34)</f>
        <v>3412.1594478652714</v>
      </c>
      <c r="AW35" s="886">
        <f t="shared" si="9"/>
        <v>3372.7188637752715</v>
      </c>
    </row>
    <row r="36" spans="4:73" ht="15.75">
      <c r="D36" s="887"/>
    </row>
    <row r="37" spans="4:73" s="889" customFormat="1">
      <c r="D37" s="889" t="s">
        <v>1107</v>
      </c>
      <c r="Q37" s="889">
        <f>+Q23-Q35</f>
        <v>0</v>
      </c>
      <c r="R37" s="889">
        <f>+R23-R35</f>
        <v>0</v>
      </c>
      <c r="S37" s="889">
        <f>+S23-S35</f>
        <v>0</v>
      </c>
      <c r="AU37" s="889">
        <f>+AU23-AU35</f>
        <v>0</v>
      </c>
      <c r="AV37" s="889">
        <f t="shared" ref="AV37:AW37" si="10">+AV23-AV35</f>
        <v>0</v>
      </c>
      <c r="AW37" s="889">
        <f t="shared" si="10"/>
        <v>0</v>
      </c>
    </row>
    <row r="40" spans="4:73">
      <c r="J40" s="873" t="s">
        <v>1108</v>
      </c>
      <c r="K40" s="873"/>
    </row>
    <row r="41" spans="4:73">
      <c r="J41" s="873"/>
      <c r="K41" s="873" t="s">
        <v>1109</v>
      </c>
      <c r="N41">
        <f>+N23*1000</f>
        <v>0</v>
      </c>
      <c r="O41">
        <f t="shared" ref="O41:BU41" si="11">+O23*1000</f>
        <v>22.58</v>
      </c>
      <c r="P41">
        <f t="shared" si="11"/>
        <v>98.309149794000007</v>
      </c>
      <c r="Q41">
        <f t="shared" si="11"/>
        <v>1482.4326822679061</v>
      </c>
      <c r="R41">
        <f t="shared" si="11"/>
        <v>507.85193204690614</v>
      </c>
      <c r="S41">
        <f t="shared" si="11"/>
        <v>500.17842053090612</v>
      </c>
      <c r="T41">
        <f t="shared" si="11"/>
        <v>473.35972728890619</v>
      </c>
      <c r="U41">
        <f t="shared" si="11"/>
        <v>443.52989394465561</v>
      </c>
      <c r="V41">
        <f t="shared" si="11"/>
        <v>442.6293036080001</v>
      </c>
      <c r="W41">
        <f t="shared" si="11"/>
        <v>439.45504067500008</v>
      </c>
      <c r="X41">
        <f t="shared" si="11"/>
        <v>432.46774503099999</v>
      </c>
      <c r="Y41">
        <f t="shared" si="11"/>
        <v>421.65231266499995</v>
      </c>
      <c r="Z41">
        <f t="shared" si="11"/>
        <v>390.38255794399993</v>
      </c>
      <c r="AA41">
        <f t="shared" si="11"/>
        <v>340.67995101700006</v>
      </c>
      <c r="AB41">
        <f t="shared" si="11"/>
        <v>309.94728730700001</v>
      </c>
      <c r="AC41">
        <f t="shared" si="11"/>
        <v>212.202097753</v>
      </c>
      <c r="AD41">
        <f t="shared" si="11"/>
        <v>212.17234213499998</v>
      </c>
      <c r="AE41">
        <f t="shared" si="11"/>
        <v>209.01431545899999</v>
      </c>
      <c r="AF41">
        <f t="shared" si="11"/>
        <v>172.60483359899999</v>
      </c>
      <c r="AG41">
        <f t="shared" si="11"/>
        <v>84.922986452000004</v>
      </c>
      <c r="AH41">
        <f t="shared" si="11"/>
        <v>84.790644736000004</v>
      </c>
      <c r="AI41">
        <f t="shared" si="11"/>
        <v>83.368020213999998</v>
      </c>
      <c r="AJ41">
        <f t="shared" si="11"/>
        <v>61.654451554000005</v>
      </c>
      <c r="AK41">
        <f t="shared" si="11"/>
        <v>0</v>
      </c>
      <c r="AL41">
        <f t="shared" si="11"/>
        <v>0</v>
      </c>
      <c r="AM41">
        <f t="shared" si="11"/>
        <v>0</v>
      </c>
      <c r="AN41">
        <f t="shared" si="11"/>
        <v>0</v>
      </c>
      <c r="AO41">
        <f t="shared" si="11"/>
        <v>0</v>
      </c>
      <c r="AP41">
        <f t="shared" si="11"/>
        <v>0</v>
      </c>
      <c r="AQ41">
        <f t="shared" si="11"/>
        <v>0</v>
      </c>
      <c r="AR41">
        <f t="shared" si="11"/>
        <v>0</v>
      </c>
      <c r="AS41">
        <f t="shared" si="11"/>
        <v>131339</v>
      </c>
      <c r="AT41">
        <f t="shared" si="11"/>
        <v>629851.93568620004</v>
      </c>
      <c r="AU41">
        <f t="shared" si="11"/>
        <v>3478447.250765272</v>
      </c>
      <c r="AV41">
        <f t="shared" si="11"/>
        <v>3412159.4478652715</v>
      </c>
      <c r="AW41">
        <f t="shared" si="11"/>
        <v>3372718.8637752719</v>
      </c>
      <c r="AX41">
        <f t="shared" si="11"/>
        <v>3279886.959122072</v>
      </c>
      <c r="AY41" s="890">
        <f t="shared" si="11"/>
        <v>3137102.4831644855</v>
      </c>
      <c r="AZ41">
        <f t="shared" si="11"/>
        <v>3130974.5239282008</v>
      </c>
      <c r="BA41">
        <f t="shared" si="11"/>
        <v>3104754.2914282</v>
      </c>
      <c r="BB41">
        <f t="shared" si="11"/>
        <v>3073173.8638681998</v>
      </c>
      <c r="BC41">
        <f t="shared" si="11"/>
        <v>2863810.6900171996</v>
      </c>
      <c r="BD41">
        <f t="shared" si="11"/>
        <v>2592211.8615672006</v>
      </c>
      <c r="BE41">
        <f t="shared" si="11"/>
        <v>2149157.5783531996</v>
      </c>
      <c r="BF41">
        <f t="shared" si="11"/>
        <v>1866715.7917332002</v>
      </c>
      <c r="BG41">
        <f t="shared" si="11"/>
        <v>1275237.0425382</v>
      </c>
      <c r="BH41">
        <f t="shared" si="11"/>
        <v>1273812.0656482002</v>
      </c>
      <c r="BI41">
        <f t="shared" si="11"/>
        <v>1245136.0213482</v>
      </c>
      <c r="BJ41">
        <f t="shared" si="11"/>
        <v>962518.19715819997</v>
      </c>
      <c r="BK41">
        <f t="shared" si="11"/>
        <v>322380.66252820002</v>
      </c>
      <c r="BL41">
        <f t="shared" si="11"/>
        <v>322262.31536379998</v>
      </c>
      <c r="BM41">
        <f t="shared" si="11"/>
        <v>320714.70732999995</v>
      </c>
      <c r="BN41">
        <f t="shared" si="11"/>
        <v>278255.81792999996</v>
      </c>
      <c r="BO41">
        <f t="shared" si="11"/>
        <v>0</v>
      </c>
      <c r="BP41">
        <f t="shared" si="11"/>
        <v>0</v>
      </c>
      <c r="BQ41">
        <f t="shared" si="11"/>
        <v>0</v>
      </c>
      <c r="BR41">
        <f t="shared" si="11"/>
        <v>0</v>
      </c>
      <c r="BS41">
        <f t="shared" si="11"/>
        <v>0</v>
      </c>
      <c r="BT41">
        <f t="shared" si="11"/>
        <v>0</v>
      </c>
      <c r="BU41">
        <f t="shared" si="11"/>
        <v>0</v>
      </c>
    </row>
    <row r="42" spans="4:73">
      <c r="J42" s="873"/>
      <c r="K42" s="873" t="s">
        <v>1110</v>
      </c>
      <c r="N42" s="891">
        <f>SUM('[7]7.  Persistence Report'!L227:L245)</f>
        <v>0</v>
      </c>
      <c r="O42" s="891">
        <f>SUM('[7]7.  Persistence Report'!M227:M245)</f>
        <v>22.58</v>
      </c>
      <c r="P42" s="891">
        <f>SUM('[7]7.  Persistence Report'!N227:N245)</f>
        <v>98.309149793999993</v>
      </c>
      <c r="Q42" s="891">
        <f>SUM('[7]7.  Persistence Report'!O227:O245)</f>
        <v>1482.4326822679063</v>
      </c>
      <c r="R42" s="891">
        <f>SUM('[7]7.  Persistence Report'!P227:P245)</f>
        <v>507.85193204690609</v>
      </c>
      <c r="S42" s="891">
        <f>SUM('[7]7.  Persistence Report'!Q227:Q245)</f>
        <v>500.17842053090612</v>
      </c>
      <c r="T42" s="891">
        <f>SUM('[7]7.  Persistence Report'!R227:R245)</f>
        <v>473.35972728890607</v>
      </c>
      <c r="U42" s="891">
        <f>SUM('[7]7.  Persistence Report'!S227:S245)</f>
        <v>443.5298939446555</v>
      </c>
      <c r="V42" s="891">
        <f>SUM('[7]7.  Persistence Report'!T227:T245)</f>
        <v>442.62930360800004</v>
      </c>
      <c r="W42" s="891">
        <f>SUM('[7]7.  Persistence Report'!U227:U245)</f>
        <v>439.45504067499996</v>
      </c>
      <c r="X42" s="891">
        <f>SUM('[7]7.  Persistence Report'!V227:V245)</f>
        <v>432.46774503099994</v>
      </c>
      <c r="Y42" s="891">
        <f>SUM('[7]7.  Persistence Report'!W227:W245)</f>
        <v>421.6523126649999</v>
      </c>
      <c r="Z42" s="891">
        <f>SUM('[7]7.  Persistence Report'!X227:X245)</f>
        <v>390.38255794399998</v>
      </c>
      <c r="AA42" s="891">
        <f>SUM('[7]7.  Persistence Report'!Y227:Y245)</f>
        <v>340.67995101699995</v>
      </c>
      <c r="AB42" s="891">
        <f>SUM('[7]7.  Persistence Report'!Z227:Z245)</f>
        <v>309.94728730700001</v>
      </c>
      <c r="AC42" s="891">
        <f>SUM('[7]7.  Persistence Report'!AA227:AA245)</f>
        <v>212.20209775300003</v>
      </c>
      <c r="AD42" s="891">
        <f>SUM('[7]7.  Persistence Report'!AB227:AB245)</f>
        <v>212.17234213500001</v>
      </c>
      <c r="AE42" s="891">
        <f>SUM('[7]7.  Persistence Report'!AC227:AC245)</f>
        <v>209.01431545900002</v>
      </c>
      <c r="AF42" s="891">
        <f>SUM('[7]7.  Persistence Report'!AD227:AD245)</f>
        <v>172.60483359900002</v>
      </c>
      <c r="AG42" s="891">
        <f>SUM('[7]7.  Persistence Report'!AE227:AE245)</f>
        <v>84.922986452000004</v>
      </c>
      <c r="AH42" s="891">
        <f>SUM('[7]7.  Persistence Report'!AF227:AF245)</f>
        <v>84.790644736000004</v>
      </c>
      <c r="AI42" s="891">
        <f>SUM('[7]7.  Persistence Report'!AG227:AG245)</f>
        <v>83.368020213999998</v>
      </c>
      <c r="AJ42" s="891">
        <f>SUM('[7]7.  Persistence Report'!AH227:AH245)</f>
        <v>61.654451554000005</v>
      </c>
      <c r="AK42" s="891">
        <f>SUM('[7]7.  Persistence Report'!AI227:AI245)</f>
        <v>0</v>
      </c>
      <c r="AL42" s="891">
        <f>SUM('[7]7.  Persistence Report'!AJ227:AJ245)</f>
        <v>0</v>
      </c>
      <c r="AM42" s="891">
        <f>SUM('[7]7.  Persistence Report'!AK227:AK245)</f>
        <v>0</v>
      </c>
      <c r="AN42" s="891">
        <f>SUM('[7]7.  Persistence Report'!AL227:AL245)</f>
        <v>0</v>
      </c>
      <c r="AO42" s="891">
        <f>SUM('[7]7.  Persistence Report'!AM227:AM245)</f>
        <v>0</v>
      </c>
      <c r="AP42" s="891">
        <f>SUM('[7]7.  Persistence Report'!AN227:AN245)</f>
        <v>0</v>
      </c>
      <c r="AQ42" s="891">
        <f>SUM('[7]7.  Persistence Report'!AO227:AO245)</f>
        <v>0</v>
      </c>
      <c r="AR42" s="891">
        <f>SUM('[7]7.  Persistence Report'!AP227:AP245)</f>
        <v>0</v>
      </c>
      <c r="AS42" s="892">
        <f>SUM('[7]7.  Persistence Report'!AR227:AR245)</f>
        <v>131339</v>
      </c>
      <c r="AT42" s="892">
        <f>SUM('[7]7.  Persistence Report'!AS227:AS245)</f>
        <v>629851.93568619993</v>
      </c>
      <c r="AU42" s="892">
        <f>SUM('[7]7.  Persistence Report'!AT227:AT245)</f>
        <v>3478447.250765272</v>
      </c>
      <c r="AV42" s="892">
        <f>SUM('[7]7.  Persistence Report'!AU227:AU245)</f>
        <v>3412159.4478652715</v>
      </c>
      <c r="AW42" s="892">
        <f>SUM('[7]7.  Persistence Report'!AV227:AV245)</f>
        <v>3372718.8637752715</v>
      </c>
      <c r="AX42" s="892">
        <f>SUM('[7]7.  Persistence Report'!AW227:AW245)</f>
        <v>3279886.9591220715</v>
      </c>
      <c r="AY42" s="892">
        <f>SUM('[7]7.  Persistence Report'!AX227:AX245)</f>
        <v>3137102.4831644846</v>
      </c>
      <c r="AZ42" s="892">
        <f>SUM('[7]7.  Persistence Report'!AY227:AY245)</f>
        <v>3130974.5239281999</v>
      </c>
      <c r="BA42" s="892">
        <f>SUM('[7]7.  Persistence Report'!AZ227:AZ245)</f>
        <v>3104754.2914281995</v>
      </c>
      <c r="BB42" s="892">
        <f>SUM('[7]7.  Persistence Report'!BA227:BA245)</f>
        <v>3073173.8638681998</v>
      </c>
      <c r="BC42" s="892">
        <f>SUM('[7]7.  Persistence Report'!BB227:BB245)</f>
        <v>2863810.6900172001</v>
      </c>
      <c r="BD42" s="892">
        <f>SUM('[7]7.  Persistence Report'!BC227:BC245)</f>
        <v>2592211.8615672002</v>
      </c>
      <c r="BE42" s="892">
        <f>SUM('[7]7.  Persistence Report'!BD227:BD245)</f>
        <v>2149157.5783532001</v>
      </c>
      <c r="BF42" s="892">
        <f>SUM('[7]7.  Persistence Report'!BE227:BE245)</f>
        <v>1866715.7917332</v>
      </c>
      <c r="BG42" s="892">
        <f>SUM('[7]7.  Persistence Report'!BF227:BF245)</f>
        <v>1275237.0425381998</v>
      </c>
      <c r="BH42" s="892">
        <f>SUM('[7]7.  Persistence Report'!BG227:BG245)</f>
        <v>1273812.0656481998</v>
      </c>
      <c r="BI42" s="892">
        <f>SUM('[7]7.  Persistence Report'!BH227:BH245)</f>
        <v>1245136.0213481998</v>
      </c>
      <c r="BJ42" s="892">
        <f>SUM('[7]7.  Persistence Report'!BI227:BI245)</f>
        <v>962518.19715819997</v>
      </c>
      <c r="BK42" s="892">
        <f>SUM('[7]7.  Persistence Report'!BJ227:BJ245)</f>
        <v>322380.66252819996</v>
      </c>
      <c r="BL42" s="892">
        <f>SUM('[7]7.  Persistence Report'!BK227:BK245)</f>
        <v>322262.31536379992</v>
      </c>
      <c r="BM42" s="892">
        <f>SUM('[7]7.  Persistence Report'!BL227:BL245)</f>
        <v>320714.70732999995</v>
      </c>
      <c r="BN42" s="892">
        <f>SUM('[7]7.  Persistence Report'!BM227:BM245)</f>
        <v>278255.81792999996</v>
      </c>
      <c r="BO42" s="892">
        <f>SUM('[7]7.  Persistence Report'!BN227:BN245)</f>
        <v>0</v>
      </c>
      <c r="BP42" s="892">
        <f>SUM('[7]7.  Persistence Report'!BO227:BO245)</f>
        <v>0</v>
      </c>
      <c r="BQ42" s="892">
        <f>SUM('[7]7.  Persistence Report'!BP227:BP245)</f>
        <v>0</v>
      </c>
      <c r="BR42" s="892">
        <f>SUM('[7]7.  Persistence Report'!BQ227:BQ245)</f>
        <v>0</v>
      </c>
      <c r="BS42" s="892">
        <f>SUM('[7]7.  Persistence Report'!BR227:BR245)</f>
        <v>0</v>
      </c>
      <c r="BT42" s="892">
        <f>SUM('[7]7.  Persistence Report'!BS227:BS245)</f>
        <v>0</v>
      </c>
      <c r="BU42" s="892">
        <f>SUM('[7]7.  Persistence Report'!BT227:BT245)</f>
        <v>0</v>
      </c>
    </row>
    <row r="43" spans="4:73" s="889" customFormat="1">
      <c r="J43" s="893"/>
      <c r="K43" s="889" t="s">
        <v>1107</v>
      </c>
      <c r="N43" s="894">
        <f>+N41-N42</f>
        <v>0</v>
      </c>
      <c r="O43" s="894">
        <f t="shared" ref="O43:BU43" si="12">+O41-O42</f>
        <v>0</v>
      </c>
      <c r="P43" s="894">
        <f t="shared" si="12"/>
        <v>0</v>
      </c>
      <c r="Q43" s="894">
        <f t="shared" si="12"/>
        <v>0</v>
      </c>
      <c r="R43" s="894">
        <f t="shared" si="12"/>
        <v>0</v>
      </c>
      <c r="S43" s="894">
        <f t="shared" si="12"/>
        <v>0</v>
      </c>
      <c r="T43" s="894">
        <f t="shared" si="12"/>
        <v>0</v>
      </c>
      <c r="U43" s="894">
        <f t="shared" si="12"/>
        <v>0</v>
      </c>
      <c r="V43" s="894">
        <f t="shared" si="12"/>
        <v>0</v>
      </c>
      <c r="W43" s="894">
        <f t="shared" si="12"/>
        <v>0</v>
      </c>
      <c r="X43" s="894">
        <f t="shared" si="12"/>
        <v>0</v>
      </c>
      <c r="Y43" s="894">
        <f t="shared" si="12"/>
        <v>0</v>
      </c>
      <c r="Z43" s="894">
        <f t="shared" si="12"/>
        <v>0</v>
      </c>
      <c r="AA43" s="894">
        <f t="shared" si="12"/>
        <v>0</v>
      </c>
      <c r="AB43" s="894">
        <f t="shared" si="12"/>
        <v>0</v>
      </c>
      <c r="AC43" s="894">
        <f t="shared" si="12"/>
        <v>0</v>
      </c>
      <c r="AD43" s="894">
        <f t="shared" si="12"/>
        <v>0</v>
      </c>
      <c r="AE43" s="894">
        <f t="shared" si="12"/>
        <v>0</v>
      </c>
      <c r="AF43" s="894">
        <f t="shared" si="12"/>
        <v>0</v>
      </c>
      <c r="AG43" s="894">
        <f t="shared" si="12"/>
        <v>0</v>
      </c>
      <c r="AH43" s="894">
        <f t="shared" si="12"/>
        <v>0</v>
      </c>
      <c r="AI43" s="894">
        <f t="shared" si="12"/>
        <v>0</v>
      </c>
      <c r="AJ43" s="894">
        <f t="shared" si="12"/>
        <v>0</v>
      </c>
      <c r="AK43" s="894">
        <f t="shared" si="12"/>
        <v>0</v>
      </c>
      <c r="AL43" s="894">
        <f t="shared" si="12"/>
        <v>0</v>
      </c>
      <c r="AM43" s="894">
        <f t="shared" si="12"/>
        <v>0</v>
      </c>
      <c r="AN43" s="894">
        <f t="shared" si="12"/>
        <v>0</v>
      </c>
      <c r="AO43" s="894">
        <f t="shared" si="12"/>
        <v>0</v>
      </c>
      <c r="AP43" s="894">
        <f t="shared" si="12"/>
        <v>0</v>
      </c>
      <c r="AQ43" s="894">
        <f t="shared" si="12"/>
        <v>0</v>
      </c>
      <c r="AR43" s="894">
        <f t="shared" si="12"/>
        <v>0</v>
      </c>
      <c r="AS43" s="894">
        <f t="shared" si="12"/>
        <v>0</v>
      </c>
      <c r="AT43" s="894">
        <f t="shared" si="12"/>
        <v>0</v>
      </c>
      <c r="AU43" s="894">
        <f t="shared" si="12"/>
        <v>0</v>
      </c>
      <c r="AV43" s="894">
        <f t="shared" si="12"/>
        <v>0</v>
      </c>
      <c r="AW43" s="894">
        <f t="shared" si="12"/>
        <v>0</v>
      </c>
      <c r="AX43" s="894">
        <f t="shared" si="12"/>
        <v>0</v>
      </c>
      <c r="AY43" s="894">
        <f t="shared" si="12"/>
        <v>0</v>
      </c>
      <c r="AZ43" s="894">
        <f t="shared" si="12"/>
        <v>0</v>
      </c>
      <c r="BA43" s="894">
        <f t="shared" si="12"/>
        <v>0</v>
      </c>
      <c r="BB43" s="894">
        <f t="shared" si="12"/>
        <v>0</v>
      </c>
      <c r="BC43" s="894">
        <f t="shared" si="12"/>
        <v>0</v>
      </c>
      <c r="BD43" s="894">
        <f t="shared" si="12"/>
        <v>0</v>
      </c>
      <c r="BE43" s="894">
        <f t="shared" si="12"/>
        <v>0</v>
      </c>
      <c r="BF43" s="894">
        <f t="shared" si="12"/>
        <v>0</v>
      </c>
      <c r="BG43" s="894">
        <f t="shared" si="12"/>
        <v>0</v>
      </c>
      <c r="BH43" s="894">
        <f t="shared" si="12"/>
        <v>0</v>
      </c>
      <c r="BI43" s="894">
        <f t="shared" si="12"/>
        <v>0</v>
      </c>
      <c r="BJ43" s="894">
        <f t="shared" si="12"/>
        <v>0</v>
      </c>
      <c r="BK43" s="894">
        <f t="shared" si="12"/>
        <v>0</v>
      </c>
      <c r="BL43" s="894">
        <f t="shared" si="12"/>
        <v>0</v>
      </c>
      <c r="BM43" s="894">
        <f t="shared" si="12"/>
        <v>0</v>
      </c>
      <c r="BN43" s="894">
        <f t="shared" si="12"/>
        <v>0</v>
      </c>
      <c r="BO43" s="894">
        <f t="shared" si="12"/>
        <v>0</v>
      </c>
      <c r="BP43" s="894">
        <f t="shared" si="12"/>
        <v>0</v>
      </c>
      <c r="BQ43" s="894">
        <f t="shared" si="12"/>
        <v>0</v>
      </c>
      <c r="BR43" s="894">
        <f t="shared" si="12"/>
        <v>0</v>
      </c>
      <c r="BS43" s="894">
        <f t="shared" si="12"/>
        <v>0</v>
      </c>
      <c r="BT43" s="894">
        <f t="shared" si="12"/>
        <v>0</v>
      </c>
      <c r="BU43" s="894">
        <f t="shared" si="12"/>
        <v>0</v>
      </c>
    </row>
    <row r="46" spans="4:73">
      <c r="N46" t="s">
        <v>1111</v>
      </c>
      <c r="W46" s="890">
        <f t="shared" ref="W46:AQ46" si="13">+(W4+W8+W13+W14+W16+W17+W19)*1000</f>
        <v>344.28864304100006</v>
      </c>
      <c r="X46" s="890">
        <f t="shared" si="13"/>
        <v>343.96847018699998</v>
      </c>
      <c r="Y46" s="890">
        <f t="shared" si="13"/>
        <v>338.30161983099998</v>
      </c>
      <c r="Z46" s="890">
        <f t="shared" si="13"/>
        <v>333.36052546000002</v>
      </c>
      <c r="AA46" s="890">
        <f t="shared" si="13"/>
        <v>324.17199510300003</v>
      </c>
      <c r="AB46" s="890">
        <f t="shared" si="13"/>
        <v>293.84036045300002</v>
      </c>
      <c r="AC46" s="890">
        <f t="shared" si="13"/>
        <v>196.09517089900001</v>
      </c>
      <c r="AD46" s="890">
        <f t="shared" si="13"/>
        <v>196.06541528099996</v>
      </c>
      <c r="AE46" s="890">
        <f t="shared" si="13"/>
        <v>195.98331528499997</v>
      </c>
      <c r="AF46" s="890">
        <f t="shared" si="13"/>
        <v>172.208554905</v>
      </c>
      <c r="AG46" s="890">
        <f t="shared" si="13"/>
        <v>84.526707758000001</v>
      </c>
      <c r="AH46" s="890">
        <f t="shared" si="13"/>
        <v>84.526707758000001</v>
      </c>
      <c r="AI46" s="890">
        <f t="shared" si="13"/>
        <v>83.367020213999993</v>
      </c>
      <c r="AJ46" s="890">
        <f t="shared" si="13"/>
        <v>61.654451554000005</v>
      </c>
      <c r="AK46" s="890">
        <f t="shared" si="13"/>
        <v>0</v>
      </c>
      <c r="AL46" s="890">
        <f t="shared" si="13"/>
        <v>0</v>
      </c>
      <c r="AM46" s="890">
        <f t="shared" si="13"/>
        <v>0</v>
      </c>
      <c r="AN46" s="890">
        <f t="shared" si="13"/>
        <v>0</v>
      </c>
      <c r="AO46" s="890">
        <f t="shared" si="13"/>
        <v>0</v>
      </c>
      <c r="AP46" s="890">
        <f t="shared" si="13"/>
        <v>0</v>
      </c>
      <c r="AQ46" s="890">
        <f t="shared" si="13"/>
        <v>0</v>
      </c>
      <c r="AR46" s="888" t="s">
        <v>1111</v>
      </c>
      <c r="AY46" s="890">
        <f>+(AY4+AY8+AY13+AY14+AY16+AY17+AY19)*1000</f>
        <v>2512876.6865782849</v>
      </c>
      <c r="AZ46" s="890">
        <f t="shared" ref="AZ46:BN46" si="14">+(AZ4+AZ8+AZ13+AZ14+AZ16+AZ17+AZ19)*1000</f>
        <v>2506748.7273420002</v>
      </c>
      <c r="BA46" s="890">
        <f t="shared" si="14"/>
        <v>2493735.9003419997</v>
      </c>
      <c r="BB46" s="890">
        <f t="shared" si="14"/>
        <v>2488516.9005819997</v>
      </c>
      <c r="BC46" s="890">
        <f t="shared" si="14"/>
        <v>2313184.7763309996</v>
      </c>
      <c r="BD46" s="890">
        <f t="shared" si="14"/>
        <v>2205328.6177810002</v>
      </c>
      <c r="BE46" s="890">
        <f t="shared" si="14"/>
        <v>2003122.0496670003</v>
      </c>
      <c r="BF46" s="890">
        <f t="shared" si="14"/>
        <v>1723050.3483470001</v>
      </c>
      <c r="BG46" s="890">
        <f t="shared" si="14"/>
        <v>1131571.5991520002</v>
      </c>
      <c r="BH46" s="890">
        <f t="shared" si="14"/>
        <v>1130146.6222619999</v>
      </c>
      <c r="BI46" s="890">
        <f t="shared" si="14"/>
        <v>1129471.6222619999</v>
      </c>
      <c r="BJ46" s="890">
        <f t="shared" si="14"/>
        <v>961879.29767200002</v>
      </c>
      <c r="BK46" s="890">
        <f t="shared" si="14"/>
        <v>321741.76304200001</v>
      </c>
      <c r="BL46" s="890">
        <f t="shared" si="14"/>
        <v>321741.76304200001</v>
      </c>
      <c r="BM46" s="890">
        <f t="shared" si="14"/>
        <v>320704.70732999995</v>
      </c>
      <c r="BN46" s="890">
        <f t="shared" si="14"/>
        <v>278255.81792999996</v>
      </c>
    </row>
    <row r="47" spans="4:73">
      <c r="AY47" s="895">
        <f>+AY41-AY46</f>
        <v>624225.79658620059</v>
      </c>
    </row>
  </sheetData>
  <mergeCells count="2">
    <mergeCell ref="N2:AQ2"/>
    <mergeCell ref="AR2:BU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E89D-B9DF-484C-95AB-1EF2758AD7F1}">
  <sheetPr>
    <tabColor theme="9" tint="0.39997558519241921"/>
  </sheetPr>
  <dimension ref="B1:FI63"/>
  <sheetViews>
    <sheetView workbookViewId="0">
      <pane xSplit="83" ySplit="5" topLeftCell="CG6" activePane="bottomRight" state="frozen"/>
      <selection pane="topRight" activeCell="CF1" sqref="CF1"/>
      <selection pane="bottomLeft" activeCell="A6" sqref="A6"/>
      <selection pane="bottomRight" activeCell="CM28" sqref="CM28"/>
    </sheetView>
  </sheetViews>
  <sheetFormatPr defaultRowHeight="15" outlineLevelCol="2"/>
  <cols>
    <col min="3" max="3" width="48.28515625" bestFit="1" customWidth="1"/>
    <col min="4" max="4" width="1.7109375" customWidth="1"/>
    <col min="5" max="41" width="9.140625" hidden="1" customWidth="1" outlineLevel="1"/>
    <col min="42" max="42" width="9.140625" hidden="1" customWidth="1" outlineLevel="1" collapsed="1"/>
    <col min="43" max="43" width="1.7109375" hidden="1" customWidth="1" outlineLevel="1"/>
    <col min="44" max="80" width="9.140625" hidden="1" customWidth="1" outlineLevel="2"/>
    <col min="81" max="81" width="9.140625" hidden="1" customWidth="1" outlineLevel="1"/>
    <col min="82" max="82" width="1.7109375" hidden="1" customWidth="1" outlineLevel="1"/>
    <col min="83" max="83" width="9.140625" collapsed="1"/>
    <col min="84" max="84" width="1.7109375" customWidth="1"/>
    <col min="85" max="120" width="9.140625" customWidth="1" outlineLevel="1"/>
    <col min="121" max="121" width="1.7109375" customWidth="1" outlineLevel="1"/>
    <col min="123" max="123" width="1.7109375" customWidth="1"/>
    <col min="124" max="160" width="9.140625" outlineLevel="1"/>
    <col min="162" max="162" width="1.7109375" customWidth="1"/>
    <col min="164" max="164" width="1.7109375" customWidth="1"/>
  </cols>
  <sheetData>
    <row r="1" spans="2:165" ht="15.75">
      <c r="B1" s="771" t="s">
        <v>1033</v>
      </c>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982" t="s">
        <v>1034</v>
      </c>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984" t="s">
        <v>1035</v>
      </c>
      <c r="CD1" s="772"/>
      <c r="CE1" s="985" t="s">
        <v>1036</v>
      </c>
      <c r="CF1" s="772"/>
      <c r="CG1" s="772"/>
      <c r="CH1" s="772"/>
      <c r="CI1" s="772"/>
      <c r="CJ1" s="772"/>
      <c r="CK1" s="772"/>
      <c r="CL1" s="772"/>
      <c r="CM1" s="772"/>
      <c r="CN1" s="772"/>
      <c r="CO1" s="772"/>
      <c r="CP1" s="772"/>
      <c r="CQ1" s="772"/>
      <c r="CR1" s="772"/>
      <c r="CS1" s="772"/>
      <c r="CT1" s="772"/>
      <c r="CU1" s="772"/>
      <c r="CV1" s="772"/>
      <c r="CW1" s="772"/>
      <c r="CX1" s="772"/>
      <c r="CY1" s="772"/>
      <c r="CZ1" s="772"/>
      <c r="DA1" s="772"/>
      <c r="DB1" s="772"/>
      <c r="DC1" s="772"/>
      <c r="DD1" s="772"/>
      <c r="DE1" s="772"/>
      <c r="DF1" s="772"/>
      <c r="DG1" s="772"/>
      <c r="DH1" s="772"/>
      <c r="DI1" s="772"/>
      <c r="DJ1" s="772"/>
      <c r="DK1" s="772"/>
      <c r="DL1" s="772"/>
      <c r="DM1" s="772"/>
      <c r="DN1" s="772"/>
      <c r="DO1" s="772"/>
      <c r="DP1" s="772"/>
      <c r="DQ1" s="772"/>
      <c r="DR1" s="986" t="s">
        <v>1037</v>
      </c>
      <c r="DS1" s="772"/>
      <c r="DT1" s="772"/>
      <c r="DU1" s="772"/>
      <c r="DV1" s="772"/>
      <c r="DW1" s="772"/>
      <c r="DX1" s="772"/>
      <c r="DY1" s="772"/>
      <c r="DZ1" s="772"/>
      <c r="EA1" s="772"/>
      <c r="EB1" s="772"/>
      <c r="EC1" s="772"/>
      <c r="ED1" s="772"/>
      <c r="EE1" s="772"/>
      <c r="EF1" s="772"/>
      <c r="EG1" s="772"/>
      <c r="EH1" s="772"/>
      <c r="EI1" s="772"/>
      <c r="EJ1" s="772"/>
      <c r="EK1" s="772"/>
      <c r="EL1" s="772"/>
      <c r="EM1" s="772"/>
      <c r="EN1" s="772"/>
      <c r="EO1" s="772"/>
      <c r="EP1" s="772"/>
      <c r="EQ1" s="772"/>
      <c r="ER1" s="772"/>
      <c r="ES1" s="772"/>
      <c r="ET1" s="772"/>
      <c r="EU1" s="772"/>
      <c r="EV1" s="772"/>
      <c r="EW1" s="772"/>
      <c r="EX1" s="772"/>
      <c r="EY1" s="772"/>
      <c r="EZ1" s="772"/>
      <c r="FA1" s="772"/>
      <c r="FB1" s="772"/>
      <c r="FC1" s="772"/>
      <c r="FD1" s="772"/>
      <c r="FE1" s="987" t="s">
        <v>1038</v>
      </c>
      <c r="FF1" s="772"/>
      <c r="FG1" s="988" t="s">
        <v>1039</v>
      </c>
    </row>
    <row r="2" spans="2:165">
      <c r="B2" s="773" t="s">
        <v>1040</v>
      </c>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983"/>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983"/>
      <c r="CD2" s="772"/>
      <c r="CE2" s="983"/>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983"/>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2"/>
      <c r="EW2" s="772"/>
      <c r="EX2" s="772"/>
      <c r="EY2" s="772"/>
      <c r="EZ2" s="772"/>
      <c r="FA2" s="772"/>
      <c r="FB2" s="772"/>
      <c r="FC2" s="772"/>
      <c r="FD2" s="772"/>
      <c r="FE2" s="983"/>
      <c r="FF2" s="772"/>
      <c r="FG2" s="983"/>
    </row>
    <row r="3" spans="2:165">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983"/>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983"/>
      <c r="CD3" s="772"/>
      <c r="CE3" s="983"/>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c r="DK3" s="772"/>
      <c r="DL3" s="772"/>
      <c r="DM3" s="772"/>
      <c r="DN3" s="772"/>
      <c r="DO3" s="772"/>
      <c r="DP3" s="772"/>
      <c r="DQ3" s="772"/>
      <c r="DR3" s="983"/>
      <c r="DS3" s="772"/>
      <c r="DT3" s="772"/>
      <c r="DU3" s="772"/>
      <c r="DV3" s="772"/>
      <c r="DW3" s="772"/>
      <c r="DX3" s="772"/>
      <c r="DY3" s="772"/>
      <c r="DZ3" s="772"/>
      <c r="EA3" s="772"/>
      <c r="EB3" s="772"/>
      <c r="EC3" s="772"/>
      <c r="ED3" s="772"/>
      <c r="EE3" s="772"/>
      <c r="EF3" s="772"/>
      <c r="EG3" s="772"/>
      <c r="EH3" s="772"/>
      <c r="EI3" s="772"/>
      <c r="EJ3" s="772"/>
      <c r="EK3" s="772"/>
      <c r="EL3" s="772"/>
      <c r="EM3" s="772"/>
      <c r="EN3" s="772"/>
      <c r="EO3" s="772"/>
      <c r="EP3" s="772"/>
      <c r="EQ3" s="772"/>
      <c r="ER3" s="772"/>
      <c r="ES3" s="772"/>
      <c r="ET3" s="772"/>
      <c r="EU3" s="772"/>
      <c r="EV3" s="772"/>
      <c r="EW3" s="772"/>
      <c r="EX3" s="772"/>
      <c r="EY3" s="772"/>
      <c r="EZ3" s="772"/>
      <c r="FA3" s="772"/>
      <c r="FB3" s="772"/>
      <c r="FC3" s="772"/>
      <c r="FD3" s="772"/>
      <c r="FE3" s="983"/>
      <c r="FF3" s="772"/>
      <c r="FG3" s="983"/>
    </row>
    <row r="4" spans="2:165">
      <c r="B4" s="976" t="s">
        <v>1041</v>
      </c>
      <c r="C4" s="978" t="s">
        <v>1042</v>
      </c>
      <c r="E4" s="774" t="s">
        <v>1043</v>
      </c>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6"/>
      <c r="AO4" s="772"/>
      <c r="AP4" s="983"/>
      <c r="AQ4" s="772"/>
      <c r="AR4" s="777" t="s">
        <v>1044</v>
      </c>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c r="BY4" s="778"/>
      <c r="BZ4" s="778"/>
      <c r="CA4" s="779"/>
      <c r="CB4" s="772"/>
      <c r="CC4" s="983"/>
      <c r="CD4" s="772"/>
      <c r="CE4" s="983"/>
      <c r="CF4" s="772"/>
      <c r="CG4" s="780" t="s">
        <v>1045</v>
      </c>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2"/>
      <c r="DQ4" s="772"/>
      <c r="DR4" s="983"/>
      <c r="DS4" s="772"/>
      <c r="DT4" s="783" t="s">
        <v>1046</v>
      </c>
      <c r="DU4" s="784"/>
      <c r="DV4" s="784"/>
      <c r="DW4" s="784"/>
      <c r="DX4" s="784"/>
      <c r="DY4" s="784"/>
      <c r="DZ4" s="784"/>
      <c r="EA4" s="784"/>
      <c r="EB4" s="784"/>
      <c r="EC4" s="784"/>
      <c r="ED4" s="784"/>
      <c r="EE4" s="784"/>
      <c r="EF4" s="784"/>
      <c r="EG4" s="784"/>
      <c r="EH4" s="784"/>
      <c r="EI4" s="784"/>
      <c r="EJ4" s="784"/>
      <c r="EK4" s="784"/>
      <c r="EL4" s="784"/>
      <c r="EM4" s="784"/>
      <c r="EN4" s="784"/>
      <c r="EO4" s="784"/>
      <c r="EP4" s="784"/>
      <c r="EQ4" s="784"/>
      <c r="ER4" s="784"/>
      <c r="ES4" s="784"/>
      <c r="ET4" s="784"/>
      <c r="EU4" s="784"/>
      <c r="EV4" s="784"/>
      <c r="EW4" s="784"/>
      <c r="EX4" s="784"/>
      <c r="EY4" s="784"/>
      <c r="EZ4" s="784"/>
      <c r="FA4" s="784"/>
      <c r="FB4" s="784"/>
      <c r="FC4" s="785"/>
      <c r="FD4" s="772"/>
      <c r="FE4" s="983"/>
      <c r="FF4" s="772"/>
      <c r="FG4" s="983"/>
      <c r="FI4" s="980" t="s">
        <v>1047</v>
      </c>
    </row>
    <row r="5" spans="2:165" ht="23.25">
      <c r="B5" s="977"/>
      <c r="C5" s="979"/>
      <c r="E5" s="786">
        <v>2015</v>
      </c>
      <c r="F5" s="786">
        <v>2016</v>
      </c>
      <c r="G5" s="786">
        <v>2017</v>
      </c>
      <c r="H5" s="786">
        <v>2018</v>
      </c>
      <c r="I5" s="786">
        <v>2019</v>
      </c>
      <c r="J5" s="786">
        <v>2020</v>
      </c>
      <c r="K5" s="786">
        <v>2021</v>
      </c>
      <c r="L5" s="786">
        <v>2022</v>
      </c>
      <c r="M5" s="786">
        <v>2023</v>
      </c>
      <c r="N5" s="786">
        <v>2024</v>
      </c>
      <c r="O5" s="786">
        <v>2025</v>
      </c>
      <c r="P5" s="786">
        <v>2026</v>
      </c>
      <c r="Q5" s="786">
        <v>2027</v>
      </c>
      <c r="R5" s="786">
        <v>2028</v>
      </c>
      <c r="S5" s="786">
        <v>2029</v>
      </c>
      <c r="T5" s="786">
        <v>2030</v>
      </c>
      <c r="U5" s="786">
        <v>2031</v>
      </c>
      <c r="V5" s="786">
        <v>2032</v>
      </c>
      <c r="W5" s="786">
        <v>2033</v>
      </c>
      <c r="X5" s="786">
        <v>2034</v>
      </c>
      <c r="Y5" s="786">
        <v>2035</v>
      </c>
      <c r="Z5" s="786">
        <v>2036</v>
      </c>
      <c r="AA5" s="786">
        <v>2037</v>
      </c>
      <c r="AB5" s="786">
        <v>2038</v>
      </c>
      <c r="AC5" s="786">
        <v>2039</v>
      </c>
      <c r="AD5" s="786">
        <v>2040</v>
      </c>
      <c r="AE5" s="786">
        <v>2041</v>
      </c>
      <c r="AF5" s="786">
        <v>2042</v>
      </c>
      <c r="AG5" s="786">
        <v>2043</v>
      </c>
      <c r="AH5" s="786">
        <v>2044</v>
      </c>
      <c r="AI5" s="786">
        <v>2045</v>
      </c>
      <c r="AJ5" s="786">
        <v>2046</v>
      </c>
      <c r="AK5" s="786">
        <v>2047</v>
      </c>
      <c r="AL5" s="786">
        <v>2048</v>
      </c>
      <c r="AM5" s="786">
        <v>2049</v>
      </c>
      <c r="AN5" s="786">
        <v>2050</v>
      </c>
      <c r="AO5" s="772"/>
      <c r="AP5" s="983"/>
      <c r="AQ5" s="772"/>
      <c r="AR5" s="787">
        <v>2015</v>
      </c>
      <c r="AS5" s="787">
        <v>2016</v>
      </c>
      <c r="AT5" s="787">
        <v>2017</v>
      </c>
      <c r="AU5" s="787">
        <v>2018</v>
      </c>
      <c r="AV5" s="787">
        <v>2019</v>
      </c>
      <c r="AW5" s="787">
        <v>2020</v>
      </c>
      <c r="AX5" s="787">
        <v>2021</v>
      </c>
      <c r="AY5" s="787">
        <v>2022</v>
      </c>
      <c r="AZ5" s="787">
        <v>2023</v>
      </c>
      <c r="BA5" s="787">
        <v>2024</v>
      </c>
      <c r="BB5" s="787">
        <v>2025</v>
      </c>
      <c r="BC5" s="787">
        <v>2026</v>
      </c>
      <c r="BD5" s="787">
        <v>2027</v>
      </c>
      <c r="BE5" s="787">
        <v>2028</v>
      </c>
      <c r="BF5" s="787">
        <v>2029</v>
      </c>
      <c r="BG5" s="787">
        <v>2030</v>
      </c>
      <c r="BH5" s="787">
        <v>2031</v>
      </c>
      <c r="BI5" s="787">
        <v>2032</v>
      </c>
      <c r="BJ5" s="787">
        <v>2033</v>
      </c>
      <c r="BK5" s="787">
        <v>2034</v>
      </c>
      <c r="BL5" s="787">
        <v>2035</v>
      </c>
      <c r="BM5" s="787">
        <v>2036</v>
      </c>
      <c r="BN5" s="787">
        <v>2037</v>
      </c>
      <c r="BO5" s="787">
        <v>2038</v>
      </c>
      <c r="BP5" s="787">
        <v>2039</v>
      </c>
      <c r="BQ5" s="787">
        <v>2040</v>
      </c>
      <c r="BR5" s="787">
        <v>2041</v>
      </c>
      <c r="BS5" s="787">
        <v>2042</v>
      </c>
      <c r="BT5" s="787">
        <v>2043</v>
      </c>
      <c r="BU5" s="787">
        <v>2044</v>
      </c>
      <c r="BV5" s="787">
        <v>2045</v>
      </c>
      <c r="BW5" s="787">
        <v>2046</v>
      </c>
      <c r="BX5" s="787">
        <v>2047</v>
      </c>
      <c r="BY5" s="787">
        <v>2048</v>
      </c>
      <c r="BZ5" s="787">
        <v>2049</v>
      </c>
      <c r="CA5" s="787">
        <v>2050</v>
      </c>
      <c r="CB5" s="772"/>
      <c r="CC5" s="983"/>
      <c r="CD5" s="772"/>
      <c r="CE5" s="983"/>
      <c r="CF5" s="772"/>
      <c r="CG5" s="788">
        <v>2015</v>
      </c>
      <c r="CH5" s="788">
        <v>2016</v>
      </c>
      <c r="CI5" s="788">
        <v>2017</v>
      </c>
      <c r="CJ5" s="788">
        <v>2018</v>
      </c>
      <c r="CK5" s="788">
        <v>2019</v>
      </c>
      <c r="CL5" s="788">
        <v>2020</v>
      </c>
      <c r="CM5" s="788">
        <v>2021</v>
      </c>
      <c r="CN5" s="788">
        <v>2022</v>
      </c>
      <c r="CO5" s="788">
        <v>2023</v>
      </c>
      <c r="CP5" s="788">
        <v>2024</v>
      </c>
      <c r="CQ5" s="788">
        <v>2025</v>
      </c>
      <c r="CR5" s="788">
        <v>2026</v>
      </c>
      <c r="CS5" s="788">
        <v>2027</v>
      </c>
      <c r="CT5" s="788">
        <v>2028</v>
      </c>
      <c r="CU5" s="788">
        <v>2029</v>
      </c>
      <c r="CV5" s="788">
        <v>2030</v>
      </c>
      <c r="CW5" s="788">
        <v>2031</v>
      </c>
      <c r="CX5" s="788">
        <v>2032</v>
      </c>
      <c r="CY5" s="788">
        <v>2033</v>
      </c>
      <c r="CZ5" s="788">
        <v>2034</v>
      </c>
      <c r="DA5" s="788">
        <v>2035</v>
      </c>
      <c r="DB5" s="788">
        <v>2036</v>
      </c>
      <c r="DC5" s="788">
        <v>2037</v>
      </c>
      <c r="DD5" s="788">
        <v>2038</v>
      </c>
      <c r="DE5" s="788">
        <v>2039</v>
      </c>
      <c r="DF5" s="788">
        <v>2040</v>
      </c>
      <c r="DG5" s="788">
        <v>2041</v>
      </c>
      <c r="DH5" s="788">
        <v>2042</v>
      </c>
      <c r="DI5" s="788">
        <v>2043</v>
      </c>
      <c r="DJ5" s="788">
        <v>2044</v>
      </c>
      <c r="DK5" s="788">
        <v>2045</v>
      </c>
      <c r="DL5" s="788">
        <v>2046</v>
      </c>
      <c r="DM5" s="788">
        <v>2047</v>
      </c>
      <c r="DN5" s="788">
        <v>2048</v>
      </c>
      <c r="DO5" s="788">
        <v>2049</v>
      </c>
      <c r="DP5" s="788">
        <v>2050</v>
      </c>
      <c r="DQ5" s="772"/>
      <c r="DR5" s="983"/>
      <c r="DS5" s="772"/>
      <c r="DT5" s="789">
        <v>2015</v>
      </c>
      <c r="DU5" s="789">
        <v>2016</v>
      </c>
      <c r="DV5" s="789">
        <v>2017</v>
      </c>
      <c r="DW5" s="789">
        <v>2018</v>
      </c>
      <c r="DX5" s="789">
        <v>2019</v>
      </c>
      <c r="DY5" s="789">
        <v>2020</v>
      </c>
      <c r="DZ5" s="789">
        <v>2021</v>
      </c>
      <c r="EA5" s="789">
        <v>2022</v>
      </c>
      <c r="EB5" s="789">
        <v>2023</v>
      </c>
      <c r="EC5" s="789">
        <v>2024</v>
      </c>
      <c r="ED5" s="789">
        <v>2025</v>
      </c>
      <c r="EE5" s="789">
        <v>2026</v>
      </c>
      <c r="EF5" s="789">
        <v>2027</v>
      </c>
      <c r="EG5" s="789">
        <v>2028</v>
      </c>
      <c r="EH5" s="789">
        <v>2029</v>
      </c>
      <c r="EI5" s="789">
        <v>2030</v>
      </c>
      <c r="EJ5" s="789">
        <v>2031</v>
      </c>
      <c r="EK5" s="789">
        <v>2032</v>
      </c>
      <c r="EL5" s="789">
        <v>2033</v>
      </c>
      <c r="EM5" s="789">
        <v>2034</v>
      </c>
      <c r="EN5" s="789">
        <v>2035</v>
      </c>
      <c r="EO5" s="789">
        <v>2036</v>
      </c>
      <c r="EP5" s="789">
        <v>2037</v>
      </c>
      <c r="EQ5" s="789">
        <v>2038</v>
      </c>
      <c r="ER5" s="789">
        <v>2039</v>
      </c>
      <c r="ES5" s="789">
        <v>2040</v>
      </c>
      <c r="ET5" s="789">
        <v>2041</v>
      </c>
      <c r="EU5" s="789">
        <v>2042</v>
      </c>
      <c r="EV5" s="789">
        <v>2043</v>
      </c>
      <c r="EW5" s="789">
        <v>2044</v>
      </c>
      <c r="EX5" s="789">
        <v>2045</v>
      </c>
      <c r="EY5" s="789">
        <v>2046</v>
      </c>
      <c r="EZ5" s="789">
        <v>2047</v>
      </c>
      <c r="FA5" s="789">
        <v>2048</v>
      </c>
      <c r="FB5" s="789">
        <v>2049</v>
      </c>
      <c r="FC5" s="789">
        <v>2050</v>
      </c>
      <c r="FD5" s="772"/>
      <c r="FE5" s="983"/>
      <c r="FF5" s="772"/>
      <c r="FG5" s="983"/>
      <c r="FI5" s="981"/>
    </row>
    <row r="6" spans="2:165">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90"/>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91"/>
      <c r="CD6" s="772"/>
      <c r="CE6" s="792"/>
      <c r="CF6" s="772"/>
      <c r="CG6" s="772"/>
      <c r="CH6" s="772"/>
      <c r="CI6" s="772"/>
      <c r="CJ6" s="772"/>
      <c r="CK6" s="772"/>
      <c r="CL6" s="772"/>
      <c r="CM6" s="772"/>
      <c r="CN6" s="772"/>
      <c r="CO6" s="772"/>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93"/>
      <c r="DS6" s="772"/>
      <c r="DT6" s="772"/>
      <c r="DU6" s="772"/>
      <c r="DV6" s="772"/>
      <c r="DW6" s="772"/>
      <c r="DX6" s="772"/>
      <c r="DY6" s="772"/>
      <c r="DZ6" s="772"/>
      <c r="EA6" s="772"/>
      <c r="EB6" s="772"/>
      <c r="EC6" s="772"/>
      <c r="ED6" s="772"/>
      <c r="EE6" s="772"/>
      <c r="EF6" s="772"/>
      <c r="EG6" s="772"/>
      <c r="EH6" s="772"/>
      <c r="EI6" s="772"/>
      <c r="EJ6" s="772"/>
      <c r="EK6" s="772"/>
      <c r="EL6" s="772"/>
      <c r="EM6" s="772"/>
      <c r="EN6" s="772"/>
      <c r="EO6" s="772"/>
      <c r="EP6" s="772"/>
      <c r="EQ6" s="772"/>
      <c r="ER6" s="772"/>
      <c r="ES6" s="772"/>
      <c r="ET6" s="772"/>
      <c r="EU6" s="772"/>
      <c r="EV6" s="772"/>
      <c r="EW6" s="772"/>
      <c r="EX6" s="772"/>
      <c r="EY6" s="772"/>
      <c r="EZ6" s="772"/>
      <c r="FA6" s="772"/>
      <c r="FB6" s="772"/>
      <c r="FC6" s="772"/>
      <c r="FD6" s="772"/>
      <c r="FE6" s="794"/>
      <c r="FF6" s="772"/>
      <c r="FG6" s="795"/>
    </row>
    <row r="7" spans="2:165">
      <c r="B7" s="796" t="s">
        <v>1048</v>
      </c>
      <c r="C7" s="797"/>
      <c r="E7" s="798"/>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800"/>
      <c r="AO7" s="772"/>
      <c r="AP7" s="790"/>
      <c r="AQ7" s="772"/>
      <c r="AR7" s="798"/>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800"/>
      <c r="CB7" s="772"/>
      <c r="CC7" s="801"/>
      <c r="CD7" s="772"/>
      <c r="CE7" s="802"/>
      <c r="CF7" s="772"/>
      <c r="CG7" s="798"/>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800"/>
      <c r="DQ7" s="772"/>
      <c r="DR7" s="803"/>
      <c r="DS7" s="772"/>
      <c r="DT7" s="798"/>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800"/>
      <c r="FD7" s="772"/>
      <c r="FE7" s="804"/>
      <c r="FF7" s="772"/>
      <c r="FG7" s="805"/>
      <c r="FI7" s="806"/>
    </row>
    <row r="8" spans="2:165">
      <c r="B8" s="807">
        <v>67</v>
      </c>
      <c r="C8" s="808" t="s">
        <v>97</v>
      </c>
      <c r="E8" s="809">
        <v>7349</v>
      </c>
      <c r="F8" s="810">
        <v>7349</v>
      </c>
      <c r="G8" s="811">
        <v>7349</v>
      </c>
      <c r="H8" s="810">
        <v>7349</v>
      </c>
      <c r="I8" s="811">
        <v>5247</v>
      </c>
      <c r="J8" s="810">
        <v>0</v>
      </c>
      <c r="K8" s="811">
        <v>0</v>
      </c>
      <c r="L8" s="810">
        <v>0</v>
      </c>
      <c r="M8" s="811">
        <v>0</v>
      </c>
      <c r="N8" s="810">
        <v>0</v>
      </c>
      <c r="O8" s="811">
        <v>0</v>
      </c>
      <c r="P8" s="810">
        <v>0</v>
      </c>
      <c r="Q8" s="811">
        <v>0</v>
      </c>
      <c r="R8" s="810">
        <v>0</v>
      </c>
      <c r="S8" s="811">
        <v>0</v>
      </c>
      <c r="T8" s="810">
        <v>0</v>
      </c>
      <c r="U8" s="811">
        <v>0</v>
      </c>
      <c r="V8" s="810">
        <v>0</v>
      </c>
      <c r="W8" s="811">
        <v>0</v>
      </c>
      <c r="X8" s="810">
        <v>0</v>
      </c>
      <c r="Y8" s="811">
        <v>0</v>
      </c>
      <c r="Z8" s="810">
        <v>0</v>
      </c>
      <c r="AA8" s="811">
        <v>0</v>
      </c>
      <c r="AB8" s="810">
        <v>0</v>
      </c>
      <c r="AC8" s="811">
        <v>0</v>
      </c>
      <c r="AD8" s="810">
        <v>0</v>
      </c>
      <c r="AE8" s="811">
        <v>0</v>
      </c>
      <c r="AF8" s="810">
        <v>0</v>
      </c>
      <c r="AG8" s="811">
        <v>0</v>
      </c>
      <c r="AH8" s="810">
        <v>0</v>
      </c>
      <c r="AI8" s="811">
        <v>0</v>
      </c>
      <c r="AJ8" s="810">
        <v>0</v>
      </c>
      <c r="AK8" s="811">
        <v>0</v>
      </c>
      <c r="AL8" s="810">
        <v>0</v>
      </c>
      <c r="AM8" s="811">
        <v>0</v>
      </c>
      <c r="AN8" s="812">
        <v>0</v>
      </c>
      <c r="AO8" s="772"/>
      <c r="AP8" s="790"/>
      <c r="AQ8" s="772"/>
      <c r="AR8" s="809">
        <v>1</v>
      </c>
      <c r="AS8" s="810">
        <v>1</v>
      </c>
      <c r="AT8" s="811">
        <v>1</v>
      </c>
      <c r="AU8" s="810">
        <v>1</v>
      </c>
      <c r="AV8" s="811">
        <v>1</v>
      </c>
      <c r="AW8" s="810">
        <v>0</v>
      </c>
      <c r="AX8" s="811">
        <v>0</v>
      </c>
      <c r="AY8" s="810">
        <v>0</v>
      </c>
      <c r="AZ8" s="811">
        <v>0</v>
      </c>
      <c r="BA8" s="810">
        <v>0</v>
      </c>
      <c r="BB8" s="811">
        <v>0</v>
      </c>
      <c r="BC8" s="810">
        <v>0</v>
      </c>
      <c r="BD8" s="811">
        <v>0</v>
      </c>
      <c r="BE8" s="810">
        <v>0</v>
      </c>
      <c r="BF8" s="811">
        <v>0</v>
      </c>
      <c r="BG8" s="810">
        <v>0</v>
      </c>
      <c r="BH8" s="811">
        <v>0</v>
      </c>
      <c r="BI8" s="810">
        <v>0</v>
      </c>
      <c r="BJ8" s="811">
        <v>0</v>
      </c>
      <c r="BK8" s="810">
        <v>0</v>
      </c>
      <c r="BL8" s="811">
        <v>0</v>
      </c>
      <c r="BM8" s="810">
        <v>0</v>
      </c>
      <c r="BN8" s="811">
        <v>0</v>
      </c>
      <c r="BO8" s="810">
        <v>0</v>
      </c>
      <c r="BP8" s="811">
        <v>0</v>
      </c>
      <c r="BQ8" s="810">
        <v>0</v>
      </c>
      <c r="BR8" s="811">
        <v>0</v>
      </c>
      <c r="BS8" s="810">
        <v>0</v>
      </c>
      <c r="BT8" s="811">
        <v>0</v>
      </c>
      <c r="BU8" s="810">
        <v>0</v>
      </c>
      <c r="BV8" s="811">
        <v>0</v>
      </c>
      <c r="BW8" s="810">
        <v>0</v>
      </c>
      <c r="BX8" s="811">
        <v>0</v>
      </c>
      <c r="BY8" s="810">
        <v>0</v>
      </c>
      <c r="BZ8" s="811">
        <v>0</v>
      </c>
      <c r="CA8" s="812">
        <v>0</v>
      </c>
      <c r="CB8" s="772"/>
      <c r="CC8" s="801"/>
      <c r="CD8" s="772"/>
      <c r="CE8" s="802"/>
      <c r="CF8" s="772"/>
      <c r="CG8" s="809">
        <v>3460</v>
      </c>
      <c r="CH8" s="810">
        <v>3460</v>
      </c>
      <c r="CI8" s="811">
        <v>3460</v>
      </c>
      <c r="CJ8" s="810">
        <v>3460</v>
      </c>
      <c r="CK8" s="811">
        <v>2442</v>
      </c>
      <c r="CL8" s="810">
        <v>0</v>
      </c>
      <c r="CM8" s="811">
        <v>0</v>
      </c>
      <c r="CN8" s="810">
        <v>0</v>
      </c>
      <c r="CO8" s="811">
        <v>0</v>
      </c>
      <c r="CP8" s="810">
        <v>0</v>
      </c>
      <c r="CQ8" s="811">
        <v>0</v>
      </c>
      <c r="CR8" s="810">
        <v>0</v>
      </c>
      <c r="CS8" s="811">
        <v>0</v>
      </c>
      <c r="CT8" s="810">
        <v>0</v>
      </c>
      <c r="CU8" s="811">
        <v>0</v>
      </c>
      <c r="CV8" s="810">
        <v>0</v>
      </c>
      <c r="CW8" s="811">
        <v>0</v>
      </c>
      <c r="CX8" s="810">
        <v>0</v>
      </c>
      <c r="CY8" s="811">
        <v>0</v>
      </c>
      <c r="CZ8" s="810">
        <v>0</v>
      </c>
      <c r="DA8" s="811">
        <v>0</v>
      </c>
      <c r="DB8" s="810">
        <v>0</v>
      </c>
      <c r="DC8" s="811">
        <v>0</v>
      </c>
      <c r="DD8" s="810">
        <v>0</v>
      </c>
      <c r="DE8" s="811">
        <v>0</v>
      </c>
      <c r="DF8" s="810">
        <v>0</v>
      </c>
      <c r="DG8" s="811">
        <v>0</v>
      </c>
      <c r="DH8" s="810">
        <v>0</v>
      </c>
      <c r="DI8" s="811">
        <v>0</v>
      </c>
      <c r="DJ8" s="810">
        <v>0</v>
      </c>
      <c r="DK8" s="811">
        <v>0</v>
      </c>
      <c r="DL8" s="810">
        <v>0</v>
      </c>
      <c r="DM8" s="811">
        <v>0</v>
      </c>
      <c r="DN8" s="810">
        <v>0</v>
      </c>
      <c r="DO8" s="811">
        <v>0</v>
      </c>
      <c r="DP8" s="812">
        <v>0</v>
      </c>
      <c r="DQ8" s="772"/>
      <c r="DR8" s="803"/>
      <c r="DS8" s="772"/>
      <c r="DT8" s="809">
        <v>0</v>
      </c>
      <c r="DU8" s="810">
        <v>0</v>
      </c>
      <c r="DV8" s="811">
        <v>0</v>
      </c>
      <c r="DW8" s="810">
        <v>0</v>
      </c>
      <c r="DX8" s="811">
        <v>0</v>
      </c>
      <c r="DY8" s="810">
        <v>0</v>
      </c>
      <c r="DZ8" s="811">
        <v>0</v>
      </c>
      <c r="EA8" s="810">
        <v>0</v>
      </c>
      <c r="EB8" s="811">
        <v>0</v>
      </c>
      <c r="EC8" s="810">
        <v>0</v>
      </c>
      <c r="ED8" s="811">
        <v>0</v>
      </c>
      <c r="EE8" s="810">
        <v>0</v>
      </c>
      <c r="EF8" s="811">
        <v>0</v>
      </c>
      <c r="EG8" s="810">
        <v>0</v>
      </c>
      <c r="EH8" s="811">
        <v>0</v>
      </c>
      <c r="EI8" s="810">
        <v>0</v>
      </c>
      <c r="EJ8" s="811">
        <v>0</v>
      </c>
      <c r="EK8" s="810">
        <v>0</v>
      </c>
      <c r="EL8" s="811">
        <v>0</v>
      </c>
      <c r="EM8" s="810">
        <v>0</v>
      </c>
      <c r="EN8" s="811">
        <v>0</v>
      </c>
      <c r="EO8" s="810">
        <v>0</v>
      </c>
      <c r="EP8" s="811">
        <v>0</v>
      </c>
      <c r="EQ8" s="810">
        <v>0</v>
      </c>
      <c r="ER8" s="811">
        <v>0</v>
      </c>
      <c r="ES8" s="810">
        <v>0</v>
      </c>
      <c r="ET8" s="811">
        <v>0</v>
      </c>
      <c r="EU8" s="810">
        <v>0</v>
      </c>
      <c r="EV8" s="811">
        <v>0</v>
      </c>
      <c r="EW8" s="810">
        <v>0</v>
      </c>
      <c r="EX8" s="811">
        <v>0</v>
      </c>
      <c r="EY8" s="810">
        <v>0</v>
      </c>
      <c r="EZ8" s="811">
        <v>0</v>
      </c>
      <c r="FA8" s="810">
        <v>0</v>
      </c>
      <c r="FB8" s="811">
        <v>0</v>
      </c>
      <c r="FC8" s="812">
        <v>0</v>
      </c>
      <c r="FD8" s="772"/>
      <c r="FE8" s="804"/>
      <c r="FF8" s="772"/>
      <c r="FG8" s="805"/>
      <c r="FI8" s="813" t="b">
        <v>0</v>
      </c>
    </row>
    <row r="9" spans="2:165">
      <c r="B9" s="814">
        <v>68</v>
      </c>
      <c r="C9" s="815" t="s">
        <v>95</v>
      </c>
      <c r="E9" s="816">
        <v>166158</v>
      </c>
      <c r="F9" s="817">
        <v>164490</v>
      </c>
      <c r="G9" s="818">
        <v>164490</v>
      </c>
      <c r="H9" s="817">
        <v>164490</v>
      </c>
      <c r="I9" s="818">
        <v>164490</v>
      </c>
      <c r="J9" s="817">
        <v>164490</v>
      </c>
      <c r="K9" s="818">
        <v>164490</v>
      </c>
      <c r="L9" s="817">
        <v>164482</v>
      </c>
      <c r="M9" s="818">
        <v>164482</v>
      </c>
      <c r="N9" s="817">
        <v>164482</v>
      </c>
      <c r="O9" s="818">
        <v>156526</v>
      </c>
      <c r="P9" s="817">
        <v>155268</v>
      </c>
      <c r="Q9" s="818">
        <v>155268</v>
      </c>
      <c r="R9" s="817">
        <v>155153</v>
      </c>
      <c r="S9" s="818">
        <v>155153</v>
      </c>
      <c r="T9" s="817">
        <v>155111</v>
      </c>
      <c r="U9" s="818">
        <v>91236</v>
      </c>
      <c r="V9" s="817">
        <v>91236</v>
      </c>
      <c r="W9" s="818">
        <v>91236</v>
      </c>
      <c r="X9" s="817">
        <v>91236</v>
      </c>
      <c r="Y9" s="818">
        <v>0</v>
      </c>
      <c r="Z9" s="817">
        <v>0</v>
      </c>
      <c r="AA9" s="818">
        <v>0</v>
      </c>
      <c r="AB9" s="817">
        <v>0</v>
      </c>
      <c r="AC9" s="818">
        <v>0</v>
      </c>
      <c r="AD9" s="817">
        <v>0</v>
      </c>
      <c r="AE9" s="818">
        <v>0</v>
      </c>
      <c r="AF9" s="817">
        <v>0</v>
      </c>
      <c r="AG9" s="818">
        <v>0</v>
      </c>
      <c r="AH9" s="817">
        <v>0</v>
      </c>
      <c r="AI9" s="818">
        <v>0</v>
      </c>
      <c r="AJ9" s="817">
        <v>0</v>
      </c>
      <c r="AK9" s="818">
        <v>0</v>
      </c>
      <c r="AL9" s="817">
        <v>0</v>
      </c>
      <c r="AM9" s="818">
        <v>0</v>
      </c>
      <c r="AN9" s="819">
        <v>0</v>
      </c>
      <c r="AO9" s="772"/>
      <c r="AP9" s="790"/>
      <c r="AQ9" s="772"/>
      <c r="AR9" s="816">
        <v>11</v>
      </c>
      <c r="AS9" s="817">
        <v>11</v>
      </c>
      <c r="AT9" s="818">
        <v>11</v>
      </c>
      <c r="AU9" s="817">
        <v>11</v>
      </c>
      <c r="AV9" s="818">
        <v>11</v>
      </c>
      <c r="AW9" s="817">
        <v>11</v>
      </c>
      <c r="AX9" s="818">
        <v>11</v>
      </c>
      <c r="AY9" s="817">
        <v>11</v>
      </c>
      <c r="AZ9" s="818">
        <v>11</v>
      </c>
      <c r="BA9" s="817">
        <v>11</v>
      </c>
      <c r="BB9" s="818">
        <v>10</v>
      </c>
      <c r="BC9" s="817">
        <v>10</v>
      </c>
      <c r="BD9" s="818">
        <v>10</v>
      </c>
      <c r="BE9" s="817">
        <v>10</v>
      </c>
      <c r="BF9" s="818">
        <v>10</v>
      </c>
      <c r="BG9" s="817">
        <v>10</v>
      </c>
      <c r="BH9" s="818">
        <v>6</v>
      </c>
      <c r="BI9" s="817">
        <v>6</v>
      </c>
      <c r="BJ9" s="818">
        <v>6</v>
      </c>
      <c r="BK9" s="817">
        <v>6</v>
      </c>
      <c r="BL9" s="818">
        <v>0</v>
      </c>
      <c r="BM9" s="817">
        <v>0</v>
      </c>
      <c r="BN9" s="818">
        <v>0</v>
      </c>
      <c r="BO9" s="817">
        <v>0</v>
      </c>
      <c r="BP9" s="818">
        <v>0</v>
      </c>
      <c r="BQ9" s="817">
        <v>0</v>
      </c>
      <c r="BR9" s="818">
        <v>0</v>
      </c>
      <c r="BS9" s="817">
        <v>0</v>
      </c>
      <c r="BT9" s="818">
        <v>0</v>
      </c>
      <c r="BU9" s="817">
        <v>0</v>
      </c>
      <c r="BV9" s="818">
        <v>0</v>
      </c>
      <c r="BW9" s="817">
        <v>0</v>
      </c>
      <c r="BX9" s="818">
        <v>0</v>
      </c>
      <c r="BY9" s="817">
        <v>0</v>
      </c>
      <c r="BZ9" s="818">
        <v>0</v>
      </c>
      <c r="CA9" s="819">
        <v>0</v>
      </c>
      <c r="CB9" s="772"/>
      <c r="CC9" s="801"/>
      <c r="CD9" s="772"/>
      <c r="CE9" s="802"/>
      <c r="CF9" s="772"/>
      <c r="CG9" s="816">
        <v>271996</v>
      </c>
      <c r="CH9" s="817">
        <v>269265</v>
      </c>
      <c r="CI9" s="818">
        <v>269265</v>
      </c>
      <c r="CJ9" s="817">
        <v>269265</v>
      </c>
      <c r="CK9" s="818">
        <v>269265</v>
      </c>
      <c r="CL9" s="817">
        <v>269265</v>
      </c>
      <c r="CM9" s="818">
        <v>269265</v>
      </c>
      <c r="CN9" s="817">
        <v>269252</v>
      </c>
      <c r="CO9" s="818">
        <v>269252</v>
      </c>
      <c r="CP9" s="817">
        <v>269252</v>
      </c>
      <c r="CQ9" s="818">
        <v>256228</v>
      </c>
      <c r="CR9" s="817">
        <v>254169</v>
      </c>
      <c r="CS9" s="818">
        <v>254169</v>
      </c>
      <c r="CT9" s="817">
        <v>253981</v>
      </c>
      <c r="CU9" s="818">
        <v>253981</v>
      </c>
      <c r="CV9" s="817">
        <v>253912</v>
      </c>
      <c r="CW9" s="818">
        <v>149351</v>
      </c>
      <c r="CX9" s="817">
        <v>149351</v>
      </c>
      <c r="CY9" s="818">
        <v>149351</v>
      </c>
      <c r="CZ9" s="817">
        <v>149351</v>
      </c>
      <c r="DA9" s="818">
        <v>0</v>
      </c>
      <c r="DB9" s="817">
        <v>0</v>
      </c>
      <c r="DC9" s="818">
        <v>0</v>
      </c>
      <c r="DD9" s="817">
        <v>0</v>
      </c>
      <c r="DE9" s="818">
        <v>0</v>
      </c>
      <c r="DF9" s="817">
        <v>0</v>
      </c>
      <c r="DG9" s="818">
        <v>0</v>
      </c>
      <c r="DH9" s="817">
        <v>0</v>
      </c>
      <c r="DI9" s="818">
        <v>0</v>
      </c>
      <c r="DJ9" s="817">
        <v>0</v>
      </c>
      <c r="DK9" s="818">
        <v>0</v>
      </c>
      <c r="DL9" s="817">
        <v>0</v>
      </c>
      <c r="DM9" s="818">
        <v>0</v>
      </c>
      <c r="DN9" s="817">
        <v>0</v>
      </c>
      <c r="DO9" s="818">
        <v>0</v>
      </c>
      <c r="DP9" s="819">
        <v>0</v>
      </c>
      <c r="DQ9" s="772"/>
      <c r="DR9" s="803"/>
      <c r="DS9" s="772"/>
      <c r="DT9" s="816">
        <v>18</v>
      </c>
      <c r="DU9" s="817">
        <v>18</v>
      </c>
      <c r="DV9" s="818">
        <v>18</v>
      </c>
      <c r="DW9" s="817">
        <v>18</v>
      </c>
      <c r="DX9" s="818">
        <v>18</v>
      </c>
      <c r="DY9" s="817">
        <v>18</v>
      </c>
      <c r="DZ9" s="818">
        <v>18</v>
      </c>
      <c r="EA9" s="817">
        <v>18</v>
      </c>
      <c r="EB9" s="818">
        <v>18</v>
      </c>
      <c r="EC9" s="817">
        <v>18</v>
      </c>
      <c r="ED9" s="818">
        <v>16</v>
      </c>
      <c r="EE9" s="817">
        <v>16</v>
      </c>
      <c r="EF9" s="818">
        <v>16</v>
      </c>
      <c r="EG9" s="817">
        <v>16</v>
      </c>
      <c r="EH9" s="818">
        <v>16</v>
      </c>
      <c r="EI9" s="817">
        <v>16</v>
      </c>
      <c r="EJ9" s="818">
        <v>9</v>
      </c>
      <c r="EK9" s="817">
        <v>9</v>
      </c>
      <c r="EL9" s="818">
        <v>9</v>
      </c>
      <c r="EM9" s="817">
        <v>9</v>
      </c>
      <c r="EN9" s="818">
        <v>0</v>
      </c>
      <c r="EO9" s="817">
        <v>0</v>
      </c>
      <c r="EP9" s="818">
        <v>0</v>
      </c>
      <c r="EQ9" s="817">
        <v>0</v>
      </c>
      <c r="ER9" s="818">
        <v>0</v>
      </c>
      <c r="ES9" s="817">
        <v>0</v>
      </c>
      <c r="ET9" s="818">
        <v>0</v>
      </c>
      <c r="EU9" s="817">
        <v>0</v>
      </c>
      <c r="EV9" s="818">
        <v>0</v>
      </c>
      <c r="EW9" s="817">
        <v>0</v>
      </c>
      <c r="EX9" s="818">
        <v>0</v>
      </c>
      <c r="EY9" s="817">
        <v>0</v>
      </c>
      <c r="EZ9" s="818">
        <v>0</v>
      </c>
      <c r="FA9" s="817">
        <v>0</v>
      </c>
      <c r="FB9" s="818">
        <v>0</v>
      </c>
      <c r="FC9" s="819">
        <v>0</v>
      </c>
      <c r="FD9" s="772"/>
      <c r="FE9" s="804"/>
      <c r="FF9" s="772"/>
      <c r="FG9" s="805"/>
      <c r="FI9" s="820" t="b">
        <v>0</v>
      </c>
    </row>
    <row r="10" spans="2:165">
      <c r="B10" s="821">
        <v>69</v>
      </c>
      <c r="C10" s="822" t="s">
        <v>96</v>
      </c>
      <c r="E10" s="823">
        <v>67392</v>
      </c>
      <c r="F10" s="824">
        <v>66194</v>
      </c>
      <c r="G10" s="825">
        <v>66194</v>
      </c>
      <c r="H10" s="824">
        <v>66194</v>
      </c>
      <c r="I10" s="825">
        <v>66194</v>
      </c>
      <c r="J10" s="824">
        <v>66194</v>
      </c>
      <c r="K10" s="825">
        <v>66194</v>
      </c>
      <c r="L10" s="824">
        <v>66160</v>
      </c>
      <c r="M10" s="825">
        <v>66160</v>
      </c>
      <c r="N10" s="824">
        <v>66160</v>
      </c>
      <c r="O10" s="825">
        <v>61009</v>
      </c>
      <c r="P10" s="824">
        <v>57867</v>
      </c>
      <c r="Q10" s="825">
        <v>57867</v>
      </c>
      <c r="R10" s="824">
        <v>56623</v>
      </c>
      <c r="S10" s="825">
        <v>56623</v>
      </c>
      <c r="T10" s="824">
        <v>56491</v>
      </c>
      <c r="U10" s="825">
        <v>20928</v>
      </c>
      <c r="V10" s="824">
        <v>20928</v>
      </c>
      <c r="W10" s="825">
        <v>20928</v>
      </c>
      <c r="X10" s="824">
        <v>20928</v>
      </c>
      <c r="Y10" s="825">
        <v>0</v>
      </c>
      <c r="Z10" s="824">
        <v>0</v>
      </c>
      <c r="AA10" s="825">
        <v>0</v>
      </c>
      <c r="AB10" s="824">
        <v>0</v>
      </c>
      <c r="AC10" s="825">
        <v>0</v>
      </c>
      <c r="AD10" s="824">
        <v>0</v>
      </c>
      <c r="AE10" s="825">
        <v>0</v>
      </c>
      <c r="AF10" s="824">
        <v>0</v>
      </c>
      <c r="AG10" s="825">
        <v>0</v>
      </c>
      <c r="AH10" s="824">
        <v>0</v>
      </c>
      <c r="AI10" s="825">
        <v>0</v>
      </c>
      <c r="AJ10" s="824">
        <v>0</v>
      </c>
      <c r="AK10" s="825">
        <v>0</v>
      </c>
      <c r="AL10" s="824">
        <v>0</v>
      </c>
      <c r="AM10" s="825">
        <v>0</v>
      </c>
      <c r="AN10" s="826">
        <v>0</v>
      </c>
      <c r="AO10" s="772"/>
      <c r="AP10" s="790"/>
      <c r="AQ10" s="772"/>
      <c r="AR10" s="823">
        <v>5</v>
      </c>
      <c r="AS10" s="824">
        <v>4</v>
      </c>
      <c r="AT10" s="825">
        <v>4</v>
      </c>
      <c r="AU10" s="824">
        <v>4</v>
      </c>
      <c r="AV10" s="825">
        <v>4</v>
      </c>
      <c r="AW10" s="824">
        <v>4</v>
      </c>
      <c r="AX10" s="825">
        <v>4</v>
      </c>
      <c r="AY10" s="824">
        <v>4</v>
      </c>
      <c r="AZ10" s="825">
        <v>4</v>
      </c>
      <c r="BA10" s="824">
        <v>4</v>
      </c>
      <c r="BB10" s="825">
        <v>4</v>
      </c>
      <c r="BC10" s="824">
        <v>4</v>
      </c>
      <c r="BD10" s="825">
        <v>4</v>
      </c>
      <c r="BE10" s="824">
        <v>4</v>
      </c>
      <c r="BF10" s="825">
        <v>4</v>
      </c>
      <c r="BG10" s="824">
        <v>4</v>
      </c>
      <c r="BH10" s="825">
        <v>1</v>
      </c>
      <c r="BI10" s="824">
        <v>1</v>
      </c>
      <c r="BJ10" s="825">
        <v>1</v>
      </c>
      <c r="BK10" s="824">
        <v>1</v>
      </c>
      <c r="BL10" s="825">
        <v>0</v>
      </c>
      <c r="BM10" s="824">
        <v>0</v>
      </c>
      <c r="BN10" s="825">
        <v>0</v>
      </c>
      <c r="BO10" s="824">
        <v>0</v>
      </c>
      <c r="BP10" s="825">
        <v>0</v>
      </c>
      <c r="BQ10" s="824">
        <v>0</v>
      </c>
      <c r="BR10" s="825">
        <v>0</v>
      </c>
      <c r="BS10" s="824">
        <v>0</v>
      </c>
      <c r="BT10" s="825">
        <v>0</v>
      </c>
      <c r="BU10" s="824">
        <v>0</v>
      </c>
      <c r="BV10" s="825">
        <v>0</v>
      </c>
      <c r="BW10" s="824">
        <v>0</v>
      </c>
      <c r="BX10" s="825">
        <v>0</v>
      </c>
      <c r="BY10" s="824">
        <v>0</v>
      </c>
      <c r="BZ10" s="825">
        <v>0</v>
      </c>
      <c r="CA10" s="826">
        <v>0</v>
      </c>
      <c r="CB10" s="772"/>
      <c r="CC10" s="801"/>
      <c r="CD10" s="772"/>
      <c r="CE10" s="802"/>
      <c r="CF10" s="772"/>
      <c r="CG10" s="823">
        <v>110319</v>
      </c>
      <c r="CH10" s="824">
        <v>108358</v>
      </c>
      <c r="CI10" s="825">
        <v>108358</v>
      </c>
      <c r="CJ10" s="824">
        <v>108358</v>
      </c>
      <c r="CK10" s="825">
        <v>108358</v>
      </c>
      <c r="CL10" s="824">
        <v>108358</v>
      </c>
      <c r="CM10" s="825">
        <v>108358</v>
      </c>
      <c r="CN10" s="824">
        <v>108301</v>
      </c>
      <c r="CO10" s="825">
        <v>108301</v>
      </c>
      <c r="CP10" s="824">
        <v>108301</v>
      </c>
      <c r="CQ10" s="825">
        <v>99869</v>
      </c>
      <c r="CR10" s="824">
        <v>94727</v>
      </c>
      <c r="CS10" s="825">
        <v>94727</v>
      </c>
      <c r="CT10" s="824">
        <v>92690</v>
      </c>
      <c r="CU10" s="825">
        <v>92690</v>
      </c>
      <c r="CV10" s="824">
        <v>92474</v>
      </c>
      <c r="CW10" s="825">
        <v>34258</v>
      </c>
      <c r="CX10" s="824">
        <v>34258</v>
      </c>
      <c r="CY10" s="825">
        <v>34258</v>
      </c>
      <c r="CZ10" s="824">
        <v>34258</v>
      </c>
      <c r="DA10" s="825">
        <v>0</v>
      </c>
      <c r="DB10" s="824">
        <v>0</v>
      </c>
      <c r="DC10" s="825">
        <v>0</v>
      </c>
      <c r="DD10" s="824">
        <v>0</v>
      </c>
      <c r="DE10" s="825">
        <v>0</v>
      </c>
      <c r="DF10" s="824">
        <v>0</v>
      </c>
      <c r="DG10" s="825">
        <v>0</v>
      </c>
      <c r="DH10" s="824">
        <v>0</v>
      </c>
      <c r="DI10" s="825">
        <v>0</v>
      </c>
      <c r="DJ10" s="824">
        <v>0</v>
      </c>
      <c r="DK10" s="825">
        <v>0</v>
      </c>
      <c r="DL10" s="824">
        <v>0</v>
      </c>
      <c r="DM10" s="825">
        <v>0</v>
      </c>
      <c r="DN10" s="824">
        <v>0</v>
      </c>
      <c r="DO10" s="825">
        <v>0</v>
      </c>
      <c r="DP10" s="826">
        <v>0</v>
      </c>
      <c r="DQ10" s="772"/>
      <c r="DR10" s="803"/>
      <c r="DS10" s="772"/>
      <c r="DT10" s="823">
        <v>7</v>
      </c>
      <c r="DU10" s="824">
        <v>7</v>
      </c>
      <c r="DV10" s="825">
        <v>7</v>
      </c>
      <c r="DW10" s="824">
        <v>7</v>
      </c>
      <c r="DX10" s="825">
        <v>7</v>
      </c>
      <c r="DY10" s="824">
        <v>7</v>
      </c>
      <c r="DZ10" s="825">
        <v>7</v>
      </c>
      <c r="EA10" s="824">
        <v>7</v>
      </c>
      <c r="EB10" s="825">
        <v>7</v>
      </c>
      <c r="EC10" s="824">
        <v>7</v>
      </c>
      <c r="ED10" s="825">
        <v>6</v>
      </c>
      <c r="EE10" s="824">
        <v>6</v>
      </c>
      <c r="EF10" s="825">
        <v>6</v>
      </c>
      <c r="EG10" s="824">
        <v>6</v>
      </c>
      <c r="EH10" s="825">
        <v>6</v>
      </c>
      <c r="EI10" s="824">
        <v>6</v>
      </c>
      <c r="EJ10" s="825">
        <v>2</v>
      </c>
      <c r="EK10" s="824">
        <v>2</v>
      </c>
      <c r="EL10" s="825">
        <v>2</v>
      </c>
      <c r="EM10" s="824">
        <v>2</v>
      </c>
      <c r="EN10" s="825">
        <v>0</v>
      </c>
      <c r="EO10" s="824">
        <v>0</v>
      </c>
      <c r="EP10" s="825">
        <v>0</v>
      </c>
      <c r="EQ10" s="824">
        <v>0</v>
      </c>
      <c r="ER10" s="825">
        <v>0</v>
      </c>
      <c r="ES10" s="824">
        <v>0</v>
      </c>
      <c r="ET10" s="825">
        <v>0</v>
      </c>
      <c r="EU10" s="824">
        <v>0</v>
      </c>
      <c r="EV10" s="825">
        <v>0</v>
      </c>
      <c r="EW10" s="824">
        <v>0</v>
      </c>
      <c r="EX10" s="825">
        <v>0</v>
      </c>
      <c r="EY10" s="824">
        <v>0</v>
      </c>
      <c r="EZ10" s="825">
        <v>0</v>
      </c>
      <c r="FA10" s="824">
        <v>0</v>
      </c>
      <c r="FB10" s="825">
        <v>0</v>
      </c>
      <c r="FC10" s="826">
        <v>0</v>
      </c>
      <c r="FD10" s="772"/>
      <c r="FE10" s="804"/>
      <c r="FF10" s="772"/>
      <c r="FG10" s="805"/>
      <c r="FI10" s="827" t="b">
        <v>0</v>
      </c>
    </row>
    <row r="11" spans="2:165">
      <c r="B11" s="814">
        <v>70</v>
      </c>
      <c r="C11" s="828" t="s">
        <v>653</v>
      </c>
      <c r="E11" s="816">
        <v>111571</v>
      </c>
      <c r="F11" s="817">
        <v>111571</v>
      </c>
      <c r="G11" s="818">
        <v>111571</v>
      </c>
      <c r="H11" s="817">
        <v>111571</v>
      </c>
      <c r="I11" s="818">
        <v>111571</v>
      </c>
      <c r="J11" s="817">
        <v>111571</v>
      </c>
      <c r="K11" s="818">
        <v>111571</v>
      </c>
      <c r="L11" s="817">
        <v>111571</v>
      </c>
      <c r="M11" s="818">
        <v>111571</v>
      </c>
      <c r="N11" s="817">
        <v>111571</v>
      </c>
      <c r="O11" s="818">
        <v>111571</v>
      </c>
      <c r="P11" s="817">
        <v>111571</v>
      </c>
      <c r="Q11" s="818">
        <v>111571</v>
      </c>
      <c r="R11" s="817">
        <v>111571</v>
      </c>
      <c r="S11" s="818">
        <v>111571</v>
      </c>
      <c r="T11" s="817">
        <v>111571</v>
      </c>
      <c r="U11" s="818">
        <v>111571</v>
      </c>
      <c r="V11" s="817">
        <v>111571</v>
      </c>
      <c r="W11" s="818">
        <v>108546</v>
      </c>
      <c r="X11" s="817">
        <v>0</v>
      </c>
      <c r="Y11" s="818">
        <v>0</v>
      </c>
      <c r="Z11" s="817">
        <v>0</v>
      </c>
      <c r="AA11" s="818">
        <v>0</v>
      </c>
      <c r="AB11" s="817">
        <v>0</v>
      </c>
      <c r="AC11" s="818">
        <v>0</v>
      </c>
      <c r="AD11" s="817">
        <v>0</v>
      </c>
      <c r="AE11" s="818">
        <v>0</v>
      </c>
      <c r="AF11" s="817">
        <v>0</v>
      </c>
      <c r="AG11" s="818">
        <v>0</v>
      </c>
      <c r="AH11" s="817">
        <v>0</v>
      </c>
      <c r="AI11" s="818">
        <v>0</v>
      </c>
      <c r="AJ11" s="817">
        <v>0</v>
      </c>
      <c r="AK11" s="818">
        <v>0</v>
      </c>
      <c r="AL11" s="817">
        <v>0</v>
      </c>
      <c r="AM11" s="818">
        <v>0</v>
      </c>
      <c r="AN11" s="819">
        <v>0</v>
      </c>
      <c r="AO11" s="772"/>
      <c r="AP11" s="790"/>
      <c r="AQ11" s="772"/>
      <c r="AR11" s="816">
        <v>57</v>
      </c>
      <c r="AS11" s="817">
        <v>57</v>
      </c>
      <c r="AT11" s="818">
        <v>57</v>
      </c>
      <c r="AU11" s="817">
        <v>57</v>
      </c>
      <c r="AV11" s="818">
        <v>57</v>
      </c>
      <c r="AW11" s="817">
        <v>57</v>
      </c>
      <c r="AX11" s="818">
        <v>57</v>
      </c>
      <c r="AY11" s="817">
        <v>57</v>
      </c>
      <c r="AZ11" s="818">
        <v>57</v>
      </c>
      <c r="BA11" s="817">
        <v>57</v>
      </c>
      <c r="BB11" s="818">
        <v>57</v>
      </c>
      <c r="BC11" s="817">
        <v>57</v>
      </c>
      <c r="BD11" s="818">
        <v>57</v>
      </c>
      <c r="BE11" s="817">
        <v>57</v>
      </c>
      <c r="BF11" s="818">
        <v>57</v>
      </c>
      <c r="BG11" s="817">
        <v>57</v>
      </c>
      <c r="BH11" s="818">
        <v>57</v>
      </c>
      <c r="BI11" s="817">
        <v>57</v>
      </c>
      <c r="BJ11" s="818">
        <v>54</v>
      </c>
      <c r="BK11" s="817">
        <v>0</v>
      </c>
      <c r="BL11" s="818">
        <v>0</v>
      </c>
      <c r="BM11" s="817">
        <v>0</v>
      </c>
      <c r="BN11" s="818">
        <v>0</v>
      </c>
      <c r="BO11" s="817">
        <v>0</v>
      </c>
      <c r="BP11" s="818">
        <v>0</v>
      </c>
      <c r="BQ11" s="817">
        <v>0</v>
      </c>
      <c r="BR11" s="818">
        <v>0</v>
      </c>
      <c r="BS11" s="817">
        <v>0</v>
      </c>
      <c r="BT11" s="818">
        <v>0</v>
      </c>
      <c r="BU11" s="817">
        <v>0</v>
      </c>
      <c r="BV11" s="818">
        <v>0</v>
      </c>
      <c r="BW11" s="817">
        <v>0</v>
      </c>
      <c r="BX11" s="818">
        <v>0</v>
      </c>
      <c r="BY11" s="817">
        <v>0</v>
      </c>
      <c r="BZ11" s="818">
        <v>0</v>
      </c>
      <c r="CA11" s="819">
        <v>0</v>
      </c>
      <c r="CB11" s="772"/>
      <c r="CC11" s="801"/>
      <c r="CD11" s="772"/>
      <c r="CE11" s="802"/>
      <c r="CF11" s="772"/>
      <c r="CG11" s="816">
        <v>50362</v>
      </c>
      <c r="CH11" s="817">
        <v>50362</v>
      </c>
      <c r="CI11" s="818">
        <v>50362</v>
      </c>
      <c r="CJ11" s="817">
        <v>50362</v>
      </c>
      <c r="CK11" s="818">
        <v>50362</v>
      </c>
      <c r="CL11" s="817">
        <v>50362</v>
      </c>
      <c r="CM11" s="818">
        <v>50362</v>
      </c>
      <c r="CN11" s="817">
        <v>50362</v>
      </c>
      <c r="CO11" s="818">
        <v>50362</v>
      </c>
      <c r="CP11" s="817">
        <v>50362</v>
      </c>
      <c r="CQ11" s="818">
        <v>50362</v>
      </c>
      <c r="CR11" s="817">
        <v>50362</v>
      </c>
      <c r="CS11" s="818">
        <v>50362</v>
      </c>
      <c r="CT11" s="817">
        <v>50362</v>
      </c>
      <c r="CU11" s="818">
        <v>50362</v>
      </c>
      <c r="CV11" s="817">
        <v>50362</v>
      </c>
      <c r="CW11" s="818">
        <v>50362</v>
      </c>
      <c r="CX11" s="817">
        <v>50362</v>
      </c>
      <c r="CY11" s="818">
        <v>48996</v>
      </c>
      <c r="CZ11" s="817">
        <v>0</v>
      </c>
      <c r="DA11" s="818">
        <v>0</v>
      </c>
      <c r="DB11" s="817">
        <v>0</v>
      </c>
      <c r="DC11" s="818">
        <v>0</v>
      </c>
      <c r="DD11" s="817">
        <v>0</v>
      </c>
      <c r="DE11" s="818">
        <v>0</v>
      </c>
      <c r="DF11" s="817">
        <v>0</v>
      </c>
      <c r="DG11" s="818">
        <v>0</v>
      </c>
      <c r="DH11" s="817">
        <v>0</v>
      </c>
      <c r="DI11" s="818">
        <v>0</v>
      </c>
      <c r="DJ11" s="817">
        <v>0</v>
      </c>
      <c r="DK11" s="818">
        <v>0</v>
      </c>
      <c r="DL11" s="817">
        <v>0</v>
      </c>
      <c r="DM11" s="818">
        <v>0</v>
      </c>
      <c r="DN11" s="817">
        <v>0</v>
      </c>
      <c r="DO11" s="818">
        <v>0</v>
      </c>
      <c r="DP11" s="819">
        <v>0</v>
      </c>
      <c r="DQ11" s="772"/>
      <c r="DR11" s="803"/>
      <c r="DS11" s="772"/>
      <c r="DT11" s="816">
        <v>26</v>
      </c>
      <c r="DU11" s="817">
        <v>26</v>
      </c>
      <c r="DV11" s="818">
        <v>26</v>
      </c>
      <c r="DW11" s="817">
        <v>26</v>
      </c>
      <c r="DX11" s="818">
        <v>26</v>
      </c>
      <c r="DY11" s="817">
        <v>26</v>
      </c>
      <c r="DZ11" s="818">
        <v>26</v>
      </c>
      <c r="EA11" s="817">
        <v>26</v>
      </c>
      <c r="EB11" s="818">
        <v>26</v>
      </c>
      <c r="EC11" s="817">
        <v>26</v>
      </c>
      <c r="ED11" s="818">
        <v>26</v>
      </c>
      <c r="EE11" s="817">
        <v>26</v>
      </c>
      <c r="EF11" s="818">
        <v>26</v>
      </c>
      <c r="EG11" s="817">
        <v>26</v>
      </c>
      <c r="EH11" s="818">
        <v>26</v>
      </c>
      <c r="EI11" s="817">
        <v>26</v>
      </c>
      <c r="EJ11" s="818">
        <v>26</v>
      </c>
      <c r="EK11" s="817">
        <v>26</v>
      </c>
      <c r="EL11" s="818">
        <v>24</v>
      </c>
      <c r="EM11" s="817">
        <v>0</v>
      </c>
      <c r="EN11" s="818">
        <v>0</v>
      </c>
      <c r="EO11" s="817">
        <v>0</v>
      </c>
      <c r="EP11" s="818">
        <v>0</v>
      </c>
      <c r="EQ11" s="817">
        <v>0</v>
      </c>
      <c r="ER11" s="818">
        <v>0</v>
      </c>
      <c r="ES11" s="817">
        <v>0</v>
      </c>
      <c r="ET11" s="818">
        <v>0</v>
      </c>
      <c r="EU11" s="817">
        <v>0</v>
      </c>
      <c r="EV11" s="818">
        <v>0</v>
      </c>
      <c r="EW11" s="817">
        <v>0</v>
      </c>
      <c r="EX11" s="818">
        <v>0</v>
      </c>
      <c r="EY11" s="817">
        <v>0</v>
      </c>
      <c r="EZ11" s="818">
        <v>0</v>
      </c>
      <c r="FA11" s="817">
        <v>0</v>
      </c>
      <c r="FB11" s="818">
        <v>0</v>
      </c>
      <c r="FC11" s="819">
        <v>0</v>
      </c>
      <c r="FD11" s="772"/>
      <c r="FE11" s="804"/>
      <c r="FF11" s="772"/>
      <c r="FG11" s="805"/>
      <c r="FI11" s="820" t="b">
        <v>0</v>
      </c>
    </row>
    <row r="12" spans="2:165">
      <c r="B12" s="829">
        <v>72</v>
      </c>
      <c r="C12" s="830" t="s">
        <v>99</v>
      </c>
      <c r="E12" s="831">
        <v>165936</v>
      </c>
      <c r="F12" s="832">
        <v>165936</v>
      </c>
      <c r="G12" s="833">
        <v>165936</v>
      </c>
      <c r="H12" s="832">
        <v>165936</v>
      </c>
      <c r="I12" s="833">
        <v>0</v>
      </c>
      <c r="J12" s="832">
        <v>0</v>
      </c>
      <c r="K12" s="833">
        <v>0</v>
      </c>
      <c r="L12" s="832">
        <v>0</v>
      </c>
      <c r="M12" s="833">
        <v>0</v>
      </c>
      <c r="N12" s="832">
        <v>0</v>
      </c>
      <c r="O12" s="833">
        <v>0</v>
      </c>
      <c r="P12" s="832">
        <v>0</v>
      </c>
      <c r="Q12" s="833">
        <v>0</v>
      </c>
      <c r="R12" s="832">
        <v>0</v>
      </c>
      <c r="S12" s="833">
        <v>0</v>
      </c>
      <c r="T12" s="832">
        <v>0</v>
      </c>
      <c r="U12" s="833">
        <v>0</v>
      </c>
      <c r="V12" s="832">
        <v>0</v>
      </c>
      <c r="W12" s="833">
        <v>0</v>
      </c>
      <c r="X12" s="832">
        <v>0</v>
      </c>
      <c r="Y12" s="833">
        <v>0</v>
      </c>
      <c r="Z12" s="832">
        <v>0</v>
      </c>
      <c r="AA12" s="833">
        <v>0</v>
      </c>
      <c r="AB12" s="832">
        <v>0</v>
      </c>
      <c r="AC12" s="833">
        <v>0</v>
      </c>
      <c r="AD12" s="832">
        <v>0</v>
      </c>
      <c r="AE12" s="833">
        <v>0</v>
      </c>
      <c r="AF12" s="832">
        <v>0</v>
      </c>
      <c r="AG12" s="833">
        <v>0</v>
      </c>
      <c r="AH12" s="832">
        <v>0</v>
      </c>
      <c r="AI12" s="833">
        <v>0</v>
      </c>
      <c r="AJ12" s="832">
        <v>0</v>
      </c>
      <c r="AK12" s="833">
        <v>0</v>
      </c>
      <c r="AL12" s="832">
        <v>0</v>
      </c>
      <c r="AM12" s="833">
        <v>0</v>
      </c>
      <c r="AN12" s="834">
        <v>0</v>
      </c>
      <c r="AO12" s="772"/>
      <c r="AP12" s="790"/>
      <c r="AQ12" s="772"/>
      <c r="AR12" s="831">
        <v>35</v>
      </c>
      <c r="AS12" s="832">
        <v>35</v>
      </c>
      <c r="AT12" s="833">
        <v>35</v>
      </c>
      <c r="AU12" s="832">
        <v>35</v>
      </c>
      <c r="AV12" s="833">
        <v>0</v>
      </c>
      <c r="AW12" s="832">
        <v>0</v>
      </c>
      <c r="AX12" s="833">
        <v>0</v>
      </c>
      <c r="AY12" s="832">
        <v>0</v>
      </c>
      <c r="AZ12" s="833">
        <v>0</v>
      </c>
      <c r="BA12" s="832">
        <v>0</v>
      </c>
      <c r="BB12" s="833">
        <v>0</v>
      </c>
      <c r="BC12" s="832">
        <v>0</v>
      </c>
      <c r="BD12" s="833">
        <v>0</v>
      </c>
      <c r="BE12" s="832">
        <v>0</v>
      </c>
      <c r="BF12" s="833">
        <v>0</v>
      </c>
      <c r="BG12" s="832">
        <v>0</v>
      </c>
      <c r="BH12" s="833">
        <v>0</v>
      </c>
      <c r="BI12" s="832">
        <v>0</v>
      </c>
      <c r="BJ12" s="833">
        <v>0</v>
      </c>
      <c r="BK12" s="832">
        <v>0</v>
      </c>
      <c r="BL12" s="833">
        <v>0</v>
      </c>
      <c r="BM12" s="832">
        <v>0</v>
      </c>
      <c r="BN12" s="833">
        <v>0</v>
      </c>
      <c r="BO12" s="832">
        <v>0</v>
      </c>
      <c r="BP12" s="833">
        <v>0</v>
      </c>
      <c r="BQ12" s="832">
        <v>0</v>
      </c>
      <c r="BR12" s="833">
        <v>0</v>
      </c>
      <c r="BS12" s="832">
        <v>0</v>
      </c>
      <c r="BT12" s="833">
        <v>0</v>
      </c>
      <c r="BU12" s="832">
        <v>0</v>
      </c>
      <c r="BV12" s="833">
        <v>0</v>
      </c>
      <c r="BW12" s="832">
        <v>0</v>
      </c>
      <c r="BX12" s="833">
        <v>0</v>
      </c>
      <c r="BY12" s="832">
        <v>0</v>
      </c>
      <c r="BZ12" s="833">
        <v>0</v>
      </c>
      <c r="CA12" s="834">
        <v>0</v>
      </c>
      <c r="CB12" s="772"/>
      <c r="CC12" s="801"/>
      <c r="CD12" s="772"/>
      <c r="CE12" s="802"/>
      <c r="CF12" s="772"/>
      <c r="CG12" s="831">
        <v>146902</v>
      </c>
      <c r="CH12" s="832">
        <v>146902</v>
      </c>
      <c r="CI12" s="833">
        <v>146902</v>
      </c>
      <c r="CJ12" s="832">
        <v>146902</v>
      </c>
      <c r="CK12" s="833">
        <v>0</v>
      </c>
      <c r="CL12" s="832">
        <v>0</v>
      </c>
      <c r="CM12" s="833">
        <v>0</v>
      </c>
      <c r="CN12" s="832">
        <v>0</v>
      </c>
      <c r="CO12" s="833">
        <v>0</v>
      </c>
      <c r="CP12" s="832">
        <v>0</v>
      </c>
      <c r="CQ12" s="833">
        <v>0</v>
      </c>
      <c r="CR12" s="832">
        <v>0</v>
      </c>
      <c r="CS12" s="833">
        <v>0</v>
      </c>
      <c r="CT12" s="832">
        <v>0</v>
      </c>
      <c r="CU12" s="833">
        <v>0</v>
      </c>
      <c r="CV12" s="832">
        <v>0</v>
      </c>
      <c r="CW12" s="833">
        <v>0</v>
      </c>
      <c r="CX12" s="832">
        <v>0</v>
      </c>
      <c r="CY12" s="833">
        <v>0</v>
      </c>
      <c r="CZ12" s="832">
        <v>0</v>
      </c>
      <c r="DA12" s="833">
        <v>0</v>
      </c>
      <c r="DB12" s="832">
        <v>0</v>
      </c>
      <c r="DC12" s="833">
        <v>0</v>
      </c>
      <c r="DD12" s="832">
        <v>0</v>
      </c>
      <c r="DE12" s="833">
        <v>0</v>
      </c>
      <c r="DF12" s="832">
        <v>0</v>
      </c>
      <c r="DG12" s="833">
        <v>0</v>
      </c>
      <c r="DH12" s="832">
        <v>0</v>
      </c>
      <c r="DI12" s="833">
        <v>0</v>
      </c>
      <c r="DJ12" s="832">
        <v>0</v>
      </c>
      <c r="DK12" s="833">
        <v>0</v>
      </c>
      <c r="DL12" s="832">
        <v>0</v>
      </c>
      <c r="DM12" s="833">
        <v>0</v>
      </c>
      <c r="DN12" s="832">
        <v>0</v>
      </c>
      <c r="DO12" s="833">
        <v>0</v>
      </c>
      <c r="DP12" s="834">
        <v>0</v>
      </c>
      <c r="DQ12" s="772"/>
      <c r="DR12" s="803"/>
      <c r="DS12" s="772"/>
      <c r="DT12" s="831">
        <v>31</v>
      </c>
      <c r="DU12" s="832">
        <v>31</v>
      </c>
      <c r="DV12" s="833">
        <v>31</v>
      </c>
      <c r="DW12" s="832">
        <v>31</v>
      </c>
      <c r="DX12" s="833">
        <v>0</v>
      </c>
      <c r="DY12" s="832">
        <v>0</v>
      </c>
      <c r="DZ12" s="833">
        <v>0</v>
      </c>
      <c r="EA12" s="832">
        <v>0</v>
      </c>
      <c r="EB12" s="833">
        <v>0</v>
      </c>
      <c r="EC12" s="832">
        <v>0</v>
      </c>
      <c r="ED12" s="833">
        <v>0</v>
      </c>
      <c r="EE12" s="832">
        <v>0</v>
      </c>
      <c r="EF12" s="833">
        <v>0</v>
      </c>
      <c r="EG12" s="832">
        <v>0</v>
      </c>
      <c r="EH12" s="833">
        <v>0</v>
      </c>
      <c r="EI12" s="832">
        <v>0</v>
      </c>
      <c r="EJ12" s="833">
        <v>0</v>
      </c>
      <c r="EK12" s="832">
        <v>0</v>
      </c>
      <c r="EL12" s="833">
        <v>0</v>
      </c>
      <c r="EM12" s="832">
        <v>0</v>
      </c>
      <c r="EN12" s="833">
        <v>0</v>
      </c>
      <c r="EO12" s="832">
        <v>0</v>
      </c>
      <c r="EP12" s="833">
        <v>0</v>
      </c>
      <c r="EQ12" s="832">
        <v>0</v>
      </c>
      <c r="ER12" s="833">
        <v>0</v>
      </c>
      <c r="ES12" s="832">
        <v>0</v>
      </c>
      <c r="ET12" s="833">
        <v>0</v>
      </c>
      <c r="EU12" s="832">
        <v>0</v>
      </c>
      <c r="EV12" s="833">
        <v>0</v>
      </c>
      <c r="EW12" s="832">
        <v>0</v>
      </c>
      <c r="EX12" s="833">
        <v>0</v>
      </c>
      <c r="EY12" s="832">
        <v>0</v>
      </c>
      <c r="EZ12" s="833">
        <v>0</v>
      </c>
      <c r="FA12" s="832">
        <v>0</v>
      </c>
      <c r="FB12" s="833">
        <v>0</v>
      </c>
      <c r="FC12" s="834">
        <v>0</v>
      </c>
      <c r="FD12" s="772"/>
      <c r="FE12" s="804"/>
      <c r="FF12" s="772"/>
      <c r="FG12" s="805"/>
      <c r="FI12" s="835" t="b">
        <v>0</v>
      </c>
    </row>
    <row r="13" spans="2:165">
      <c r="B13" s="821">
        <v>73</v>
      </c>
      <c r="C13" s="836" t="s">
        <v>100</v>
      </c>
      <c r="E13" s="823">
        <v>3423065</v>
      </c>
      <c r="F13" s="824">
        <v>3423065</v>
      </c>
      <c r="G13" s="825">
        <v>3340964</v>
      </c>
      <c r="H13" s="824">
        <v>3340964</v>
      </c>
      <c r="I13" s="825">
        <v>3340964</v>
      </c>
      <c r="J13" s="824">
        <v>3340964</v>
      </c>
      <c r="K13" s="825">
        <v>3261678</v>
      </c>
      <c r="L13" s="824">
        <v>3261678</v>
      </c>
      <c r="M13" s="825">
        <v>3242463</v>
      </c>
      <c r="N13" s="824">
        <v>2976714</v>
      </c>
      <c r="O13" s="825">
        <v>2275534</v>
      </c>
      <c r="P13" s="824">
        <v>2224521</v>
      </c>
      <c r="Q13" s="825">
        <v>1564134</v>
      </c>
      <c r="R13" s="824">
        <v>1564134</v>
      </c>
      <c r="S13" s="825">
        <v>1564134</v>
      </c>
      <c r="T13" s="824">
        <v>1094178</v>
      </c>
      <c r="U13" s="825">
        <v>72271</v>
      </c>
      <c r="V13" s="824">
        <v>72271</v>
      </c>
      <c r="W13" s="825">
        <v>72271</v>
      </c>
      <c r="X13" s="824">
        <v>72271</v>
      </c>
      <c r="Y13" s="825">
        <v>0</v>
      </c>
      <c r="Z13" s="824">
        <v>0</v>
      </c>
      <c r="AA13" s="825">
        <v>0</v>
      </c>
      <c r="AB13" s="824">
        <v>0</v>
      </c>
      <c r="AC13" s="825">
        <v>0</v>
      </c>
      <c r="AD13" s="824">
        <v>0</v>
      </c>
      <c r="AE13" s="825">
        <v>0</v>
      </c>
      <c r="AF13" s="824">
        <v>0</v>
      </c>
      <c r="AG13" s="825">
        <v>0</v>
      </c>
      <c r="AH13" s="824">
        <v>0</v>
      </c>
      <c r="AI13" s="825">
        <v>0</v>
      </c>
      <c r="AJ13" s="824">
        <v>0</v>
      </c>
      <c r="AK13" s="825">
        <v>0</v>
      </c>
      <c r="AL13" s="824">
        <v>0</v>
      </c>
      <c r="AM13" s="825">
        <v>0</v>
      </c>
      <c r="AN13" s="826">
        <v>0</v>
      </c>
      <c r="AO13" s="772"/>
      <c r="AP13" s="790"/>
      <c r="AQ13" s="772"/>
      <c r="AR13" s="823">
        <v>465</v>
      </c>
      <c r="AS13" s="824">
        <v>465</v>
      </c>
      <c r="AT13" s="825">
        <v>439</v>
      </c>
      <c r="AU13" s="824">
        <v>439</v>
      </c>
      <c r="AV13" s="825">
        <v>439</v>
      </c>
      <c r="AW13" s="824">
        <v>439</v>
      </c>
      <c r="AX13" s="825">
        <v>425</v>
      </c>
      <c r="AY13" s="824">
        <v>425</v>
      </c>
      <c r="AZ13" s="825">
        <v>420</v>
      </c>
      <c r="BA13" s="824">
        <v>373</v>
      </c>
      <c r="BB13" s="825">
        <v>246</v>
      </c>
      <c r="BC13" s="824">
        <v>237</v>
      </c>
      <c r="BD13" s="825">
        <v>217</v>
      </c>
      <c r="BE13" s="824">
        <v>217</v>
      </c>
      <c r="BF13" s="825">
        <v>217</v>
      </c>
      <c r="BG13" s="824">
        <v>154</v>
      </c>
      <c r="BH13" s="825">
        <v>23</v>
      </c>
      <c r="BI13" s="824">
        <v>23</v>
      </c>
      <c r="BJ13" s="825">
        <v>23</v>
      </c>
      <c r="BK13" s="824">
        <v>23</v>
      </c>
      <c r="BL13" s="825">
        <v>0</v>
      </c>
      <c r="BM13" s="824">
        <v>0</v>
      </c>
      <c r="BN13" s="825">
        <v>0</v>
      </c>
      <c r="BO13" s="824">
        <v>0</v>
      </c>
      <c r="BP13" s="825">
        <v>0</v>
      </c>
      <c r="BQ13" s="824">
        <v>0</v>
      </c>
      <c r="BR13" s="825">
        <v>0</v>
      </c>
      <c r="BS13" s="824">
        <v>0</v>
      </c>
      <c r="BT13" s="825">
        <v>0</v>
      </c>
      <c r="BU13" s="824">
        <v>0</v>
      </c>
      <c r="BV13" s="825">
        <v>0</v>
      </c>
      <c r="BW13" s="824">
        <v>0</v>
      </c>
      <c r="BX13" s="825">
        <v>0</v>
      </c>
      <c r="BY13" s="824">
        <v>0</v>
      </c>
      <c r="BZ13" s="825">
        <v>0</v>
      </c>
      <c r="CA13" s="826">
        <v>0</v>
      </c>
      <c r="CB13" s="772"/>
      <c r="CC13" s="801"/>
      <c r="CD13" s="772"/>
      <c r="CE13" s="802"/>
      <c r="CF13" s="772"/>
      <c r="CG13" s="823">
        <v>2431316</v>
      </c>
      <c r="CH13" s="824">
        <v>2431316</v>
      </c>
      <c r="CI13" s="825">
        <v>2365851</v>
      </c>
      <c r="CJ13" s="824">
        <v>2365851</v>
      </c>
      <c r="CK13" s="825">
        <v>2365851</v>
      </c>
      <c r="CL13" s="824">
        <v>2365851</v>
      </c>
      <c r="CM13" s="825">
        <v>2310710</v>
      </c>
      <c r="CN13" s="824">
        <v>2310710</v>
      </c>
      <c r="CO13" s="825">
        <v>2297779</v>
      </c>
      <c r="CP13" s="824">
        <v>2113122</v>
      </c>
      <c r="CQ13" s="825">
        <v>1625603</v>
      </c>
      <c r="CR13" s="824">
        <v>1591271</v>
      </c>
      <c r="CS13" s="825">
        <v>1064692</v>
      </c>
      <c r="CT13" s="824">
        <v>1064692</v>
      </c>
      <c r="CU13" s="825">
        <v>1064692</v>
      </c>
      <c r="CV13" s="824">
        <v>746808</v>
      </c>
      <c r="CW13" s="825">
        <v>57627</v>
      </c>
      <c r="CX13" s="824">
        <v>57627</v>
      </c>
      <c r="CY13" s="825">
        <v>57627</v>
      </c>
      <c r="CZ13" s="824">
        <v>57627</v>
      </c>
      <c r="DA13" s="825">
        <v>0</v>
      </c>
      <c r="DB13" s="824">
        <v>0</v>
      </c>
      <c r="DC13" s="825">
        <v>0</v>
      </c>
      <c r="DD13" s="824">
        <v>0</v>
      </c>
      <c r="DE13" s="825">
        <v>0</v>
      </c>
      <c r="DF13" s="824">
        <v>0</v>
      </c>
      <c r="DG13" s="825">
        <v>0</v>
      </c>
      <c r="DH13" s="824">
        <v>0</v>
      </c>
      <c r="DI13" s="825">
        <v>0</v>
      </c>
      <c r="DJ13" s="824">
        <v>0</v>
      </c>
      <c r="DK13" s="825">
        <v>0</v>
      </c>
      <c r="DL13" s="824">
        <v>0</v>
      </c>
      <c r="DM13" s="825">
        <v>0</v>
      </c>
      <c r="DN13" s="824">
        <v>0</v>
      </c>
      <c r="DO13" s="825">
        <v>0</v>
      </c>
      <c r="DP13" s="826">
        <v>0</v>
      </c>
      <c r="DQ13" s="772"/>
      <c r="DR13" s="803"/>
      <c r="DS13" s="772"/>
      <c r="DT13" s="823">
        <v>325</v>
      </c>
      <c r="DU13" s="824">
        <v>325</v>
      </c>
      <c r="DV13" s="825">
        <v>304</v>
      </c>
      <c r="DW13" s="824">
        <v>304</v>
      </c>
      <c r="DX13" s="825">
        <v>304</v>
      </c>
      <c r="DY13" s="824">
        <v>304</v>
      </c>
      <c r="DZ13" s="825">
        <v>294</v>
      </c>
      <c r="EA13" s="824">
        <v>294</v>
      </c>
      <c r="EB13" s="825">
        <v>291</v>
      </c>
      <c r="EC13" s="824">
        <v>259</v>
      </c>
      <c r="ED13" s="825">
        <v>171</v>
      </c>
      <c r="EE13" s="824">
        <v>165</v>
      </c>
      <c r="EF13" s="825">
        <v>149</v>
      </c>
      <c r="EG13" s="824">
        <v>149</v>
      </c>
      <c r="EH13" s="825">
        <v>149</v>
      </c>
      <c r="EI13" s="824">
        <v>107</v>
      </c>
      <c r="EJ13" s="825">
        <v>18</v>
      </c>
      <c r="EK13" s="824">
        <v>18</v>
      </c>
      <c r="EL13" s="825">
        <v>18</v>
      </c>
      <c r="EM13" s="824">
        <v>18</v>
      </c>
      <c r="EN13" s="825">
        <v>0</v>
      </c>
      <c r="EO13" s="824">
        <v>0</v>
      </c>
      <c r="EP13" s="825">
        <v>0</v>
      </c>
      <c r="EQ13" s="824">
        <v>0</v>
      </c>
      <c r="ER13" s="825">
        <v>0</v>
      </c>
      <c r="ES13" s="824">
        <v>0</v>
      </c>
      <c r="ET13" s="825">
        <v>0</v>
      </c>
      <c r="EU13" s="824">
        <v>0</v>
      </c>
      <c r="EV13" s="825">
        <v>0</v>
      </c>
      <c r="EW13" s="824">
        <v>0</v>
      </c>
      <c r="EX13" s="825">
        <v>0</v>
      </c>
      <c r="EY13" s="824">
        <v>0</v>
      </c>
      <c r="EZ13" s="825">
        <v>0</v>
      </c>
      <c r="FA13" s="824">
        <v>0</v>
      </c>
      <c r="FB13" s="825">
        <v>0</v>
      </c>
      <c r="FC13" s="826">
        <v>0</v>
      </c>
      <c r="FD13" s="772"/>
      <c r="FE13" s="804"/>
      <c r="FF13" s="772"/>
      <c r="FG13" s="805"/>
      <c r="FI13" s="827" t="b">
        <v>0</v>
      </c>
    </row>
    <row r="14" spans="2:165">
      <c r="B14" s="814">
        <v>74</v>
      </c>
      <c r="C14" s="815" t="s">
        <v>101</v>
      </c>
      <c r="E14" s="816">
        <v>77589</v>
      </c>
      <c r="F14" s="817">
        <v>64461</v>
      </c>
      <c r="G14" s="818">
        <v>53135</v>
      </c>
      <c r="H14" s="817">
        <v>53135</v>
      </c>
      <c r="I14" s="818">
        <v>53135</v>
      </c>
      <c r="J14" s="817">
        <v>53135</v>
      </c>
      <c r="K14" s="818">
        <v>53135</v>
      </c>
      <c r="L14" s="817">
        <v>53135</v>
      </c>
      <c r="M14" s="818">
        <v>53135</v>
      </c>
      <c r="N14" s="817">
        <v>53135</v>
      </c>
      <c r="O14" s="818">
        <v>49406</v>
      </c>
      <c r="P14" s="817">
        <v>5088</v>
      </c>
      <c r="Q14" s="818">
        <v>0</v>
      </c>
      <c r="R14" s="817">
        <v>0</v>
      </c>
      <c r="S14" s="818">
        <v>0</v>
      </c>
      <c r="T14" s="817">
        <v>0</v>
      </c>
      <c r="U14" s="818">
        <v>0</v>
      </c>
      <c r="V14" s="817">
        <v>0</v>
      </c>
      <c r="W14" s="818">
        <v>0</v>
      </c>
      <c r="X14" s="817">
        <v>0</v>
      </c>
      <c r="Y14" s="818">
        <v>0</v>
      </c>
      <c r="Z14" s="817">
        <v>0</v>
      </c>
      <c r="AA14" s="818">
        <v>0</v>
      </c>
      <c r="AB14" s="817">
        <v>0</v>
      </c>
      <c r="AC14" s="818">
        <v>0</v>
      </c>
      <c r="AD14" s="817">
        <v>0</v>
      </c>
      <c r="AE14" s="818">
        <v>0</v>
      </c>
      <c r="AF14" s="817">
        <v>0</v>
      </c>
      <c r="AG14" s="818">
        <v>0</v>
      </c>
      <c r="AH14" s="817">
        <v>0</v>
      </c>
      <c r="AI14" s="818">
        <v>0</v>
      </c>
      <c r="AJ14" s="817">
        <v>0</v>
      </c>
      <c r="AK14" s="818">
        <v>0</v>
      </c>
      <c r="AL14" s="817">
        <v>0</v>
      </c>
      <c r="AM14" s="818">
        <v>0</v>
      </c>
      <c r="AN14" s="819">
        <v>0</v>
      </c>
      <c r="AO14" s="772"/>
      <c r="AP14" s="790"/>
      <c r="AQ14" s="772"/>
      <c r="AR14" s="816">
        <v>18</v>
      </c>
      <c r="AS14" s="817">
        <v>15</v>
      </c>
      <c r="AT14" s="818">
        <v>12</v>
      </c>
      <c r="AU14" s="817">
        <v>12</v>
      </c>
      <c r="AV14" s="818">
        <v>12</v>
      </c>
      <c r="AW14" s="817">
        <v>12</v>
      </c>
      <c r="AX14" s="818">
        <v>12</v>
      </c>
      <c r="AY14" s="817">
        <v>12</v>
      </c>
      <c r="AZ14" s="818">
        <v>12</v>
      </c>
      <c r="BA14" s="817">
        <v>12</v>
      </c>
      <c r="BB14" s="818">
        <v>12</v>
      </c>
      <c r="BC14" s="817">
        <v>1</v>
      </c>
      <c r="BD14" s="818">
        <v>0</v>
      </c>
      <c r="BE14" s="817">
        <v>0</v>
      </c>
      <c r="BF14" s="818">
        <v>0</v>
      </c>
      <c r="BG14" s="817">
        <v>0</v>
      </c>
      <c r="BH14" s="818">
        <v>0</v>
      </c>
      <c r="BI14" s="817">
        <v>0</v>
      </c>
      <c r="BJ14" s="818">
        <v>0</v>
      </c>
      <c r="BK14" s="817">
        <v>0</v>
      </c>
      <c r="BL14" s="818">
        <v>0</v>
      </c>
      <c r="BM14" s="817">
        <v>0</v>
      </c>
      <c r="BN14" s="818">
        <v>0</v>
      </c>
      <c r="BO14" s="817">
        <v>0</v>
      </c>
      <c r="BP14" s="818">
        <v>0</v>
      </c>
      <c r="BQ14" s="817">
        <v>0</v>
      </c>
      <c r="BR14" s="818">
        <v>0</v>
      </c>
      <c r="BS14" s="817">
        <v>0</v>
      </c>
      <c r="BT14" s="818">
        <v>0</v>
      </c>
      <c r="BU14" s="817">
        <v>0</v>
      </c>
      <c r="BV14" s="818">
        <v>0</v>
      </c>
      <c r="BW14" s="817">
        <v>0</v>
      </c>
      <c r="BX14" s="818">
        <v>0</v>
      </c>
      <c r="BY14" s="817">
        <v>0</v>
      </c>
      <c r="BZ14" s="818">
        <v>0</v>
      </c>
      <c r="CA14" s="819">
        <v>0</v>
      </c>
      <c r="CB14" s="772"/>
      <c r="CC14" s="801"/>
      <c r="CD14" s="772"/>
      <c r="CE14" s="802"/>
      <c r="CF14" s="772"/>
      <c r="CG14" s="816">
        <v>69087</v>
      </c>
      <c r="CH14" s="817">
        <v>57397</v>
      </c>
      <c r="CI14" s="818">
        <v>47312</v>
      </c>
      <c r="CJ14" s="817">
        <v>47312</v>
      </c>
      <c r="CK14" s="818">
        <v>47312</v>
      </c>
      <c r="CL14" s="817">
        <v>47312</v>
      </c>
      <c r="CM14" s="818">
        <v>47312</v>
      </c>
      <c r="CN14" s="817">
        <v>47312</v>
      </c>
      <c r="CO14" s="818">
        <v>47312</v>
      </c>
      <c r="CP14" s="817">
        <v>47312</v>
      </c>
      <c r="CQ14" s="818">
        <v>43992</v>
      </c>
      <c r="CR14" s="817">
        <v>4530</v>
      </c>
      <c r="CS14" s="818">
        <v>0</v>
      </c>
      <c r="CT14" s="817">
        <v>0</v>
      </c>
      <c r="CU14" s="818">
        <v>0</v>
      </c>
      <c r="CV14" s="817">
        <v>0</v>
      </c>
      <c r="CW14" s="818">
        <v>0</v>
      </c>
      <c r="CX14" s="817">
        <v>0</v>
      </c>
      <c r="CY14" s="818">
        <v>0</v>
      </c>
      <c r="CZ14" s="817">
        <v>0</v>
      </c>
      <c r="DA14" s="818">
        <v>0</v>
      </c>
      <c r="DB14" s="817">
        <v>0</v>
      </c>
      <c r="DC14" s="818">
        <v>0</v>
      </c>
      <c r="DD14" s="817">
        <v>0</v>
      </c>
      <c r="DE14" s="818">
        <v>0</v>
      </c>
      <c r="DF14" s="817">
        <v>0</v>
      </c>
      <c r="DG14" s="818">
        <v>0</v>
      </c>
      <c r="DH14" s="817">
        <v>0</v>
      </c>
      <c r="DI14" s="818">
        <v>0</v>
      </c>
      <c r="DJ14" s="817">
        <v>0</v>
      </c>
      <c r="DK14" s="818">
        <v>0</v>
      </c>
      <c r="DL14" s="817">
        <v>0</v>
      </c>
      <c r="DM14" s="818">
        <v>0</v>
      </c>
      <c r="DN14" s="817">
        <v>0</v>
      </c>
      <c r="DO14" s="818">
        <v>0</v>
      </c>
      <c r="DP14" s="819">
        <v>0</v>
      </c>
      <c r="DQ14" s="772"/>
      <c r="DR14" s="803"/>
      <c r="DS14" s="772"/>
      <c r="DT14" s="816">
        <v>16</v>
      </c>
      <c r="DU14" s="817">
        <v>13</v>
      </c>
      <c r="DV14" s="818">
        <v>11</v>
      </c>
      <c r="DW14" s="817">
        <v>11</v>
      </c>
      <c r="DX14" s="818">
        <v>11</v>
      </c>
      <c r="DY14" s="817">
        <v>11</v>
      </c>
      <c r="DZ14" s="818">
        <v>11</v>
      </c>
      <c r="EA14" s="817">
        <v>11</v>
      </c>
      <c r="EB14" s="818">
        <v>11</v>
      </c>
      <c r="EC14" s="817">
        <v>11</v>
      </c>
      <c r="ED14" s="818">
        <v>10</v>
      </c>
      <c r="EE14" s="817">
        <v>1</v>
      </c>
      <c r="EF14" s="818">
        <v>0</v>
      </c>
      <c r="EG14" s="817">
        <v>0</v>
      </c>
      <c r="EH14" s="818">
        <v>0</v>
      </c>
      <c r="EI14" s="817">
        <v>0</v>
      </c>
      <c r="EJ14" s="818">
        <v>0</v>
      </c>
      <c r="EK14" s="817">
        <v>0</v>
      </c>
      <c r="EL14" s="818">
        <v>0</v>
      </c>
      <c r="EM14" s="817">
        <v>0</v>
      </c>
      <c r="EN14" s="818">
        <v>0</v>
      </c>
      <c r="EO14" s="817">
        <v>0</v>
      </c>
      <c r="EP14" s="818">
        <v>0</v>
      </c>
      <c r="EQ14" s="817">
        <v>0</v>
      </c>
      <c r="ER14" s="818">
        <v>0</v>
      </c>
      <c r="ES14" s="817">
        <v>0</v>
      </c>
      <c r="ET14" s="818">
        <v>0</v>
      </c>
      <c r="EU14" s="817">
        <v>0</v>
      </c>
      <c r="EV14" s="818">
        <v>0</v>
      </c>
      <c r="EW14" s="817">
        <v>0</v>
      </c>
      <c r="EX14" s="818">
        <v>0</v>
      </c>
      <c r="EY14" s="817">
        <v>0</v>
      </c>
      <c r="EZ14" s="818">
        <v>0</v>
      </c>
      <c r="FA14" s="817">
        <v>0</v>
      </c>
      <c r="FB14" s="818">
        <v>0</v>
      </c>
      <c r="FC14" s="819">
        <v>0</v>
      </c>
      <c r="FD14" s="772"/>
      <c r="FE14" s="804"/>
      <c r="FF14" s="772"/>
      <c r="FG14" s="805"/>
      <c r="FI14" s="820" t="b">
        <v>0</v>
      </c>
    </row>
    <row r="15" spans="2:165">
      <c r="B15" s="814">
        <v>78</v>
      </c>
      <c r="C15" s="815" t="s">
        <v>106</v>
      </c>
      <c r="E15" s="816">
        <v>12813</v>
      </c>
      <c r="F15" s="817">
        <v>12813</v>
      </c>
      <c r="G15" s="818">
        <v>12813</v>
      </c>
      <c r="H15" s="817">
        <v>12813</v>
      </c>
      <c r="I15" s="818">
        <v>12813</v>
      </c>
      <c r="J15" s="817">
        <v>12813</v>
      </c>
      <c r="K15" s="818">
        <v>12813</v>
      </c>
      <c r="L15" s="817">
        <v>12813</v>
      </c>
      <c r="M15" s="818">
        <v>12813</v>
      </c>
      <c r="N15" s="817">
        <v>12813</v>
      </c>
      <c r="O15" s="818">
        <v>0</v>
      </c>
      <c r="P15" s="817">
        <v>0</v>
      </c>
      <c r="Q15" s="818">
        <v>0</v>
      </c>
      <c r="R15" s="817">
        <v>0</v>
      </c>
      <c r="S15" s="818">
        <v>0</v>
      </c>
      <c r="T15" s="817">
        <v>0</v>
      </c>
      <c r="U15" s="818">
        <v>0</v>
      </c>
      <c r="V15" s="817">
        <v>0</v>
      </c>
      <c r="W15" s="818">
        <v>0</v>
      </c>
      <c r="X15" s="817">
        <v>0</v>
      </c>
      <c r="Y15" s="818">
        <v>0</v>
      </c>
      <c r="Z15" s="817">
        <v>0</v>
      </c>
      <c r="AA15" s="818">
        <v>0</v>
      </c>
      <c r="AB15" s="817">
        <v>0</v>
      </c>
      <c r="AC15" s="818">
        <v>0</v>
      </c>
      <c r="AD15" s="817">
        <v>0</v>
      </c>
      <c r="AE15" s="818">
        <v>0</v>
      </c>
      <c r="AF15" s="817">
        <v>0</v>
      </c>
      <c r="AG15" s="818">
        <v>0</v>
      </c>
      <c r="AH15" s="817">
        <v>0</v>
      </c>
      <c r="AI15" s="818">
        <v>0</v>
      </c>
      <c r="AJ15" s="817">
        <v>0</v>
      </c>
      <c r="AK15" s="818">
        <v>0</v>
      </c>
      <c r="AL15" s="817">
        <v>0</v>
      </c>
      <c r="AM15" s="818">
        <v>0</v>
      </c>
      <c r="AN15" s="819">
        <v>0</v>
      </c>
      <c r="AO15" s="772"/>
      <c r="AP15" s="790"/>
      <c r="AQ15" s="772"/>
      <c r="AR15" s="816">
        <v>4</v>
      </c>
      <c r="AS15" s="817">
        <v>4</v>
      </c>
      <c r="AT15" s="818">
        <v>4</v>
      </c>
      <c r="AU15" s="817">
        <v>4</v>
      </c>
      <c r="AV15" s="818">
        <v>4</v>
      </c>
      <c r="AW15" s="817">
        <v>4</v>
      </c>
      <c r="AX15" s="818">
        <v>4</v>
      </c>
      <c r="AY15" s="817">
        <v>4</v>
      </c>
      <c r="AZ15" s="818">
        <v>4</v>
      </c>
      <c r="BA15" s="817">
        <v>4</v>
      </c>
      <c r="BB15" s="818">
        <v>0</v>
      </c>
      <c r="BC15" s="817">
        <v>0</v>
      </c>
      <c r="BD15" s="818">
        <v>0</v>
      </c>
      <c r="BE15" s="817">
        <v>0</v>
      </c>
      <c r="BF15" s="818">
        <v>0</v>
      </c>
      <c r="BG15" s="817">
        <v>0</v>
      </c>
      <c r="BH15" s="818">
        <v>0</v>
      </c>
      <c r="BI15" s="817">
        <v>0</v>
      </c>
      <c r="BJ15" s="818">
        <v>0</v>
      </c>
      <c r="BK15" s="817">
        <v>0</v>
      </c>
      <c r="BL15" s="818">
        <v>0</v>
      </c>
      <c r="BM15" s="817">
        <v>0</v>
      </c>
      <c r="BN15" s="818">
        <v>0</v>
      </c>
      <c r="BO15" s="817">
        <v>0</v>
      </c>
      <c r="BP15" s="818">
        <v>0</v>
      </c>
      <c r="BQ15" s="817">
        <v>0</v>
      </c>
      <c r="BR15" s="818">
        <v>0</v>
      </c>
      <c r="BS15" s="817">
        <v>0</v>
      </c>
      <c r="BT15" s="818">
        <v>0</v>
      </c>
      <c r="BU15" s="817">
        <v>0</v>
      </c>
      <c r="BV15" s="818">
        <v>0</v>
      </c>
      <c r="BW15" s="817">
        <v>0</v>
      </c>
      <c r="BX15" s="818">
        <v>0</v>
      </c>
      <c r="BY15" s="817">
        <v>0</v>
      </c>
      <c r="BZ15" s="818">
        <v>0</v>
      </c>
      <c r="CA15" s="819">
        <v>0</v>
      </c>
      <c r="CB15" s="772"/>
      <c r="CC15" s="801"/>
      <c r="CD15" s="772"/>
      <c r="CE15" s="802"/>
      <c r="CF15" s="772"/>
      <c r="CG15" s="816">
        <v>9610</v>
      </c>
      <c r="CH15" s="817">
        <v>9610</v>
      </c>
      <c r="CI15" s="818">
        <v>9610</v>
      </c>
      <c r="CJ15" s="817">
        <v>9610</v>
      </c>
      <c r="CK15" s="818">
        <v>9610</v>
      </c>
      <c r="CL15" s="817">
        <v>9610</v>
      </c>
      <c r="CM15" s="818">
        <v>9610</v>
      </c>
      <c r="CN15" s="817">
        <v>9610</v>
      </c>
      <c r="CO15" s="818">
        <v>9610</v>
      </c>
      <c r="CP15" s="817">
        <v>9610</v>
      </c>
      <c r="CQ15" s="818">
        <v>0</v>
      </c>
      <c r="CR15" s="817">
        <v>0</v>
      </c>
      <c r="CS15" s="818">
        <v>0</v>
      </c>
      <c r="CT15" s="817">
        <v>0</v>
      </c>
      <c r="CU15" s="818">
        <v>0</v>
      </c>
      <c r="CV15" s="817">
        <v>0</v>
      </c>
      <c r="CW15" s="818">
        <v>0</v>
      </c>
      <c r="CX15" s="817">
        <v>0</v>
      </c>
      <c r="CY15" s="818">
        <v>0</v>
      </c>
      <c r="CZ15" s="817">
        <v>0</v>
      </c>
      <c r="DA15" s="818">
        <v>0</v>
      </c>
      <c r="DB15" s="817">
        <v>0</v>
      </c>
      <c r="DC15" s="818">
        <v>0</v>
      </c>
      <c r="DD15" s="817">
        <v>0</v>
      </c>
      <c r="DE15" s="818">
        <v>0</v>
      </c>
      <c r="DF15" s="817">
        <v>0</v>
      </c>
      <c r="DG15" s="818">
        <v>0</v>
      </c>
      <c r="DH15" s="817">
        <v>0</v>
      </c>
      <c r="DI15" s="818">
        <v>0</v>
      </c>
      <c r="DJ15" s="817">
        <v>0</v>
      </c>
      <c r="DK15" s="818">
        <v>0</v>
      </c>
      <c r="DL15" s="817">
        <v>0</v>
      </c>
      <c r="DM15" s="818">
        <v>0</v>
      </c>
      <c r="DN15" s="817">
        <v>0</v>
      </c>
      <c r="DO15" s="818">
        <v>0</v>
      </c>
      <c r="DP15" s="819">
        <v>0</v>
      </c>
      <c r="DQ15" s="772"/>
      <c r="DR15" s="803"/>
      <c r="DS15" s="772"/>
      <c r="DT15" s="816">
        <v>3</v>
      </c>
      <c r="DU15" s="817">
        <v>3</v>
      </c>
      <c r="DV15" s="818">
        <v>3</v>
      </c>
      <c r="DW15" s="817">
        <v>3</v>
      </c>
      <c r="DX15" s="818">
        <v>3</v>
      </c>
      <c r="DY15" s="817">
        <v>3</v>
      </c>
      <c r="DZ15" s="818">
        <v>3</v>
      </c>
      <c r="EA15" s="817">
        <v>3</v>
      </c>
      <c r="EB15" s="818">
        <v>3</v>
      </c>
      <c r="EC15" s="817">
        <v>3</v>
      </c>
      <c r="ED15" s="818">
        <v>0</v>
      </c>
      <c r="EE15" s="817">
        <v>0</v>
      </c>
      <c r="EF15" s="818">
        <v>0</v>
      </c>
      <c r="EG15" s="817">
        <v>0</v>
      </c>
      <c r="EH15" s="818">
        <v>0</v>
      </c>
      <c r="EI15" s="817">
        <v>0</v>
      </c>
      <c r="EJ15" s="818">
        <v>0</v>
      </c>
      <c r="EK15" s="817">
        <v>0</v>
      </c>
      <c r="EL15" s="818">
        <v>0</v>
      </c>
      <c r="EM15" s="817">
        <v>0</v>
      </c>
      <c r="EN15" s="818">
        <v>0</v>
      </c>
      <c r="EO15" s="817">
        <v>0</v>
      </c>
      <c r="EP15" s="818">
        <v>0</v>
      </c>
      <c r="EQ15" s="817">
        <v>0</v>
      </c>
      <c r="ER15" s="818">
        <v>0</v>
      </c>
      <c r="ES15" s="817">
        <v>0</v>
      </c>
      <c r="ET15" s="818">
        <v>0</v>
      </c>
      <c r="EU15" s="817">
        <v>0</v>
      </c>
      <c r="EV15" s="818">
        <v>0</v>
      </c>
      <c r="EW15" s="817">
        <v>0</v>
      </c>
      <c r="EX15" s="818">
        <v>0</v>
      </c>
      <c r="EY15" s="817">
        <v>0</v>
      </c>
      <c r="EZ15" s="818">
        <v>0</v>
      </c>
      <c r="FA15" s="817">
        <v>0</v>
      </c>
      <c r="FB15" s="818">
        <v>0</v>
      </c>
      <c r="FC15" s="819">
        <v>0</v>
      </c>
      <c r="FD15" s="772"/>
      <c r="FE15" s="804"/>
      <c r="FF15" s="772"/>
      <c r="FG15" s="805"/>
      <c r="FI15" s="820" t="b">
        <v>0</v>
      </c>
    </row>
    <row r="16" spans="2:165">
      <c r="B16" s="837">
        <v>80</v>
      </c>
      <c r="C16" s="838" t="s">
        <v>108</v>
      </c>
      <c r="E16" s="839">
        <v>14724</v>
      </c>
      <c r="F16" s="840">
        <v>11398</v>
      </c>
      <c r="G16" s="841">
        <v>10796</v>
      </c>
      <c r="H16" s="840">
        <v>10195</v>
      </c>
      <c r="I16" s="841">
        <v>10195</v>
      </c>
      <c r="J16" s="840">
        <v>10195</v>
      </c>
      <c r="K16" s="841">
        <v>9386</v>
      </c>
      <c r="L16" s="840">
        <v>8836</v>
      </c>
      <c r="M16" s="841">
        <v>4382</v>
      </c>
      <c r="N16" s="840">
        <v>4382</v>
      </c>
      <c r="O16" s="841">
        <v>4382</v>
      </c>
      <c r="P16" s="840">
        <v>4382</v>
      </c>
      <c r="Q16" s="841">
        <v>4062</v>
      </c>
      <c r="R16" s="840">
        <v>4062</v>
      </c>
      <c r="S16" s="841">
        <v>1322</v>
      </c>
      <c r="T16" s="840">
        <v>1219</v>
      </c>
      <c r="U16" s="841">
        <v>1219</v>
      </c>
      <c r="V16" s="840">
        <v>1219</v>
      </c>
      <c r="W16" s="841">
        <v>1219</v>
      </c>
      <c r="X16" s="840">
        <v>1219</v>
      </c>
      <c r="Y16" s="841">
        <v>591</v>
      </c>
      <c r="Z16" s="840">
        <v>0</v>
      </c>
      <c r="AA16" s="841">
        <v>0</v>
      </c>
      <c r="AB16" s="840">
        <v>0</v>
      </c>
      <c r="AC16" s="841">
        <v>0</v>
      </c>
      <c r="AD16" s="840">
        <v>0</v>
      </c>
      <c r="AE16" s="841">
        <v>0</v>
      </c>
      <c r="AF16" s="840">
        <v>0</v>
      </c>
      <c r="AG16" s="841">
        <v>0</v>
      </c>
      <c r="AH16" s="840">
        <v>0</v>
      </c>
      <c r="AI16" s="841">
        <v>0</v>
      </c>
      <c r="AJ16" s="840">
        <v>0</v>
      </c>
      <c r="AK16" s="841">
        <v>0</v>
      </c>
      <c r="AL16" s="840">
        <v>0</v>
      </c>
      <c r="AM16" s="841">
        <v>0</v>
      </c>
      <c r="AN16" s="842">
        <v>0</v>
      </c>
      <c r="AO16" s="772"/>
      <c r="AP16" s="790"/>
      <c r="AQ16" s="772"/>
      <c r="AR16" s="839">
        <v>1</v>
      </c>
      <c r="AS16" s="840">
        <v>1</v>
      </c>
      <c r="AT16" s="841">
        <v>1</v>
      </c>
      <c r="AU16" s="840">
        <v>1</v>
      </c>
      <c r="AV16" s="841">
        <v>1</v>
      </c>
      <c r="AW16" s="840">
        <v>1</v>
      </c>
      <c r="AX16" s="841">
        <v>1</v>
      </c>
      <c r="AY16" s="840">
        <v>1</v>
      </c>
      <c r="AZ16" s="841">
        <v>1</v>
      </c>
      <c r="BA16" s="840">
        <v>1</v>
      </c>
      <c r="BB16" s="841">
        <v>1</v>
      </c>
      <c r="BC16" s="840">
        <v>1</v>
      </c>
      <c r="BD16" s="841">
        <v>1</v>
      </c>
      <c r="BE16" s="840">
        <v>1</v>
      </c>
      <c r="BF16" s="841">
        <v>0</v>
      </c>
      <c r="BG16" s="840">
        <v>0</v>
      </c>
      <c r="BH16" s="841">
        <v>0</v>
      </c>
      <c r="BI16" s="840">
        <v>0</v>
      </c>
      <c r="BJ16" s="841">
        <v>0</v>
      </c>
      <c r="BK16" s="840">
        <v>0</v>
      </c>
      <c r="BL16" s="841">
        <v>0</v>
      </c>
      <c r="BM16" s="840">
        <v>0</v>
      </c>
      <c r="BN16" s="841">
        <v>0</v>
      </c>
      <c r="BO16" s="840">
        <v>0</v>
      </c>
      <c r="BP16" s="841">
        <v>0</v>
      </c>
      <c r="BQ16" s="840">
        <v>0</v>
      </c>
      <c r="BR16" s="841">
        <v>0</v>
      </c>
      <c r="BS16" s="840">
        <v>0</v>
      </c>
      <c r="BT16" s="841">
        <v>0</v>
      </c>
      <c r="BU16" s="840">
        <v>0</v>
      </c>
      <c r="BV16" s="841">
        <v>0</v>
      </c>
      <c r="BW16" s="840">
        <v>0</v>
      </c>
      <c r="BX16" s="841">
        <v>0</v>
      </c>
      <c r="BY16" s="840">
        <v>0</v>
      </c>
      <c r="BZ16" s="841">
        <v>0</v>
      </c>
      <c r="CA16" s="842">
        <v>0</v>
      </c>
      <c r="CB16" s="772"/>
      <c r="CC16" s="801"/>
      <c r="CD16" s="772"/>
      <c r="CE16" s="802"/>
      <c r="CF16" s="772"/>
      <c r="CG16" s="839">
        <v>14724</v>
      </c>
      <c r="CH16" s="840">
        <v>11398</v>
      </c>
      <c r="CI16" s="841">
        <v>10796</v>
      </c>
      <c r="CJ16" s="840">
        <v>10195</v>
      </c>
      <c r="CK16" s="841">
        <v>10195</v>
      </c>
      <c r="CL16" s="840">
        <v>10195</v>
      </c>
      <c r="CM16" s="841">
        <v>9386</v>
      </c>
      <c r="CN16" s="840">
        <v>8836</v>
      </c>
      <c r="CO16" s="841">
        <v>4382</v>
      </c>
      <c r="CP16" s="840">
        <v>4382</v>
      </c>
      <c r="CQ16" s="841">
        <v>4382</v>
      </c>
      <c r="CR16" s="840">
        <v>4382</v>
      </c>
      <c r="CS16" s="841">
        <v>4062</v>
      </c>
      <c r="CT16" s="840">
        <v>4062</v>
      </c>
      <c r="CU16" s="841">
        <v>1322</v>
      </c>
      <c r="CV16" s="840">
        <v>1219</v>
      </c>
      <c r="CW16" s="841">
        <v>1219</v>
      </c>
      <c r="CX16" s="840">
        <v>1219</v>
      </c>
      <c r="CY16" s="841">
        <v>1219</v>
      </c>
      <c r="CZ16" s="840">
        <v>1219</v>
      </c>
      <c r="DA16" s="841">
        <v>591</v>
      </c>
      <c r="DB16" s="840">
        <v>0</v>
      </c>
      <c r="DC16" s="841">
        <v>0</v>
      </c>
      <c r="DD16" s="840">
        <v>0</v>
      </c>
      <c r="DE16" s="841">
        <v>0</v>
      </c>
      <c r="DF16" s="840">
        <v>0</v>
      </c>
      <c r="DG16" s="841">
        <v>0</v>
      </c>
      <c r="DH16" s="840">
        <v>0</v>
      </c>
      <c r="DI16" s="841">
        <v>0</v>
      </c>
      <c r="DJ16" s="840">
        <v>0</v>
      </c>
      <c r="DK16" s="841">
        <v>0</v>
      </c>
      <c r="DL16" s="840">
        <v>0</v>
      </c>
      <c r="DM16" s="841">
        <v>0</v>
      </c>
      <c r="DN16" s="840">
        <v>0</v>
      </c>
      <c r="DO16" s="841">
        <v>0</v>
      </c>
      <c r="DP16" s="842">
        <v>0</v>
      </c>
      <c r="DQ16" s="772"/>
      <c r="DR16" s="803"/>
      <c r="DS16" s="772"/>
      <c r="DT16" s="839">
        <v>1</v>
      </c>
      <c r="DU16" s="840">
        <v>1</v>
      </c>
      <c r="DV16" s="841">
        <v>1</v>
      </c>
      <c r="DW16" s="840">
        <v>1</v>
      </c>
      <c r="DX16" s="841">
        <v>1</v>
      </c>
      <c r="DY16" s="840">
        <v>1</v>
      </c>
      <c r="DZ16" s="841">
        <v>1</v>
      </c>
      <c r="EA16" s="840">
        <v>1</v>
      </c>
      <c r="EB16" s="841">
        <v>1</v>
      </c>
      <c r="EC16" s="840">
        <v>1</v>
      </c>
      <c r="ED16" s="841">
        <v>1</v>
      </c>
      <c r="EE16" s="840">
        <v>1</v>
      </c>
      <c r="EF16" s="841">
        <v>1</v>
      </c>
      <c r="EG16" s="840">
        <v>1</v>
      </c>
      <c r="EH16" s="841">
        <v>0</v>
      </c>
      <c r="EI16" s="840">
        <v>0</v>
      </c>
      <c r="EJ16" s="841">
        <v>0</v>
      </c>
      <c r="EK16" s="840">
        <v>0</v>
      </c>
      <c r="EL16" s="841">
        <v>0</v>
      </c>
      <c r="EM16" s="840">
        <v>0</v>
      </c>
      <c r="EN16" s="841">
        <v>0</v>
      </c>
      <c r="EO16" s="840">
        <v>0</v>
      </c>
      <c r="EP16" s="841">
        <v>0</v>
      </c>
      <c r="EQ16" s="840">
        <v>0</v>
      </c>
      <c r="ER16" s="841">
        <v>0</v>
      </c>
      <c r="ES16" s="840">
        <v>0</v>
      </c>
      <c r="ET16" s="841">
        <v>0</v>
      </c>
      <c r="EU16" s="840">
        <v>0</v>
      </c>
      <c r="EV16" s="841">
        <v>0</v>
      </c>
      <c r="EW16" s="840">
        <v>0</v>
      </c>
      <c r="EX16" s="841">
        <v>0</v>
      </c>
      <c r="EY16" s="840">
        <v>0</v>
      </c>
      <c r="EZ16" s="841">
        <v>0</v>
      </c>
      <c r="FA16" s="840">
        <v>0</v>
      </c>
      <c r="FB16" s="841">
        <v>0</v>
      </c>
      <c r="FC16" s="842">
        <v>0</v>
      </c>
      <c r="FD16" s="772"/>
      <c r="FE16" s="804"/>
      <c r="FF16" s="772"/>
      <c r="FG16" s="805"/>
      <c r="FI16" s="843" t="b">
        <v>0</v>
      </c>
    </row>
    <row r="17" spans="2:165">
      <c r="B17" s="844" t="s">
        <v>1049</v>
      </c>
      <c r="C17" s="845"/>
      <c r="E17" s="846">
        <v>4046597</v>
      </c>
      <c r="F17" s="846">
        <v>4027277</v>
      </c>
      <c r="G17" s="846">
        <v>3933248</v>
      </c>
      <c r="H17" s="846">
        <v>3932647</v>
      </c>
      <c r="I17" s="846">
        <v>3764609</v>
      </c>
      <c r="J17" s="846">
        <v>3759362</v>
      </c>
      <c r="K17" s="846">
        <v>3679267</v>
      </c>
      <c r="L17" s="846">
        <v>3678675</v>
      </c>
      <c r="M17" s="846">
        <v>3655006</v>
      </c>
      <c r="N17" s="846">
        <v>3389257</v>
      </c>
      <c r="O17" s="846">
        <v>2658428</v>
      </c>
      <c r="P17" s="846">
        <v>2558697</v>
      </c>
      <c r="Q17" s="846">
        <v>1892902</v>
      </c>
      <c r="R17" s="846">
        <v>1891543</v>
      </c>
      <c r="S17" s="846">
        <v>1888803</v>
      </c>
      <c r="T17" s="846">
        <v>1418570</v>
      </c>
      <c r="U17" s="846">
        <v>297225</v>
      </c>
      <c r="V17" s="846">
        <v>297225</v>
      </c>
      <c r="W17" s="846">
        <v>294200</v>
      </c>
      <c r="X17" s="846">
        <v>185654</v>
      </c>
      <c r="Y17" s="846">
        <v>591</v>
      </c>
      <c r="Z17" s="846">
        <v>0</v>
      </c>
      <c r="AA17" s="846">
        <v>0</v>
      </c>
      <c r="AB17" s="846">
        <v>0</v>
      </c>
      <c r="AC17" s="846">
        <v>0</v>
      </c>
      <c r="AD17" s="846">
        <v>0</v>
      </c>
      <c r="AE17" s="846">
        <v>0</v>
      </c>
      <c r="AF17" s="846">
        <v>0</v>
      </c>
      <c r="AG17" s="846">
        <v>0</v>
      </c>
      <c r="AH17" s="846">
        <v>0</v>
      </c>
      <c r="AI17" s="846">
        <v>0</v>
      </c>
      <c r="AJ17" s="846">
        <v>0</v>
      </c>
      <c r="AK17" s="846">
        <v>0</v>
      </c>
      <c r="AL17" s="846">
        <v>0</v>
      </c>
      <c r="AM17" s="846">
        <v>0</v>
      </c>
      <c r="AN17" s="846">
        <v>0</v>
      </c>
      <c r="AO17" s="772"/>
      <c r="AP17" s="790"/>
      <c r="AQ17" s="772"/>
      <c r="AR17" s="846">
        <v>597</v>
      </c>
      <c r="AS17" s="846">
        <v>593</v>
      </c>
      <c r="AT17" s="846">
        <v>564</v>
      </c>
      <c r="AU17" s="846">
        <v>564</v>
      </c>
      <c r="AV17" s="846">
        <v>529</v>
      </c>
      <c r="AW17" s="846">
        <v>528</v>
      </c>
      <c r="AX17" s="846">
        <v>514</v>
      </c>
      <c r="AY17" s="846">
        <v>514</v>
      </c>
      <c r="AZ17" s="846">
        <v>509</v>
      </c>
      <c r="BA17" s="846">
        <v>462</v>
      </c>
      <c r="BB17" s="846">
        <v>330</v>
      </c>
      <c r="BC17" s="846">
        <v>310</v>
      </c>
      <c r="BD17" s="846">
        <v>289</v>
      </c>
      <c r="BE17" s="846">
        <v>289</v>
      </c>
      <c r="BF17" s="846">
        <v>288</v>
      </c>
      <c r="BG17" s="846">
        <v>225</v>
      </c>
      <c r="BH17" s="846">
        <v>87</v>
      </c>
      <c r="BI17" s="846">
        <v>87</v>
      </c>
      <c r="BJ17" s="846">
        <v>84</v>
      </c>
      <c r="BK17" s="846">
        <v>30</v>
      </c>
      <c r="BL17" s="846">
        <v>0</v>
      </c>
      <c r="BM17" s="846">
        <v>0</v>
      </c>
      <c r="BN17" s="846">
        <v>0</v>
      </c>
      <c r="BO17" s="846">
        <v>0</v>
      </c>
      <c r="BP17" s="846">
        <v>0</v>
      </c>
      <c r="BQ17" s="846">
        <v>0</v>
      </c>
      <c r="BR17" s="846">
        <v>0</v>
      </c>
      <c r="BS17" s="846">
        <v>0</v>
      </c>
      <c r="BT17" s="846">
        <v>0</v>
      </c>
      <c r="BU17" s="846">
        <v>0</v>
      </c>
      <c r="BV17" s="846">
        <v>0</v>
      </c>
      <c r="BW17" s="846">
        <v>0</v>
      </c>
      <c r="BX17" s="846">
        <v>0</v>
      </c>
      <c r="BY17" s="846">
        <v>0</v>
      </c>
      <c r="BZ17" s="846">
        <v>0</v>
      </c>
      <c r="CA17" s="846">
        <v>0</v>
      </c>
      <c r="CB17" s="772"/>
      <c r="CC17" s="801"/>
      <c r="CD17" s="772"/>
      <c r="CE17" s="802"/>
      <c r="CF17" s="772"/>
      <c r="CG17" s="846">
        <f>SUM(CG8:CG16)</f>
        <v>3107776</v>
      </c>
      <c r="CH17" s="846">
        <f t="shared" ref="CH17:DP17" si="0">SUM(CH8:CH16)</f>
        <v>3088068</v>
      </c>
      <c r="CI17" s="846">
        <f t="shared" si="0"/>
        <v>3011916</v>
      </c>
      <c r="CJ17" s="846">
        <f t="shared" si="0"/>
        <v>3011315</v>
      </c>
      <c r="CK17" s="846">
        <f t="shared" si="0"/>
        <v>2863395</v>
      </c>
      <c r="CL17" s="846">
        <f t="shared" si="0"/>
        <v>2860953</v>
      </c>
      <c r="CM17" s="846">
        <f t="shared" si="0"/>
        <v>2805003</v>
      </c>
      <c r="CN17" s="846">
        <f t="shared" si="0"/>
        <v>2804383</v>
      </c>
      <c r="CO17" s="846">
        <f t="shared" si="0"/>
        <v>2786998</v>
      </c>
      <c r="CP17" s="846">
        <f t="shared" si="0"/>
        <v>2602341</v>
      </c>
      <c r="CQ17" s="846">
        <f t="shared" si="0"/>
        <v>2080436</v>
      </c>
      <c r="CR17" s="846">
        <f t="shared" si="0"/>
        <v>1999441</v>
      </c>
      <c r="CS17" s="846">
        <f t="shared" si="0"/>
        <v>1468012</v>
      </c>
      <c r="CT17" s="846">
        <f t="shared" si="0"/>
        <v>1465787</v>
      </c>
      <c r="CU17" s="846">
        <f t="shared" si="0"/>
        <v>1463047</v>
      </c>
      <c r="CV17" s="846">
        <f t="shared" si="0"/>
        <v>1144775</v>
      </c>
      <c r="CW17" s="846">
        <f t="shared" si="0"/>
        <v>292817</v>
      </c>
      <c r="CX17" s="846">
        <f t="shared" si="0"/>
        <v>292817</v>
      </c>
      <c r="CY17" s="846">
        <f t="shared" si="0"/>
        <v>291451</v>
      </c>
      <c r="CZ17" s="846">
        <f t="shared" si="0"/>
        <v>242455</v>
      </c>
      <c r="DA17" s="846">
        <f t="shared" si="0"/>
        <v>591</v>
      </c>
      <c r="DB17" s="846">
        <f t="shared" si="0"/>
        <v>0</v>
      </c>
      <c r="DC17" s="846">
        <f t="shared" si="0"/>
        <v>0</v>
      </c>
      <c r="DD17" s="846">
        <f t="shared" si="0"/>
        <v>0</v>
      </c>
      <c r="DE17" s="846">
        <f t="shared" si="0"/>
        <v>0</v>
      </c>
      <c r="DF17" s="846">
        <f t="shared" si="0"/>
        <v>0</v>
      </c>
      <c r="DG17" s="846">
        <f t="shared" si="0"/>
        <v>0</v>
      </c>
      <c r="DH17" s="846">
        <f t="shared" si="0"/>
        <v>0</v>
      </c>
      <c r="DI17" s="846">
        <f t="shared" si="0"/>
        <v>0</v>
      </c>
      <c r="DJ17" s="846">
        <f t="shared" si="0"/>
        <v>0</v>
      </c>
      <c r="DK17" s="846">
        <f t="shared" si="0"/>
        <v>0</v>
      </c>
      <c r="DL17" s="846">
        <f t="shared" si="0"/>
        <v>0</v>
      </c>
      <c r="DM17" s="846">
        <f t="shared" si="0"/>
        <v>0</v>
      </c>
      <c r="DN17" s="846">
        <f t="shared" si="0"/>
        <v>0</v>
      </c>
      <c r="DO17" s="846">
        <f t="shared" si="0"/>
        <v>0</v>
      </c>
      <c r="DP17" s="846">
        <f t="shared" si="0"/>
        <v>0</v>
      </c>
      <c r="DQ17" s="772"/>
      <c r="DR17" s="803"/>
      <c r="DS17" s="772"/>
      <c r="DT17" s="846">
        <f>SUM(DT8:DT16)</f>
        <v>427</v>
      </c>
      <c r="DU17" s="846">
        <f t="shared" ref="DU17:FC17" si="1">SUM(DU8:DU16)</f>
        <v>424</v>
      </c>
      <c r="DV17" s="846">
        <f t="shared" si="1"/>
        <v>401</v>
      </c>
      <c r="DW17" s="846">
        <f t="shared" si="1"/>
        <v>401</v>
      </c>
      <c r="DX17" s="846">
        <f t="shared" si="1"/>
        <v>370</v>
      </c>
      <c r="DY17" s="846">
        <f t="shared" si="1"/>
        <v>370</v>
      </c>
      <c r="DZ17" s="846">
        <f t="shared" si="1"/>
        <v>360</v>
      </c>
      <c r="EA17" s="846">
        <f t="shared" si="1"/>
        <v>360</v>
      </c>
      <c r="EB17" s="846">
        <f t="shared" si="1"/>
        <v>357</v>
      </c>
      <c r="EC17" s="846">
        <f t="shared" si="1"/>
        <v>325</v>
      </c>
      <c r="ED17" s="846">
        <f t="shared" si="1"/>
        <v>230</v>
      </c>
      <c r="EE17" s="846">
        <f t="shared" si="1"/>
        <v>215</v>
      </c>
      <c r="EF17" s="846">
        <f t="shared" si="1"/>
        <v>198</v>
      </c>
      <c r="EG17" s="846">
        <f t="shared" si="1"/>
        <v>198</v>
      </c>
      <c r="EH17" s="846">
        <f t="shared" si="1"/>
        <v>197</v>
      </c>
      <c r="EI17" s="846">
        <f t="shared" si="1"/>
        <v>155</v>
      </c>
      <c r="EJ17" s="846">
        <f t="shared" si="1"/>
        <v>55</v>
      </c>
      <c r="EK17" s="846">
        <f t="shared" si="1"/>
        <v>55</v>
      </c>
      <c r="EL17" s="846">
        <f t="shared" si="1"/>
        <v>53</v>
      </c>
      <c r="EM17" s="846">
        <f t="shared" si="1"/>
        <v>29</v>
      </c>
      <c r="EN17" s="846">
        <f t="shared" si="1"/>
        <v>0</v>
      </c>
      <c r="EO17" s="846">
        <f t="shared" si="1"/>
        <v>0</v>
      </c>
      <c r="EP17" s="846">
        <f t="shared" si="1"/>
        <v>0</v>
      </c>
      <c r="EQ17" s="846">
        <f t="shared" si="1"/>
        <v>0</v>
      </c>
      <c r="ER17" s="846">
        <f t="shared" si="1"/>
        <v>0</v>
      </c>
      <c r="ES17" s="846">
        <f t="shared" si="1"/>
        <v>0</v>
      </c>
      <c r="ET17" s="846">
        <f t="shared" si="1"/>
        <v>0</v>
      </c>
      <c r="EU17" s="846">
        <f t="shared" si="1"/>
        <v>0</v>
      </c>
      <c r="EV17" s="846">
        <f t="shared" si="1"/>
        <v>0</v>
      </c>
      <c r="EW17" s="846">
        <f t="shared" si="1"/>
        <v>0</v>
      </c>
      <c r="EX17" s="846">
        <f t="shared" si="1"/>
        <v>0</v>
      </c>
      <c r="EY17" s="846">
        <f t="shared" si="1"/>
        <v>0</v>
      </c>
      <c r="EZ17" s="846">
        <f t="shared" si="1"/>
        <v>0</v>
      </c>
      <c r="FA17" s="846">
        <f t="shared" si="1"/>
        <v>0</v>
      </c>
      <c r="FB17" s="846">
        <f t="shared" si="1"/>
        <v>0</v>
      </c>
      <c r="FC17" s="846">
        <f t="shared" si="1"/>
        <v>0</v>
      </c>
      <c r="FD17" s="772"/>
      <c r="FE17" s="804"/>
      <c r="FF17" s="772"/>
      <c r="FG17" s="805"/>
      <c r="FI17" s="846"/>
    </row>
    <row r="18" spans="2:165">
      <c r="B18" s="847"/>
      <c r="C18" s="847"/>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772"/>
      <c r="AP18" s="790"/>
      <c r="AQ18" s="772"/>
      <c r="AR18" s="848"/>
      <c r="AS18" s="848"/>
      <c r="AT18" s="848"/>
      <c r="AU18" s="848"/>
      <c r="AV18" s="848"/>
      <c r="AW18" s="848"/>
      <c r="AX18" s="848"/>
      <c r="AY18" s="848"/>
      <c r="AZ18" s="848"/>
      <c r="BA18" s="848"/>
      <c r="BB18" s="848"/>
      <c r="BC18" s="848"/>
      <c r="BD18" s="848"/>
      <c r="BE18" s="848"/>
      <c r="BF18" s="848"/>
      <c r="BG18" s="848"/>
      <c r="BH18" s="848"/>
      <c r="BI18" s="848"/>
      <c r="BJ18" s="848"/>
      <c r="BK18" s="848"/>
      <c r="BL18" s="848"/>
      <c r="BM18" s="848"/>
      <c r="BN18" s="848"/>
      <c r="BO18" s="848"/>
      <c r="BP18" s="848"/>
      <c r="BQ18" s="848"/>
      <c r="BR18" s="848"/>
      <c r="BS18" s="848"/>
      <c r="BT18" s="848"/>
      <c r="BU18" s="848"/>
      <c r="BV18" s="848"/>
      <c r="BW18" s="848"/>
      <c r="BX18" s="848"/>
      <c r="BY18" s="848"/>
      <c r="BZ18" s="848"/>
      <c r="CA18" s="848"/>
      <c r="CB18" s="772"/>
      <c r="CC18" s="801"/>
      <c r="CD18" s="772"/>
      <c r="CE18" s="802"/>
      <c r="CF18" s="772"/>
      <c r="CG18" s="848"/>
      <c r="CH18" s="848"/>
      <c r="CI18" s="848"/>
      <c r="CJ18" s="848"/>
      <c r="CK18" s="848"/>
      <c r="CL18" s="848"/>
      <c r="CM18" s="848"/>
      <c r="CN18" s="848"/>
      <c r="CO18" s="848"/>
      <c r="CP18" s="848"/>
      <c r="CQ18" s="848"/>
      <c r="CR18" s="848"/>
      <c r="CS18" s="848"/>
      <c r="CT18" s="848"/>
      <c r="CU18" s="848"/>
      <c r="CV18" s="848"/>
      <c r="CW18" s="848"/>
      <c r="CX18" s="848"/>
      <c r="CY18" s="848"/>
      <c r="CZ18" s="848"/>
      <c r="DA18" s="848"/>
      <c r="DB18" s="848"/>
      <c r="DC18" s="848"/>
      <c r="DD18" s="848"/>
      <c r="DE18" s="848"/>
      <c r="DF18" s="848"/>
      <c r="DG18" s="848"/>
      <c r="DH18" s="848"/>
      <c r="DI18" s="848"/>
      <c r="DJ18" s="848"/>
      <c r="DK18" s="848"/>
      <c r="DL18" s="848"/>
      <c r="DM18" s="848"/>
      <c r="DN18" s="848"/>
      <c r="DO18" s="848"/>
      <c r="DP18" s="848"/>
      <c r="DQ18" s="772"/>
      <c r="DR18" s="803"/>
      <c r="DS18" s="772"/>
      <c r="DT18" s="848"/>
      <c r="DU18" s="848"/>
      <c r="DV18" s="848"/>
      <c r="DW18" s="848"/>
      <c r="DX18" s="848"/>
      <c r="DY18" s="848"/>
      <c r="DZ18" s="848"/>
      <c r="EA18" s="848"/>
      <c r="EB18" s="848"/>
      <c r="EC18" s="848"/>
      <c r="ED18" s="848"/>
      <c r="EE18" s="848"/>
      <c r="EF18" s="848"/>
      <c r="EG18" s="848"/>
      <c r="EH18" s="848"/>
      <c r="EI18" s="848"/>
      <c r="EJ18" s="848"/>
      <c r="EK18" s="848"/>
      <c r="EL18" s="848"/>
      <c r="EM18" s="848"/>
      <c r="EN18" s="848"/>
      <c r="EO18" s="848"/>
      <c r="EP18" s="848"/>
      <c r="EQ18" s="848"/>
      <c r="ER18" s="848"/>
      <c r="ES18" s="848"/>
      <c r="ET18" s="848"/>
      <c r="EU18" s="848"/>
      <c r="EV18" s="848"/>
      <c r="EW18" s="848"/>
      <c r="EX18" s="848"/>
      <c r="EY18" s="848"/>
      <c r="EZ18" s="848"/>
      <c r="FA18" s="848"/>
      <c r="FB18" s="848"/>
      <c r="FC18" s="848"/>
      <c r="FD18" s="772"/>
      <c r="FE18" s="804"/>
      <c r="FF18" s="772"/>
      <c r="FG18" s="805"/>
      <c r="FI18" s="848"/>
    </row>
    <row r="19" spans="2:165">
      <c r="B19" s="849" t="s">
        <v>1050</v>
      </c>
      <c r="C19" s="850"/>
      <c r="E19" s="851"/>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3"/>
      <c r="AO19" s="772"/>
      <c r="AP19" s="790"/>
      <c r="AQ19" s="772"/>
      <c r="AR19" s="851"/>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3"/>
      <c r="CB19" s="772"/>
      <c r="CC19" s="801"/>
      <c r="CD19" s="772"/>
      <c r="CE19" s="802"/>
      <c r="CF19" s="772"/>
      <c r="CG19" s="851"/>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3"/>
      <c r="DQ19" s="772"/>
      <c r="DR19" s="803"/>
      <c r="DS19" s="772"/>
      <c r="DT19" s="851"/>
      <c r="DU19" s="852"/>
      <c r="DV19" s="852"/>
      <c r="DW19" s="852"/>
      <c r="DX19" s="852"/>
      <c r="DY19" s="852"/>
      <c r="DZ19" s="852"/>
      <c r="EA19" s="852"/>
      <c r="EB19" s="852"/>
      <c r="EC19" s="852"/>
      <c r="ED19" s="852"/>
      <c r="EE19" s="852"/>
      <c r="EF19" s="852"/>
      <c r="EG19" s="852"/>
      <c r="EH19" s="852"/>
      <c r="EI19" s="852"/>
      <c r="EJ19" s="852"/>
      <c r="EK19" s="852"/>
      <c r="EL19" s="852"/>
      <c r="EM19" s="852"/>
      <c r="EN19" s="852"/>
      <c r="EO19" s="852"/>
      <c r="EP19" s="852"/>
      <c r="EQ19" s="852"/>
      <c r="ER19" s="852"/>
      <c r="ES19" s="852"/>
      <c r="ET19" s="852"/>
      <c r="EU19" s="852"/>
      <c r="EV19" s="852"/>
      <c r="EW19" s="852"/>
      <c r="EX19" s="852"/>
      <c r="EY19" s="852"/>
      <c r="EZ19" s="852"/>
      <c r="FA19" s="852"/>
      <c r="FB19" s="852"/>
      <c r="FC19" s="853"/>
      <c r="FD19" s="772"/>
      <c r="FE19" s="804"/>
      <c r="FF19" s="772"/>
      <c r="FG19" s="805"/>
      <c r="FI19" s="854"/>
    </row>
    <row r="20" spans="2:165">
      <c r="B20" s="814">
        <v>150</v>
      </c>
      <c r="C20" s="815" t="s">
        <v>95</v>
      </c>
      <c r="E20" s="816">
        <v>43975</v>
      </c>
      <c r="F20" s="817">
        <v>43600</v>
      </c>
      <c r="G20" s="818">
        <v>43600</v>
      </c>
      <c r="H20" s="817">
        <v>43600</v>
      </c>
      <c r="I20" s="818">
        <v>43600</v>
      </c>
      <c r="J20" s="817">
        <v>43600</v>
      </c>
      <c r="K20" s="818">
        <v>43600</v>
      </c>
      <c r="L20" s="817">
        <v>43598</v>
      </c>
      <c r="M20" s="818">
        <v>43598</v>
      </c>
      <c r="N20" s="817">
        <v>43598</v>
      </c>
      <c r="O20" s="818">
        <v>38996</v>
      </c>
      <c r="P20" s="817">
        <v>38421</v>
      </c>
      <c r="Q20" s="818">
        <v>38421</v>
      </c>
      <c r="R20" s="817">
        <v>38357</v>
      </c>
      <c r="S20" s="818">
        <v>38357</v>
      </c>
      <c r="T20" s="817">
        <v>38290</v>
      </c>
      <c r="U20" s="818">
        <v>14069</v>
      </c>
      <c r="V20" s="817">
        <v>14069</v>
      </c>
      <c r="W20" s="818">
        <v>14069</v>
      </c>
      <c r="X20" s="817">
        <v>14069</v>
      </c>
      <c r="Y20" s="818">
        <v>0</v>
      </c>
      <c r="Z20" s="817">
        <v>0</v>
      </c>
      <c r="AA20" s="818">
        <v>0</v>
      </c>
      <c r="AB20" s="817">
        <v>0</v>
      </c>
      <c r="AC20" s="818">
        <v>0</v>
      </c>
      <c r="AD20" s="817">
        <v>0</v>
      </c>
      <c r="AE20" s="818">
        <v>0</v>
      </c>
      <c r="AF20" s="817">
        <v>0</v>
      </c>
      <c r="AG20" s="818">
        <v>0</v>
      </c>
      <c r="AH20" s="817">
        <v>0</v>
      </c>
      <c r="AI20" s="818">
        <v>0</v>
      </c>
      <c r="AJ20" s="817">
        <v>0</v>
      </c>
      <c r="AK20" s="818">
        <v>0</v>
      </c>
      <c r="AL20" s="817">
        <v>0</v>
      </c>
      <c r="AM20" s="818">
        <v>0</v>
      </c>
      <c r="AN20" s="819">
        <v>0</v>
      </c>
      <c r="AO20" s="772"/>
      <c r="AP20" s="790"/>
      <c r="AQ20" s="772"/>
      <c r="AR20" s="816">
        <v>3</v>
      </c>
      <c r="AS20" s="817">
        <v>3</v>
      </c>
      <c r="AT20" s="818">
        <v>3</v>
      </c>
      <c r="AU20" s="817">
        <v>3</v>
      </c>
      <c r="AV20" s="818">
        <v>3</v>
      </c>
      <c r="AW20" s="817">
        <v>3</v>
      </c>
      <c r="AX20" s="818">
        <v>3</v>
      </c>
      <c r="AY20" s="817">
        <v>3</v>
      </c>
      <c r="AZ20" s="818">
        <v>3</v>
      </c>
      <c r="BA20" s="817">
        <v>3</v>
      </c>
      <c r="BB20" s="818">
        <v>2</v>
      </c>
      <c r="BC20" s="817">
        <v>2</v>
      </c>
      <c r="BD20" s="818">
        <v>2</v>
      </c>
      <c r="BE20" s="817">
        <v>2</v>
      </c>
      <c r="BF20" s="818">
        <v>2</v>
      </c>
      <c r="BG20" s="817">
        <v>2</v>
      </c>
      <c r="BH20" s="818">
        <v>1</v>
      </c>
      <c r="BI20" s="817">
        <v>1</v>
      </c>
      <c r="BJ20" s="818">
        <v>1</v>
      </c>
      <c r="BK20" s="817">
        <v>1</v>
      </c>
      <c r="BL20" s="818">
        <v>0</v>
      </c>
      <c r="BM20" s="817">
        <v>0</v>
      </c>
      <c r="BN20" s="818">
        <v>0</v>
      </c>
      <c r="BO20" s="817">
        <v>0</v>
      </c>
      <c r="BP20" s="818">
        <v>0</v>
      </c>
      <c r="BQ20" s="817">
        <v>0</v>
      </c>
      <c r="BR20" s="818">
        <v>0</v>
      </c>
      <c r="BS20" s="817">
        <v>0</v>
      </c>
      <c r="BT20" s="818">
        <v>0</v>
      </c>
      <c r="BU20" s="817">
        <v>0</v>
      </c>
      <c r="BV20" s="818">
        <v>0</v>
      </c>
      <c r="BW20" s="817">
        <v>0</v>
      </c>
      <c r="BX20" s="818">
        <v>0</v>
      </c>
      <c r="BY20" s="817">
        <v>0</v>
      </c>
      <c r="BZ20" s="818">
        <v>0</v>
      </c>
      <c r="CA20" s="819">
        <v>0</v>
      </c>
      <c r="CB20" s="772"/>
      <c r="CC20" s="801"/>
      <c r="CD20" s="772"/>
      <c r="CE20" s="802"/>
      <c r="CF20" s="772"/>
      <c r="CG20" s="816">
        <v>71985</v>
      </c>
      <c r="CH20" s="817">
        <v>71372</v>
      </c>
      <c r="CI20" s="818">
        <v>71372</v>
      </c>
      <c r="CJ20" s="817">
        <v>71372</v>
      </c>
      <c r="CK20" s="818">
        <v>71372</v>
      </c>
      <c r="CL20" s="817">
        <v>71372</v>
      </c>
      <c r="CM20" s="818">
        <v>71372</v>
      </c>
      <c r="CN20" s="817">
        <v>71368</v>
      </c>
      <c r="CO20" s="818">
        <v>71368</v>
      </c>
      <c r="CP20" s="817">
        <v>71368</v>
      </c>
      <c r="CQ20" s="818">
        <v>63835</v>
      </c>
      <c r="CR20" s="817">
        <v>62894</v>
      </c>
      <c r="CS20" s="818">
        <v>62894</v>
      </c>
      <c r="CT20" s="817">
        <v>62790</v>
      </c>
      <c r="CU20" s="818">
        <v>62790</v>
      </c>
      <c r="CV20" s="817">
        <v>62680</v>
      </c>
      <c r="CW20" s="818">
        <v>23031</v>
      </c>
      <c r="CX20" s="817">
        <v>23031</v>
      </c>
      <c r="CY20" s="818">
        <v>23031</v>
      </c>
      <c r="CZ20" s="817">
        <v>23031</v>
      </c>
      <c r="DA20" s="818">
        <v>0</v>
      </c>
      <c r="DB20" s="817">
        <v>0</v>
      </c>
      <c r="DC20" s="818">
        <v>0</v>
      </c>
      <c r="DD20" s="817">
        <v>0</v>
      </c>
      <c r="DE20" s="818">
        <v>0</v>
      </c>
      <c r="DF20" s="817">
        <v>0</v>
      </c>
      <c r="DG20" s="818">
        <v>0</v>
      </c>
      <c r="DH20" s="817">
        <v>0</v>
      </c>
      <c r="DI20" s="818">
        <v>0</v>
      </c>
      <c r="DJ20" s="817">
        <v>0</v>
      </c>
      <c r="DK20" s="818">
        <v>0</v>
      </c>
      <c r="DL20" s="817">
        <v>0</v>
      </c>
      <c r="DM20" s="818">
        <v>0</v>
      </c>
      <c r="DN20" s="817">
        <v>0</v>
      </c>
      <c r="DO20" s="818">
        <v>0</v>
      </c>
      <c r="DP20" s="819">
        <v>0</v>
      </c>
      <c r="DQ20" s="772"/>
      <c r="DR20" s="803"/>
      <c r="DS20" s="772"/>
      <c r="DT20" s="816">
        <v>5</v>
      </c>
      <c r="DU20" s="817">
        <v>5</v>
      </c>
      <c r="DV20" s="818">
        <v>5</v>
      </c>
      <c r="DW20" s="817">
        <v>5</v>
      </c>
      <c r="DX20" s="818">
        <v>5</v>
      </c>
      <c r="DY20" s="817">
        <v>5</v>
      </c>
      <c r="DZ20" s="818">
        <v>5</v>
      </c>
      <c r="EA20" s="817">
        <v>5</v>
      </c>
      <c r="EB20" s="818">
        <v>5</v>
      </c>
      <c r="EC20" s="817">
        <v>5</v>
      </c>
      <c r="ED20" s="818">
        <v>4</v>
      </c>
      <c r="EE20" s="817">
        <v>4</v>
      </c>
      <c r="EF20" s="818">
        <v>4</v>
      </c>
      <c r="EG20" s="817">
        <v>4</v>
      </c>
      <c r="EH20" s="818">
        <v>4</v>
      </c>
      <c r="EI20" s="817">
        <v>4</v>
      </c>
      <c r="EJ20" s="818">
        <v>1</v>
      </c>
      <c r="EK20" s="817">
        <v>1</v>
      </c>
      <c r="EL20" s="818">
        <v>1</v>
      </c>
      <c r="EM20" s="817">
        <v>1</v>
      </c>
      <c r="EN20" s="818">
        <v>0</v>
      </c>
      <c r="EO20" s="817">
        <v>0</v>
      </c>
      <c r="EP20" s="818">
        <v>0</v>
      </c>
      <c r="EQ20" s="817">
        <v>0</v>
      </c>
      <c r="ER20" s="818">
        <v>0</v>
      </c>
      <c r="ES20" s="817">
        <v>0</v>
      </c>
      <c r="ET20" s="818">
        <v>0</v>
      </c>
      <c r="EU20" s="817">
        <v>0</v>
      </c>
      <c r="EV20" s="818">
        <v>0</v>
      </c>
      <c r="EW20" s="817">
        <v>0</v>
      </c>
      <c r="EX20" s="818">
        <v>0</v>
      </c>
      <c r="EY20" s="817">
        <v>0</v>
      </c>
      <c r="EZ20" s="818">
        <v>0</v>
      </c>
      <c r="FA20" s="817">
        <v>0</v>
      </c>
      <c r="FB20" s="818">
        <v>0</v>
      </c>
      <c r="FC20" s="819">
        <v>0</v>
      </c>
      <c r="FD20" s="772"/>
      <c r="FE20" s="804"/>
      <c r="FF20" s="772"/>
      <c r="FG20" s="805"/>
      <c r="FI20" s="820" t="b">
        <v>0</v>
      </c>
    </row>
    <row r="21" spans="2:165">
      <c r="B21" s="821">
        <v>151</v>
      </c>
      <c r="C21" s="822" t="s">
        <v>96</v>
      </c>
      <c r="E21" s="823">
        <v>697</v>
      </c>
      <c r="F21" s="824">
        <v>689</v>
      </c>
      <c r="G21" s="825">
        <v>689</v>
      </c>
      <c r="H21" s="824">
        <v>689</v>
      </c>
      <c r="I21" s="825">
        <v>689</v>
      </c>
      <c r="J21" s="824">
        <v>689</v>
      </c>
      <c r="K21" s="825">
        <v>689</v>
      </c>
      <c r="L21" s="824">
        <v>687</v>
      </c>
      <c r="M21" s="825">
        <v>687</v>
      </c>
      <c r="N21" s="824">
        <v>687</v>
      </c>
      <c r="O21" s="825">
        <v>583</v>
      </c>
      <c r="P21" s="824">
        <v>578</v>
      </c>
      <c r="Q21" s="825">
        <v>578</v>
      </c>
      <c r="R21" s="824">
        <v>560</v>
      </c>
      <c r="S21" s="825">
        <v>560</v>
      </c>
      <c r="T21" s="824">
        <v>558</v>
      </c>
      <c r="U21" s="825">
        <v>233</v>
      </c>
      <c r="V21" s="824">
        <v>233</v>
      </c>
      <c r="W21" s="825">
        <v>233</v>
      </c>
      <c r="X21" s="824">
        <v>233</v>
      </c>
      <c r="Y21" s="825">
        <v>0</v>
      </c>
      <c r="Z21" s="824">
        <v>0</v>
      </c>
      <c r="AA21" s="825">
        <v>0</v>
      </c>
      <c r="AB21" s="824">
        <v>0</v>
      </c>
      <c r="AC21" s="825">
        <v>0</v>
      </c>
      <c r="AD21" s="824">
        <v>0</v>
      </c>
      <c r="AE21" s="825">
        <v>0</v>
      </c>
      <c r="AF21" s="824">
        <v>0</v>
      </c>
      <c r="AG21" s="825">
        <v>0</v>
      </c>
      <c r="AH21" s="824">
        <v>0</v>
      </c>
      <c r="AI21" s="825">
        <v>0</v>
      </c>
      <c r="AJ21" s="824">
        <v>0</v>
      </c>
      <c r="AK21" s="825">
        <v>0</v>
      </c>
      <c r="AL21" s="824">
        <v>0</v>
      </c>
      <c r="AM21" s="825">
        <v>0</v>
      </c>
      <c r="AN21" s="826">
        <v>0</v>
      </c>
      <c r="AO21" s="772"/>
      <c r="AP21" s="790"/>
      <c r="AQ21" s="772"/>
      <c r="AR21" s="823">
        <v>0</v>
      </c>
      <c r="AS21" s="824">
        <v>0</v>
      </c>
      <c r="AT21" s="825">
        <v>0</v>
      </c>
      <c r="AU21" s="824">
        <v>0</v>
      </c>
      <c r="AV21" s="825">
        <v>0</v>
      </c>
      <c r="AW21" s="824">
        <v>0</v>
      </c>
      <c r="AX21" s="825">
        <v>0</v>
      </c>
      <c r="AY21" s="824">
        <v>0</v>
      </c>
      <c r="AZ21" s="825">
        <v>0</v>
      </c>
      <c r="BA21" s="824">
        <v>0</v>
      </c>
      <c r="BB21" s="825">
        <v>0</v>
      </c>
      <c r="BC21" s="824">
        <v>0</v>
      </c>
      <c r="BD21" s="825">
        <v>0</v>
      </c>
      <c r="BE21" s="824">
        <v>0</v>
      </c>
      <c r="BF21" s="825">
        <v>0</v>
      </c>
      <c r="BG21" s="824">
        <v>0</v>
      </c>
      <c r="BH21" s="825">
        <v>0</v>
      </c>
      <c r="BI21" s="824">
        <v>0</v>
      </c>
      <c r="BJ21" s="825">
        <v>0</v>
      </c>
      <c r="BK21" s="824">
        <v>0</v>
      </c>
      <c r="BL21" s="825">
        <v>0</v>
      </c>
      <c r="BM21" s="824">
        <v>0</v>
      </c>
      <c r="BN21" s="825">
        <v>0</v>
      </c>
      <c r="BO21" s="824">
        <v>0</v>
      </c>
      <c r="BP21" s="825">
        <v>0</v>
      </c>
      <c r="BQ21" s="824">
        <v>0</v>
      </c>
      <c r="BR21" s="825">
        <v>0</v>
      </c>
      <c r="BS21" s="824">
        <v>0</v>
      </c>
      <c r="BT21" s="825">
        <v>0</v>
      </c>
      <c r="BU21" s="824">
        <v>0</v>
      </c>
      <c r="BV21" s="825">
        <v>0</v>
      </c>
      <c r="BW21" s="824">
        <v>0</v>
      </c>
      <c r="BX21" s="825">
        <v>0</v>
      </c>
      <c r="BY21" s="824">
        <v>0</v>
      </c>
      <c r="BZ21" s="825">
        <v>0</v>
      </c>
      <c r="CA21" s="826">
        <v>0</v>
      </c>
      <c r="CB21" s="772"/>
      <c r="CC21" s="801"/>
      <c r="CD21" s="772"/>
      <c r="CE21" s="802"/>
      <c r="CF21" s="772"/>
      <c r="CG21" s="823">
        <v>1141</v>
      </c>
      <c r="CH21" s="824">
        <v>1128</v>
      </c>
      <c r="CI21" s="825">
        <v>1128</v>
      </c>
      <c r="CJ21" s="824">
        <v>1128</v>
      </c>
      <c r="CK21" s="825">
        <v>1128</v>
      </c>
      <c r="CL21" s="824">
        <v>1128</v>
      </c>
      <c r="CM21" s="825">
        <v>1128</v>
      </c>
      <c r="CN21" s="824">
        <v>1125</v>
      </c>
      <c r="CO21" s="825">
        <v>1125</v>
      </c>
      <c r="CP21" s="824">
        <v>1125</v>
      </c>
      <c r="CQ21" s="825">
        <v>954</v>
      </c>
      <c r="CR21" s="824">
        <v>946</v>
      </c>
      <c r="CS21" s="825">
        <v>946</v>
      </c>
      <c r="CT21" s="824">
        <v>917</v>
      </c>
      <c r="CU21" s="825">
        <v>917</v>
      </c>
      <c r="CV21" s="824">
        <v>914</v>
      </c>
      <c r="CW21" s="825">
        <v>382</v>
      </c>
      <c r="CX21" s="824">
        <v>382</v>
      </c>
      <c r="CY21" s="825">
        <v>382</v>
      </c>
      <c r="CZ21" s="824">
        <v>382</v>
      </c>
      <c r="DA21" s="825">
        <v>0</v>
      </c>
      <c r="DB21" s="824">
        <v>0</v>
      </c>
      <c r="DC21" s="825">
        <v>0</v>
      </c>
      <c r="DD21" s="824">
        <v>0</v>
      </c>
      <c r="DE21" s="825">
        <v>0</v>
      </c>
      <c r="DF21" s="824">
        <v>0</v>
      </c>
      <c r="DG21" s="825">
        <v>0</v>
      </c>
      <c r="DH21" s="824">
        <v>0</v>
      </c>
      <c r="DI21" s="825">
        <v>0</v>
      </c>
      <c r="DJ21" s="824">
        <v>0</v>
      </c>
      <c r="DK21" s="825">
        <v>0</v>
      </c>
      <c r="DL21" s="824">
        <v>0</v>
      </c>
      <c r="DM21" s="825">
        <v>0</v>
      </c>
      <c r="DN21" s="824">
        <v>0</v>
      </c>
      <c r="DO21" s="825">
        <v>0</v>
      </c>
      <c r="DP21" s="826">
        <v>0</v>
      </c>
      <c r="DQ21" s="772"/>
      <c r="DR21" s="803"/>
      <c r="DS21" s="772"/>
      <c r="DT21" s="823">
        <v>0</v>
      </c>
      <c r="DU21" s="824">
        <v>0</v>
      </c>
      <c r="DV21" s="825">
        <v>0</v>
      </c>
      <c r="DW21" s="824">
        <v>0</v>
      </c>
      <c r="DX21" s="825">
        <v>0</v>
      </c>
      <c r="DY21" s="824">
        <v>0</v>
      </c>
      <c r="DZ21" s="825">
        <v>0</v>
      </c>
      <c r="EA21" s="824">
        <v>0</v>
      </c>
      <c r="EB21" s="825">
        <v>0</v>
      </c>
      <c r="EC21" s="824">
        <v>0</v>
      </c>
      <c r="ED21" s="825">
        <v>0</v>
      </c>
      <c r="EE21" s="824">
        <v>0</v>
      </c>
      <c r="EF21" s="825">
        <v>0</v>
      </c>
      <c r="EG21" s="824">
        <v>0</v>
      </c>
      <c r="EH21" s="825">
        <v>0</v>
      </c>
      <c r="EI21" s="824">
        <v>0</v>
      </c>
      <c r="EJ21" s="825">
        <v>0</v>
      </c>
      <c r="EK21" s="824">
        <v>0</v>
      </c>
      <c r="EL21" s="825">
        <v>0</v>
      </c>
      <c r="EM21" s="824">
        <v>0</v>
      </c>
      <c r="EN21" s="825">
        <v>0</v>
      </c>
      <c r="EO21" s="824">
        <v>0</v>
      </c>
      <c r="EP21" s="825">
        <v>0</v>
      </c>
      <c r="EQ21" s="824">
        <v>0</v>
      </c>
      <c r="ER21" s="825">
        <v>0</v>
      </c>
      <c r="ES21" s="824">
        <v>0</v>
      </c>
      <c r="ET21" s="825">
        <v>0</v>
      </c>
      <c r="EU21" s="824">
        <v>0</v>
      </c>
      <c r="EV21" s="825">
        <v>0</v>
      </c>
      <c r="EW21" s="824">
        <v>0</v>
      </c>
      <c r="EX21" s="825">
        <v>0</v>
      </c>
      <c r="EY21" s="824">
        <v>0</v>
      </c>
      <c r="EZ21" s="825">
        <v>0</v>
      </c>
      <c r="FA21" s="824">
        <v>0</v>
      </c>
      <c r="FB21" s="825">
        <v>0</v>
      </c>
      <c r="FC21" s="826">
        <v>0</v>
      </c>
      <c r="FD21" s="772"/>
      <c r="FE21" s="804"/>
      <c r="FF21" s="772"/>
      <c r="FG21" s="805"/>
      <c r="FI21" s="827" t="b">
        <v>0</v>
      </c>
    </row>
    <row r="22" spans="2:165">
      <c r="B22" s="814">
        <v>152</v>
      </c>
      <c r="C22" s="828" t="s">
        <v>653</v>
      </c>
      <c r="E22" s="816">
        <v>4285</v>
      </c>
      <c r="F22" s="817">
        <v>4285</v>
      </c>
      <c r="G22" s="818">
        <v>4285</v>
      </c>
      <c r="H22" s="817">
        <v>4285</v>
      </c>
      <c r="I22" s="818">
        <v>4285</v>
      </c>
      <c r="J22" s="817">
        <v>4285</v>
      </c>
      <c r="K22" s="818">
        <v>4285</v>
      </c>
      <c r="L22" s="817">
        <v>4285</v>
      </c>
      <c r="M22" s="818">
        <v>4285</v>
      </c>
      <c r="N22" s="817">
        <v>4285</v>
      </c>
      <c r="O22" s="818">
        <v>4285</v>
      </c>
      <c r="P22" s="817">
        <v>4285</v>
      </c>
      <c r="Q22" s="818">
        <v>4285</v>
      </c>
      <c r="R22" s="817">
        <v>4285</v>
      </c>
      <c r="S22" s="818">
        <v>4285</v>
      </c>
      <c r="T22" s="817">
        <v>4285</v>
      </c>
      <c r="U22" s="818">
        <v>4285</v>
      </c>
      <c r="V22" s="817">
        <v>4285</v>
      </c>
      <c r="W22" s="818">
        <v>4285</v>
      </c>
      <c r="X22" s="817">
        <v>0</v>
      </c>
      <c r="Y22" s="818">
        <v>0</v>
      </c>
      <c r="Z22" s="817">
        <v>0</v>
      </c>
      <c r="AA22" s="818">
        <v>0</v>
      </c>
      <c r="AB22" s="817">
        <v>0</v>
      </c>
      <c r="AC22" s="818">
        <v>0</v>
      </c>
      <c r="AD22" s="817">
        <v>0</v>
      </c>
      <c r="AE22" s="818">
        <v>0</v>
      </c>
      <c r="AF22" s="817">
        <v>0</v>
      </c>
      <c r="AG22" s="818">
        <v>0</v>
      </c>
      <c r="AH22" s="817">
        <v>0</v>
      </c>
      <c r="AI22" s="818">
        <v>0</v>
      </c>
      <c r="AJ22" s="817">
        <v>0</v>
      </c>
      <c r="AK22" s="818">
        <v>0</v>
      </c>
      <c r="AL22" s="817">
        <v>0</v>
      </c>
      <c r="AM22" s="818">
        <v>0</v>
      </c>
      <c r="AN22" s="819">
        <v>0</v>
      </c>
      <c r="AO22" s="772"/>
      <c r="AP22" s="790"/>
      <c r="AQ22" s="772"/>
      <c r="AR22" s="816">
        <v>2</v>
      </c>
      <c r="AS22" s="817">
        <v>2</v>
      </c>
      <c r="AT22" s="818">
        <v>2</v>
      </c>
      <c r="AU22" s="817">
        <v>2</v>
      </c>
      <c r="AV22" s="818">
        <v>2</v>
      </c>
      <c r="AW22" s="817">
        <v>2</v>
      </c>
      <c r="AX22" s="818">
        <v>2</v>
      </c>
      <c r="AY22" s="817">
        <v>2</v>
      </c>
      <c r="AZ22" s="818">
        <v>2</v>
      </c>
      <c r="BA22" s="817">
        <v>2</v>
      </c>
      <c r="BB22" s="818">
        <v>2</v>
      </c>
      <c r="BC22" s="817">
        <v>2</v>
      </c>
      <c r="BD22" s="818">
        <v>2</v>
      </c>
      <c r="BE22" s="817">
        <v>2</v>
      </c>
      <c r="BF22" s="818">
        <v>2</v>
      </c>
      <c r="BG22" s="817">
        <v>2</v>
      </c>
      <c r="BH22" s="818">
        <v>2</v>
      </c>
      <c r="BI22" s="817">
        <v>2</v>
      </c>
      <c r="BJ22" s="818">
        <v>2</v>
      </c>
      <c r="BK22" s="817">
        <v>0</v>
      </c>
      <c r="BL22" s="818">
        <v>0</v>
      </c>
      <c r="BM22" s="817">
        <v>0</v>
      </c>
      <c r="BN22" s="818">
        <v>0</v>
      </c>
      <c r="BO22" s="817">
        <v>0</v>
      </c>
      <c r="BP22" s="818">
        <v>0</v>
      </c>
      <c r="BQ22" s="817">
        <v>0</v>
      </c>
      <c r="BR22" s="818">
        <v>0</v>
      </c>
      <c r="BS22" s="817">
        <v>0</v>
      </c>
      <c r="BT22" s="818">
        <v>0</v>
      </c>
      <c r="BU22" s="817">
        <v>0</v>
      </c>
      <c r="BV22" s="818">
        <v>0</v>
      </c>
      <c r="BW22" s="817">
        <v>0</v>
      </c>
      <c r="BX22" s="818">
        <v>0</v>
      </c>
      <c r="BY22" s="817">
        <v>0</v>
      </c>
      <c r="BZ22" s="818">
        <v>0</v>
      </c>
      <c r="CA22" s="819">
        <v>0</v>
      </c>
      <c r="CB22" s="772"/>
      <c r="CC22" s="801"/>
      <c r="CD22" s="772"/>
      <c r="CE22" s="802"/>
      <c r="CF22" s="772"/>
      <c r="CG22" s="816">
        <v>1934</v>
      </c>
      <c r="CH22" s="817">
        <v>1934</v>
      </c>
      <c r="CI22" s="818">
        <v>1934</v>
      </c>
      <c r="CJ22" s="817">
        <v>1934</v>
      </c>
      <c r="CK22" s="818">
        <v>1934</v>
      </c>
      <c r="CL22" s="817">
        <v>1934</v>
      </c>
      <c r="CM22" s="818">
        <v>1934</v>
      </c>
      <c r="CN22" s="817">
        <v>1934</v>
      </c>
      <c r="CO22" s="818">
        <v>1934</v>
      </c>
      <c r="CP22" s="817">
        <v>1934</v>
      </c>
      <c r="CQ22" s="818">
        <v>1934</v>
      </c>
      <c r="CR22" s="817">
        <v>1934</v>
      </c>
      <c r="CS22" s="818">
        <v>1934</v>
      </c>
      <c r="CT22" s="817">
        <v>1934</v>
      </c>
      <c r="CU22" s="818">
        <v>1934</v>
      </c>
      <c r="CV22" s="817">
        <v>1934</v>
      </c>
      <c r="CW22" s="818">
        <v>1934</v>
      </c>
      <c r="CX22" s="817">
        <v>1934</v>
      </c>
      <c r="CY22" s="818">
        <v>1934</v>
      </c>
      <c r="CZ22" s="817">
        <v>0</v>
      </c>
      <c r="DA22" s="818">
        <v>0</v>
      </c>
      <c r="DB22" s="817">
        <v>0</v>
      </c>
      <c r="DC22" s="818">
        <v>0</v>
      </c>
      <c r="DD22" s="817">
        <v>0</v>
      </c>
      <c r="DE22" s="818">
        <v>0</v>
      </c>
      <c r="DF22" s="817">
        <v>0</v>
      </c>
      <c r="DG22" s="818">
        <v>0</v>
      </c>
      <c r="DH22" s="817">
        <v>0</v>
      </c>
      <c r="DI22" s="818">
        <v>0</v>
      </c>
      <c r="DJ22" s="817">
        <v>0</v>
      </c>
      <c r="DK22" s="818">
        <v>0</v>
      </c>
      <c r="DL22" s="817">
        <v>0</v>
      </c>
      <c r="DM22" s="818">
        <v>0</v>
      </c>
      <c r="DN22" s="817">
        <v>0</v>
      </c>
      <c r="DO22" s="818">
        <v>0</v>
      </c>
      <c r="DP22" s="819">
        <v>0</v>
      </c>
      <c r="DQ22" s="772"/>
      <c r="DR22" s="803"/>
      <c r="DS22" s="772"/>
      <c r="DT22" s="816">
        <v>1</v>
      </c>
      <c r="DU22" s="817">
        <v>1</v>
      </c>
      <c r="DV22" s="818">
        <v>1</v>
      </c>
      <c r="DW22" s="817">
        <v>1</v>
      </c>
      <c r="DX22" s="818">
        <v>1</v>
      </c>
      <c r="DY22" s="817">
        <v>1</v>
      </c>
      <c r="DZ22" s="818">
        <v>1</v>
      </c>
      <c r="EA22" s="817">
        <v>1</v>
      </c>
      <c r="EB22" s="818">
        <v>1</v>
      </c>
      <c r="EC22" s="817">
        <v>1</v>
      </c>
      <c r="ED22" s="818">
        <v>1</v>
      </c>
      <c r="EE22" s="817">
        <v>1</v>
      </c>
      <c r="EF22" s="818">
        <v>1</v>
      </c>
      <c r="EG22" s="817">
        <v>1</v>
      </c>
      <c r="EH22" s="818">
        <v>1</v>
      </c>
      <c r="EI22" s="817">
        <v>1</v>
      </c>
      <c r="EJ22" s="818">
        <v>1</v>
      </c>
      <c r="EK22" s="817">
        <v>1</v>
      </c>
      <c r="EL22" s="818">
        <v>1</v>
      </c>
      <c r="EM22" s="817">
        <v>0</v>
      </c>
      <c r="EN22" s="818">
        <v>0</v>
      </c>
      <c r="EO22" s="817">
        <v>0</v>
      </c>
      <c r="EP22" s="818">
        <v>0</v>
      </c>
      <c r="EQ22" s="817">
        <v>0</v>
      </c>
      <c r="ER22" s="818">
        <v>0</v>
      </c>
      <c r="ES22" s="817">
        <v>0</v>
      </c>
      <c r="ET22" s="818">
        <v>0</v>
      </c>
      <c r="EU22" s="817">
        <v>0</v>
      </c>
      <c r="EV22" s="818">
        <v>0</v>
      </c>
      <c r="EW22" s="817">
        <v>0</v>
      </c>
      <c r="EX22" s="818">
        <v>0</v>
      </c>
      <c r="EY22" s="817">
        <v>0</v>
      </c>
      <c r="EZ22" s="818">
        <v>0</v>
      </c>
      <c r="FA22" s="817">
        <v>0</v>
      </c>
      <c r="FB22" s="818">
        <v>0</v>
      </c>
      <c r="FC22" s="819">
        <v>0</v>
      </c>
      <c r="FD22" s="772"/>
      <c r="FE22" s="804"/>
      <c r="FF22" s="772"/>
      <c r="FG22" s="805"/>
      <c r="FI22" s="820" t="b">
        <v>0</v>
      </c>
    </row>
    <row r="23" spans="2:165">
      <c r="B23" s="829">
        <v>154</v>
      </c>
      <c r="C23" s="830" t="s">
        <v>99</v>
      </c>
      <c r="E23" s="831">
        <v>11166</v>
      </c>
      <c r="F23" s="832">
        <v>11166</v>
      </c>
      <c r="G23" s="833">
        <v>11166</v>
      </c>
      <c r="H23" s="832">
        <v>11166</v>
      </c>
      <c r="I23" s="833">
        <v>177102</v>
      </c>
      <c r="J23" s="832">
        <v>177102</v>
      </c>
      <c r="K23" s="833">
        <v>177102</v>
      </c>
      <c r="L23" s="832">
        <v>177102</v>
      </c>
      <c r="M23" s="833">
        <v>177102</v>
      </c>
      <c r="N23" s="832">
        <v>177102</v>
      </c>
      <c r="O23" s="833">
        <v>177102</v>
      </c>
      <c r="P23" s="832">
        <v>177102</v>
      </c>
      <c r="Q23" s="833">
        <v>177102</v>
      </c>
      <c r="R23" s="832">
        <v>123971</v>
      </c>
      <c r="S23" s="833">
        <v>0</v>
      </c>
      <c r="T23" s="832">
        <v>0</v>
      </c>
      <c r="U23" s="833">
        <v>0</v>
      </c>
      <c r="V23" s="832">
        <v>0</v>
      </c>
      <c r="W23" s="833">
        <v>0</v>
      </c>
      <c r="X23" s="832">
        <v>0</v>
      </c>
      <c r="Y23" s="833">
        <v>0</v>
      </c>
      <c r="Z23" s="832">
        <v>0</v>
      </c>
      <c r="AA23" s="833">
        <v>0</v>
      </c>
      <c r="AB23" s="832">
        <v>0</v>
      </c>
      <c r="AC23" s="833">
        <v>0</v>
      </c>
      <c r="AD23" s="832">
        <v>0</v>
      </c>
      <c r="AE23" s="833">
        <v>0</v>
      </c>
      <c r="AF23" s="832">
        <v>0</v>
      </c>
      <c r="AG23" s="833">
        <v>0</v>
      </c>
      <c r="AH23" s="832">
        <v>0</v>
      </c>
      <c r="AI23" s="833">
        <v>0</v>
      </c>
      <c r="AJ23" s="832">
        <v>0</v>
      </c>
      <c r="AK23" s="833">
        <v>0</v>
      </c>
      <c r="AL23" s="832">
        <v>0</v>
      </c>
      <c r="AM23" s="833">
        <v>0</v>
      </c>
      <c r="AN23" s="834">
        <v>0</v>
      </c>
      <c r="AO23" s="772"/>
      <c r="AP23" s="790"/>
      <c r="AQ23" s="772"/>
      <c r="AR23" s="831">
        <v>2</v>
      </c>
      <c r="AS23" s="832">
        <v>2</v>
      </c>
      <c r="AT23" s="833">
        <v>2</v>
      </c>
      <c r="AU23" s="832">
        <v>2</v>
      </c>
      <c r="AV23" s="833">
        <v>38</v>
      </c>
      <c r="AW23" s="832">
        <v>38</v>
      </c>
      <c r="AX23" s="833">
        <v>38</v>
      </c>
      <c r="AY23" s="832">
        <v>38</v>
      </c>
      <c r="AZ23" s="833">
        <v>38</v>
      </c>
      <c r="BA23" s="832">
        <v>38</v>
      </c>
      <c r="BB23" s="833">
        <v>38</v>
      </c>
      <c r="BC23" s="832">
        <v>38</v>
      </c>
      <c r="BD23" s="833">
        <v>38</v>
      </c>
      <c r="BE23" s="832">
        <v>26</v>
      </c>
      <c r="BF23" s="833">
        <v>0</v>
      </c>
      <c r="BG23" s="832">
        <v>0</v>
      </c>
      <c r="BH23" s="833">
        <v>0</v>
      </c>
      <c r="BI23" s="832">
        <v>0</v>
      </c>
      <c r="BJ23" s="833">
        <v>0</v>
      </c>
      <c r="BK23" s="832">
        <v>0</v>
      </c>
      <c r="BL23" s="833">
        <v>0</v>
      </c>
      <c r="BM23" s="832">
        <v>0</v>
      </c>
      <c r="BN23" s="833">
        <v>0</v>
      </c>
      <c r="BO23" s="832">
        <v>0</v>
      </c>
      <c r="BP23" s="833">
        <v>0</v>
      </c>
      <c r="BQ23" s="832">
        <v>0</v>
      </c>
      <c r="BR23" s="833">
        <v>0</v>
      </c>
      <c r="BS23" s="832">
        <v>0</v>
      </c>
      <c r="BT23" s="833">
        <v>0</v>
      </c>
      <c r="BU23" s="832">
        <v>0</v>
      </c>
      <c r="BV23" s="833">
        <v>0</v>
      </c>
      <c r="BW23" s="832">
        <v>0</v>
      </c>
      <c r="BX23" s="833">
        <v>0</v>
      </c>
      <c r="BY23" s="832">
        <v>0</v>
      </c>
      <c r="BZ23" s="833">
        <v>0</v>
      </c>
      <c r="CA23" s="834">
        <v>0</v>
      </c>
      <c r="CB23" s="772"/>
      <c r="CC23" s="801"/>
      <c r="CD23" s="772"/>
      <c r="CE23" s="802"/>
      <c r="CF23" s="772"/>
      <c r="CG23" s="831">
        <v>9885</v>
      </c>
      <c r="CH23" s="832">
        <v>9885</v>
      </c>
      <c r="CI23" s="833">
        <v>9885</v>
      </c>
      <c r="CJ23" s="832">
        <v>9885</v>
      </c>
      <c r="CK23" s="833">
        <v>156788</v>
      </c>
      <c r="CL23" s="832">
        <v>156788</v>
      </c>
      <c r="CM23" s="833">
        <v>156788</v>
      </c>
      <c r="CN23" s="832">
        <v>156788</v>
      </c>
      <c r="CO23" s="833">
        <v>156788</v>
      </c>
      <c r="CP23" s="832">
        <v>156788</v>
      </c>
      <c r="CQ23" s="833">
        <v>156788</v>
      </c>
      <c r="CR23" s="832">
        <v>156788</v>
      </c>
      <c r="CS23" s="833">
        <v>156788</v>
      </c>
      <c r="CT23" s="832">
        <v>109751</v>
      </c>
      <c r="CU23" s="833">
        <v>0</v>
      </c>
      <c r="CV23" s="832">
        <v>0</v>
      </c>
      <c r="CW23" s="833">
        <v>0</v>
      </c>
      <c r="CX23" s="832">
        <v>0</v>
      </c>
      <c r="CY23" s="833">
        <v>0</v>
      </c>
      <c r="CZ23" s="832">
        <v>0</v>
      </c>
      <c r="DA23" s="833">
        <v>0</v>
      </c>
      <c r="DB23" s="832">
        <v>0</v>
      </c>
      <c r="DC23" s="833">
        <v>0</v>
      </c>
      <c r="DD23" s="832">
        <v>0</v>
      </c>
      <c r="DE23" s="833">
        <v>0</v>
      </c>
      <c r="DF23" s="832">
        <v>0</v>
      </c>
      <c r="DG23" s="833">
        <v>0</v>
      </c>
      <c r="DH23" s="832">
        <v>0</v>
      </c>
      <c r="DI23" s="833">
        <v>0</v>
      </c>
      <c r="DJ23" s="832">
        <v>0</v>
      </c>
      <c r="DK23" s="833">
        <v>0</v>
      </c>
      <c r="DL23" s="832">
        <v>0</v>
      </c>
      <c r="DM23" s="833">
        <v>0</v>
      </c>
      <c r="DN23" s="832">
        <v>0</v>
      </c>
      <c r="DO23" s="833">
        <v>0</v>
      </c>
      <c r="DP23" s="834">
        <v>0</v>
      </c>
      <c r="DQ23" s="772"/>
      <c r="DR23" s="803"/>
      <c r="DS23" s="772"/>
      <c r="DT23" s="831">
        <v>2</v>
      </c>
      <c r="DU23" s="832">
        <v>2</v>
      </c>
      <c r="DV23" s="833">
        <v>2</v>
      </c>
      <c r="DW23" s="832">
        <v>2</v>
      </c>
      <c r="DX23" s="833">
        <v>33</v>
      </c>
      <c r="DY23" s="832">
        <v>33</v>
      </c>
      <c r="DZ23" s="833">
        <v>33</v>
      </c>
      <c r="EA23" s="832">
        <v>33</v>
      </c>
      <c r="EB23" s="833">
        <v>33</v>
      </c>
      <c r="EC23" s="832">
        <v>33</v>
      </c>
      <c r="ED23" s="833">
        <v>33</v>
      </c>
      <c r="EE23" s="832">
        <v>33</v>
      </c>
      <c r="EF23" s="833">
        <v>33</v>
      </c>
      <c r="EG23" s="832">
        <v>23</v>
      </c>
      <c r="EH23" s="833">
        <v>0</v>
      </c>
      <c r="EI23" s="832">
        <v>0</v>
      </c>
      <c r="EJ23" s="833">
        <v>0</v>
      </c>
      <c r="EK23" s="832">
        <v>0</v>
      </c>
      <c r="EL23" s="833">
        <v>0</v>
      </c>
      <c r="EM23" s="832">
        <v>0</v>
      </c>
      <c r="EN23" s="833">
        <v>0</v>
      </c>
      <c r="EO23" s="832">
        <v>0</v>
      </c>
      <c r="EP23" s="833">
        <v>0</v>
      </c>
      <c r="EQ23" s="832">
        <v>0</v>
      </c>
      <c r="ER23" s="833">
        <v>0</v>
      </c>
      <c r="ES23" s="832">
        <v>0</v>
      </c>
      <c r="ET23" s="833">
        <v>0</v>
      </c>
      <c r="EU23" s="832">
        <v>0</v>
      </c>
      <c r="EV23" s="833">
        <v>0</v>
      </c>
      <c r="EW23" s="832">
        <v>0</v>
      </c>
      <c r="EX23" s="833">
        <v>0</v>
      </c>
      <c r="EY23" s="832">
        <v>0</v>
      </c>
      <c r="EZ23" s="833">
        <v>0</v>
      </c>
      <c r="FA23" s="832">
        <v>0</v>
      </c>
      <c r="FB23" s="833">
        <v>0</v>
      </c>
      <c r="FC23" s="834">
        <v>0</v>
      </c>
      <c r="FD23" s="772"/>
      <c r="FE23" s="804"/>
      <c r="FF23" s="772"/>
      <c r="FG23" s="805"/>
      <c r="FI23" s="835" t="b">
        <v>0</v>
      </c>
    </row>
    <row r="24" spans="2:165">
      <c r="B24" s="821">
        <v>155</v>
      </c>
      <c r="C24" s="836" t="s">
        <v>100</v>
      </c>
      <c r="E24" s="823">
        <v>93299</v>
      </c>
      <c r="F24" s="824">
        <v>93299</v>
      </c>
      <c r="G24" s="825">
        <v>93299</v>
      </c>
      <c r="H24" s="824">
        <v>93299</v>
      </c>
      <c r="I24" s="825">
        <v>93299</v>
      </c>
      <c r="J24" s="824">
        <v>93299</v>
      </c>
      <c r="K24" s="825">
        <v>84270</v>
      </c>
      <c r="L24" s="824">
        <v>84270</v>
      </c>
      <c r="M24" s="825">
        <v>84270</v>
      </c>
      <c r="N24" s="824">
        <v>46019</v>
      </c>
      <c r="O24" s="825">
        <v>8582</v>
      </c>
      <c r="P24" s="824">
        <v>8582</v>
      </c>
      <c r="Q24" s="825">
        <v>0</v>
      </c>
      <c r="R24" s="824">
        <v>0</v>
      </c>
      <c r="S24" s="825">
        <v>0</v>
      </c>
      <c r="T24" s="824">
        <v>0</v>
      </c>
      <c r="U24" s="825">
        <v>0</v>
      </c>
      <c r="V24" s="824">
        <v>0</v>
      </c>
      <c r="W24" s="825">
        <v>0</v>
      </c>
      <c r="X24" s="824">
        <v>0</v>
      </c>
      <c r="Y24" s="825">
        <v>0</v>
      </c>
      <c r="Z24" s="824">
        <v>0</v>
      </c>
      <c r="AA24" s="825">
        <v>0</v>
      </c>
      <c r="AB24" s="824">
        <v>0</v>
      </c>
      <c r="AC24" s="825">
        <v>0</v>
      </c>
      <c r="AD24" s="824">
        <v>0</v>
      </c>
      <c r="AE24" s="825">
        <v>0</v>
      </c>
      <c r="AF24" s="824">
        <v>0</v>
      </c>
      <c r="AG24" s="825">
        <v>0</v>
      </c>
      <c r="AH24" s="824">
        <v>0</v>
      </c>
      <c r="AI24" s="825">
        <v>0</v>
      </c>
      <c r="AJ24" s="824">
        <v>0</v>
      </c>
      <c r="AK24" s="825">
        <v>0</v>
      </c>
      <c r="AL24" s="824">
        <v>0</v>
      </c>
      <c r="AM24" s="825">
        <v>0</v>
      </c>
      <c r="AN24" s="826">
        <v>0</v>
      </c>
      <c r="AO24" s="772"/>
      <c r="AP24" s="790"/>
      <c r="AQ24" s="772"/>
      <c r="AR24" s="823">
        <v>11</v>
      </c>
      <c r="AS24" s="824">
        <v>11</v>
      </c>
      <c r="AT24" s="825">
        <v>11</v>
      </c>
      <c r="AU24" s="824">
        <v>11</v>
      </c>
      <c r="AV24" s="825">
        <v>11</v>
      </c>
      <c r="AW24" s="824">
        <v>11</v>
      </c>
      <c r="AX24" s="825">
        <v>10</v>
      </c>
      <c r="AY24" s="824">
        <v>10</v>
      </c>
      <c r="AZ24" s="825">
        <v>10</v>
      </c>
      <c r="BA24" s="824">
        <v>5</v>
      </c>
      <c r="BB24" s="825">
        <v>0</v>
      </c>
      <c r="BC24" s="824">
        <v>0</v>
      </c>
      <c r="BD24" s="825">
        <v>0</v>
      </c>
      <c r="BE24" s="824">
        <v>0</v>
      </c>
      <c r="BF24" s="825">
        <v>0</v>
      </c>
      <c r="BG24" s="824">
        <v>0</v>
      </c>
      <c r="BH24" s="825">
        <v>0</v>
      </c>
      <c r="BI24" s="824">
        <v>0</v>
      </c>
      <c r="BJ24" s="825">
        <v>0</v>
      </c>
      <c r="BK24" s="824">
        <v>0</v>
      </c>
      <c r="BL24" s="825">
        <v>0</v>
      </c>
      <c r="BM24" s="824">
        <v>0</v>
      </c>
      <c r="BN24" s="825">
        <v>0</v>
      </c>
      <c r="BO24" s="824">
        <v>0</v>
      </c>
      <c r="BP24" s="825">
        <v>0</v>
      </c>
      <c r="BQ24" s="824">
        <v>0</v>
      </c>
      <c r="BR24" s="825">
        <v>0</v>
      </c>
      <c r="BS24" s="824">
        <v>0</v>
      </c>
      <c r="BT24" s="825">
        <v>0</v>
      </c>
      <c r="BU24" s="824">
        <v>0</v>
      </c>
      <c r="BV24" s="825">
        <v>0</v>
      </c>
      <c r="BW24" s="824">
        <v>0</v>
      </c>
      <c r="BX24" s="825">
        <v>0</v>
      </c>
      <c r="BY24" s="824">
        <v>0</v>
      </c>
      <c r="BZ24" s="825">
        <v>0</v>
      </c>
      <c r="CA24" s="826">
        <v>0</v>
      </c>
      <c r="CB24" s="772"/>
      <c r="CC24" s="801"/>
      <c r="CD24" s="772"/>
      <c r="CE24" s="802"/>
      <c r="CF24" s="772"/>
      <c r="CG24" s="823">
        <v>70657</v>
      </c>
      <c r="CH24" s="824">
        <v>70657</v>
      </c>
      <c r="CI24" s="825">
        <v>70657</v>
      </c>
      <c r="CJ24" s="824">
        <v>70657</v>
      </c>
      <c r="CK24" s="825">
        <v>70657</v>
      </c>
      <c r="CL24" s="824">
        <v>70657</v>
      </c>
      <c r="CM24" s="825">
        <v>63797</v>
      </c>
      <c r="CN24" s="824">
        <v>63797</v>
      </c>
      <c r="CO24" s="825">
        <v>63797</v>
      </c>
      <c r="CP24" s="824">
        <v>34738</v>
      </c>
      <c r="CQ24" s="825">
        <v>6298</v>
      </c>
      <c r="CR24" s="824">
        <v>6298</v>
      </c>
      <c r="CS24" s="825">
        <v>0</v>
      </c>
      <c r="CT24" s="824">
        <v>0</v>
      </c>
      <c r="CU24" s="825">
        <v>0</v>
      </c>
      <c r="CV24" s="824">
        <v>0</v>
      </c>
      <c r="CW24" s="825">
        <v>0</v>
      </c>
      <c r="CX24" s="824">
        <v>0</v>
      </c>
      <c r="CY24" s="825">
        <v>0</v>
      </c>
      <c r="CZ24" s="824">
        <v>0</v>
      </c>
      <c r="DA24" s="825">
        <v>0</v>
      </c>
      <c r="DB24" s="824">
        <v>0</v>
      </c>
      <c r="DC24" s="825">
        <v>0</v>
      </c>
      <c r="DD24" s="824">
        <v>0</v>
      </c>
      <c r="DE24" s="825">
        <v>0</v>
      </c>
      <c r="DF24" s="824">
        <v>0</v>
      </c>
      <c r="DG24" s="825">
        <v>0</v>
      </c>
      <c r="DH24" s="824">
        <v>0</v>
      </c>
      <c r="DI24" s="825">
        <v>0</v>
      </c>
      <c r="DJ24" s="824">
        <v>0</v>
      </c>
      <c r="DK24" s="825">
        <v>0</v>
      </c>
      <c r="DL24" s="824">
        <v>0</v>
      </c>
      <c r="DM24" s="825">
        <v>0</v>
      </c>
      <c r="DN24" s="824">
        <v>0</v>
      </c>
      <c r="DO24" s="825">
        <v>0</v>
      </c>
      <c r="DP24" s="826">
        <v>0</v>
      </c>
      <c r="DQ24" s="772"/>
      <c r="DR24" s="803"/>
      <c r="DS24" s="772"/>
      <c r="DT24" s="823">
        <v>8</v>
      </c>
      <c r="DU24" s="824">
        <v>8</v>
      </c>
      <c r="DV24" s="825">
        <v>8</v>
      </c>
      <c r="DW24" s="824">
        <v>8</v>
      </c>
      <c r="DX24" s="825">
        <v>8</v>
      </c>
      <c r="DY24" s="824">
        <v>8</v>
      </c>
      <c r="DZ24" s="825">
        <v>7</v>
      </c>
      <c r="EA24" s="824">
        <v>7</v>
      </c>
      <c r="EB24" s="825">
        <v>7</v>
      </c>
      <c r="EC24" s="824">
        <v>3</v>
      </c>
      <c r="ED24" s="825">
        <v>0</v>
      </c>
      <c r="EE24" s="824">
        <v>0</v>
      </c>
      <c r="EF24" s="825">
        <v>0</v>
      </c>
      <c r="EG24" s="824">
        <v>0</v>
      </c>
      <c r="EH24" s="825">
        <v>0</v>
      </c>
      <c r="EI24" s="824">
        <v>0</v>
      </c>
      <c r="EJ24" s="825">
        <v>0</v>
      </c>
      <c r="EK24" s="824">
        <v>0</v>
      </c>
      <c r="EL24" s="825">
        <v>0</v>
      </c>
      <c r="EM24" s="824">
        <v>0</v>
      </c>
      <c r="EN24" s="825">
        <v>0</v>
      </c>
      <c r="EO24" s="824">
        <v>0</v>
      </c>
      <c r="EP24" s="825">
        <v>0</v>
      </c>
      <c r="EQ24" s="824">
        <v>0</v>
      </c>
      <c r="ER24" s="825">
        <v>0</v>
      </c>
      <c r="ES24" s="824">
        <v>0</v>
      </c>
      <c r="ET24" s="825">
        <v>0</v>
      </c>
      <c r="EU24" s="824">
        <v>0</v>
      </c>
      <c r="EV24" s="825">
        <v>0</v>
      </c>
      <c r="EW24" s="824">
        <v>0</v>
      </c>
      <c r="EX24" s="825">
        <v>0</v>
      </c>
      <c r="EY24" s="824">
        <v>0</v>
      </c>
      <c r="EZ24" s="825">
        <v>0</v>
      </c>
      <c r="FA24" s="824">
        <v>0</v>
      </c>
      <c r="FB24" s="825">
        <v>0</v>
      </c>
      <c r="FC24" s="826">
        <v>0</v>
      </c>
      <c r="FD24" s="772"/>
      <c r="FE24" s="804"/>
      <c r="FF24" s="772"/>
      <c r="FG24" s="805"/>
      <c r="FI24" s="827" t="b">
        <v>0</v>
      </c>
    </row>
    <row r="25" spans="2:165">
      <c r="B25" s="849" t="s">
        <v>1051</v>
      </c>
      <c r="C25" s="850"/>
      <c r="E25" s="846">
        <v>153422</v>
      </c>
      <c r="F25" s="846">
        <v>153039</v>
      </c>
      <c r="G25" s="846">
        <v>153039</v>
      </c>
      <c r="H25" s="846">
        <v>153039</v>
      </c>
      <c r="I25" s="846">
        <v>318975</v>
      </c>
      <c r="J25" s="846">
        <v>318975</v>
      </c>
      <c r="K25" s="846">
        <v>309946</v>
      </c>
      <c r="L25" s="846">
        <v>309942</v>
      </c>
      <c r="M25" s="846">
        <v>309942</v>
      </c>
      <c r="N25" s="846">
        <v>271691</v>
      </c>
      <c r="O25" s="846">
        <v>229548</v>
      </c>
      <c r="P25" s="846">
        <v>228968</v>
      </c>
      <c r="Q25" s="846">
        <v>220386</v>
      </c>
      <c r="R25" s="846">
        <v>167173</v>
      </c>
      <c r="S25" s="846">
        <v>43202</v>
      </c>
      <c r="T25" s="846">
        <v>43133</v>
      </c>
      <c r="U25" s="846">
        <v>18587</v>
      </c>
      <c r="V25" s="846">
        <v>18587</v>
      </c>
      <c r="W25" s="846">
        <v>18587</v>
      </c>
      <c r="X25" s="846">
        <v>14302</v>
      </c>
      <c r="Y25" s="846">
        <v>0</v>
      </c>
      <c r="Z25" s="846">
        <v>0</v>
      </c>
      <c r="AA25" s="846">
        <v>0</v>
      </c>
      <c r="AB25" s="846">
        <v>0</v>
      </c>
      <c r="AC25" s="846">
        <v>0</v>
      </c>
      <c r="AD25" s="846">
        <v>0</v>
      </c>
      <c r="AE25" s="846">
        <v>0</v>
      </c>
      <c r="AF25" s="846">
        <v>0</v>
      </c>
      <c r="AG25" s="846">
        <v>0</v>
      </c>
      <c r="AH25" s="846">
        <v>0</v>
      </c>
      <c r="AI25" s="846">
        <v>0</v>
      </c>
      <c r="AJ25" s="846">
        <v>0</v>
      </c>
      <c r="AK25" s="846">
        <v>0</v>
      </c>
      <c r="AL25" s="846">
        <v>0</v>
      </c>
      <c r="AM25" s="846">
        <v>0</v>
      </c>
      <c r="AN25" s="846">
        <v>0</v>
      </c>
      <c r="AO25" s="772"/>
      <c r="AP25" s="790"/>
      <c r="AQ25" s="772"/>
      <c r="AR25" s="846">
        <v>18</v>
      </c>
      <c r="AS25" s="846">
        <v>18</v>
      </c>
      <c r="AT25" s="846">
        <v>18</v>
      </c>
      <c r="AU25" s="846">
        <v>18</v>
      </c>
      <c r="AV25" s="846">
        <v>54</v>
      </c>
      <c r="AW25" s="846">
        <v>54</v>
      </c>
      <c r="AX25" s="846">
        <v>53</v>
      </c>
      <c r="AY25" s="846">
        <v>53</v>
      </c>
      <c r="AZ25" s="846">
        <v>53</v>
      </c>
      <c r="BA25" s="846">
        <v>48</v>
      </c>
      <c r="BB25" s="846">
        <v>42</v>
      </c>
      <c r="BC25" s="846">
        <v>42</v>
      </c>
      <c r="BD25" s="846">
        <v>42</v>
      </c>
      <c r="BE25" s="846">
        <v>30</v>
      </c>
      <c r="BF25" s="846">
        <v>4</v>
      </c>
      <c r="BG25" s="846">
        <v>4</v>
      </c>
      <c r="BH25" s="846">
        <v>3</v>
      </c>
      <c r="BI25" s="846">
        <v>3</v>
      </c>
      <c r="BJ25" s="846">
        <v>3</v>
      </c>
      <c r="BK25" s="846">
        <v>1</v>
      </c>
      <c r="BL25" s="846">
        <v>0</v>
      </c>
      <c r="BM25" s="846">
        <v>0</v>
      </c>
      <c r="BN25" s="846">
        <v>0</v>
      </c>
      <c r="BO25" s="846">
        <v>0</v>
      </c>
      <c r="BP25" s="846">
        <v>0</v>
      </c>
      <c r="BQ25" s="846">
        <v>0</v>
      </c>
      <c r="BR25" s="846">
        <v>0</v>
      </c>
      <c r="BS25" s="846">
        <v>0</v>
      </c>
      <c r="BT25" s="846">
        <v>0</v>
      </c>
      <c r="BU25" s="846">
        <v>0</v>
      </c>
      <c r="BV25" s="846">
        <v>0</v>
      </c>
      <c r="BW25" s="846">
        <v>0</v>
      </c>
      <c r="BX25" s="846">
        <v>0</v>
      </c>
      <c r="BY25" s="846">
        <v>0</v>
      </c>
      <c r="BZ25" s="846">
        <v>0</v>
      </c>
      <c r="CA25" s="846">
        <v>0</v>
      </c>
      <c r="CB25" s="772"/>
      <c r="CC25" s="801"/>
      <c r="CD25" s="772"/>
      <c r="CE25" s="802"/>
      <c r="CF25" s="772"/>
      <c r="CG25" s="846">
        <f>SUM(CG20:CG24)</f>
        <v>155602</v>
      </c>
      <c r="CH25" s="846">
        <f t="shared" ref="CH25:DP25" si="2">SUM(CH20:CH24)</f>
        <v>154976</v>
      </c>
      <c r="CI25" s="846">
        <f t="shared" si="2"/>
        <v>154976</v>
      </c>
      <c r="CJ25" s="846">
        <f t="shared" si="2"/>
        <v>154976</v>
      </c>
      <c r="CK25" s="846">
        <f t="shared" si="2"/>
        <v>301879</v>
      </c>
      <c r="CL25" s="846">
        <f t="shared" si="2"/>
        <v>301879</v>
      </c>
      <c r="CM25" s="846">
        <f t="shared" si="2"/>
        <v>295019</v>
      </c>
      <c r="CN25" s="846">
        <f t="shared" si="2"/>
        <v>295012</v>
      </c>
      <c r="CO25" s="846">
        <f t="shared" si="2"/>
        <v>295012</v>
      </c>
      <c r="CP25" s="846">
        <f t="shared" si="2"/>
        <v>265953</v>
      </c>
      <c r="CQ25" s="846">
        <f t="shared" si="2"/>
        <v>229809</v>
      </c>
      <c r="CR25" s="846">
        <f t="shared" si="2"/>
        <v>228860</v>
      </c>
      <c r="CS25" s="846">
        <f t="shared" si="2"/>
        <v>222562</v>
      </c>
      <c r="CT25" s="846">
        <f t="shared" si="2"/>
        <v>175392</v>
      </c>
      <c r="CU25" s="846">
        <f t="shared" si="2"/>
        <v>65641</v>
      </c>
      <c r="CV25" s="846">
        <f t="shared" si="2"/>
        <v>65528</v>
      </c>
      <c r="CW25" s="846">
        <f t="shared" si="2"/>
        <v>25347</v>
      </c>
      <c r="CX25" s="846">
        <f t="shared" si="2"/>
        <v>25347</v>
      </c>
      <c r="CY25" s="846">
        <f t="shared" si="2"/>
        <v>25347</v>
      </c>
      <c r="CZ25" s="846">
        <f t="shared" si="2"/>
        <v>23413</v>
      </c>
      <c r="DA25" s="846">
        <f t="shared" si="2"/>
        <v>0</v>
      </c>
      <c r="DB25" s="846">
        <f t="shared" si="2"/>
        <v>0</v>
      </c>
      <c r="DC25" s="846">
        <f t="shared" si="2"/>
        <v>0</v>
      </c>
      <c r="DD25" s="846">
        <f t="shared" si="2"/>
        <v>0</v>
      </c>
      <c r="DE25" s="846">
        <f t="shared" si="2"/>
        <v>0</v>
      </c>
      <c r="DF25" s="846">
        <f t="shared" si="2"/>
        <v>0</v>
      </c>
      <c r="DG25" s="846">
        <f t="shared" si="2"/>
        <v>0</v>
      </c>
      <c r="DH25" s="846">
        <f t="shared" si="2"/>
        <v>0</v>
      </c>
      <c r="DI25" s="846">
        <f t="shared" si="2"/>
        <v>0</v>
      </c>
      <c r="DJ25" s="846">
        <f t="shared" si="2"/>
        <v>0</v>
      </c>
      <c r="DK25" s="846">
        <f t="shared" si="2"/>
        <v>0</v>
      </c>
      <c r="DL25" s="846">
        <f t="shared" si="2"/>
        <v>0</v>
      </c>
      <c r="DM25" s="846">
        <f t="shared" si="2"/>
        <v>0</v>
      </c>
      <c r="DN25" s="846">
        <f t="shared" si="2"/>
        <v>0</v>
      </c>
      <c r="DO25" s="846">
        <f t="shared" si="2"/>
        <v>0</v>
      </c>
      <c r="DP25" s="846">
        <f t="shared" si="2"/>
        <v>0</v>
      </c>
      <c r="DQ25" s="772"/>
      <c r="DR25" s="803"/>
      <c r="DS25" s="772"/>
      <c r="DT25" s="846">
        <f>SUM(DT20:DT24)</f>
        <v>16</v>
      </c>
      <c r="DU25" s="846">
        <f t="shared" ref="DU25:FC25" si="3">SUM(DU20:DU24)</f>
        <v>16</v>
      </c>
      <c r="DV25" s="846">
        <f t="shared" si="3"/>
        <v>16</v>
      </c>
      <c r="DW25" s="846">
        <f t="shared" si="3"/>
        <v>16</v>
      </c>
      <c r="DX25" s="846">
        <f t="shared" si="3"/>
        <v>47</v>
      </c>
      <c r="DY25" s="846">
        <f t="shared" si="3"/>
        <v>47</v>
      </c>
      <c r="DZ25" s="846">
        <f t="shared" si="3"/>
        <v>46</v>
      </c>
      <c r="EA25" s="846">
        <f t="shared" si="3"/>
        <v>46</v>
      </c>
      <c r="EB25" s="846">
        <f t="shared" si="3"/>
        <v>46</v>
      </c>
      <c r="EC25" s="846">
        <f t="shared" si="3"/>
        <v>42</v>
      </c>
      <c r="ED25" s="846">
        <f t="shared" si="3"/>
        <v>38</v>
      </c>
      <c r="EE25" s="846">
        <f t="shared" si="3"/>
        <v>38</v>
      </c>
      <c r="EF25" s="846">
        <f t="shared" si="3"/>
        <v>38</v>
      </c>
      <c r="EG25" s="846">
        <f t="shared" si="3"/>
        <v>28</v>
      </c>
      <c r="EH25" s="846">
        <f t="shared" si="3"/>
        <v>5</v>
      </c>
      <c r="EI25" s="846">
        <f t="shared" si="3"/>
        <v>5</v>
      </c>
      <c r="EJ25" s="846">
        <f t="shared" si="3"/>
        <v>2</v>
      </c>
      <c r="EK25" s="846">
        <f t="shared" si="3"/>
        <v>2</v>
      </c>
      <c r="EL25" s="846">
        <f t="shared" si="3"/>
        <v>2</v>
      </c>
      <c r="EM25" s="846">
        <f t="shared" si="3"/>
        <v>1</v>
      </c>
      <c r="EN25" s="846">
        <f t="shared" si="3"/>
        <v>0</v>
      </c>
      <c r="EO25" s="846">
        <f t="shared" si="3"/>
        <v>0</v>
      </c>
      <c r="EP25" s="846">
        <f t="shared" si="3"/>
        <v>0</v>
      </c>
      <c r="EQ25" s="846">
        <f t="shared" si="3"/>
        <v>0</v>
      </c>
      <c r="ER25" s="846">
        <f t="shared" si="3"/>
        <v>0</v>
      </c>
      <c r="ES25" s="846">
        <f t="shared" si="3"/>
        <v>0</v>
      </c>
      <c r="ET25" s="846">
        <f t="shared" si="3"/>
        <v>0</v>
      </c>
      <c r="EU25" s="846">
        <f t="shared" si="3"/>
        <v>0</v>
      </c>
      <c r="EV25" s="846">
        <f t="shared" si="3"/>
        <v>0</v>
      </c>
      <c r="EW25" s="846">
        <f t="shared" si="3"/>
        <v>0</v>
      </c>
      <c r="EX25" s="846">
        <f t="shared" si="3"/>
        <v>0</v>
      </c>
      <c r="EY25" s="846">
        <f t="shared" si="3"/>
        <v>0</v>
      </c>
      <c r="EZ25" s="846">
        <f t="shared" si="3"/>
        <v>0</v>
      </c>
      <c r="FA25" s="846">
        <f t="shared" si="3"/>
        <v>0</v>
      </c>
      <c r="FB25" s="846">
        <f t="shared" si="3"/>
        <v>0</v>
      </c>
      <c r="FC25" s="846">
        <f t="shared" si="3"/>
        <v>0</v>
      </c>
      <c r="FD25" s="772"/>
      <c r="FE25" s="804"/>
      <c r="FF25" s="772"/>
      <c r="FG25" s="805"/>
      <c r="FI25" s="846"/>
    </row>
    <row r="26" spans="2:165">
      <c r="B26" s="847"/>
      <c r="C26" s="847"/>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772"/>
      <c r="AP26" s="790"/>
      <c r="AQ26" s="772"/>
      <c r="AR26" s="848"/>
      <c r="AS26" s="848"/>
      <c r="AT26" s="848"/>
      <c r="AU26" s="848"/>
      <c r="AV26" s="848"/>
      <c r="AW26" s="848"/>
      <c r="AX26" s="848"/>
      <c r="AY26" s="848"/>
      <c r="AZ26" s="848"/>
      <c r="BA26" s="848"/>
      <c r="BB26" s="848"/>
      <c r="BC26" s="848"/>
      <c r="BD26" s="848"/>
      <c r="BE26" s="848"/>
      <c r="BF26" s="848"/>
      <c r="BG26" s="848"/>
      <c r="BH26" s="848"/>
      <c r="BI26" s="848"/>
      <c r="BJ26" s="848"/>
      <c r="BK26" s="848"/>
      <c r="BL26" s="848"/>
      <c r="BM26" s="848"/>
      <c r="BN26" s="848"/>
      <c r="BO26" s="848"/>
      <c r="BP26" s="848"/>
      <c r="BQ26" s="848"/>
      <c r="BR26" s="848"/>
      <c r="BS26" s="848"/>
      <c r="BT26" s="848"/>
      <c r="BU26" s="848"/>
      <c r="BV26" s="848"/>
      <c r="BW26" s="848"/>
      <c r="BX26" s="848"/>
      <c r="BY26" s="848"/>
      <c r="BZ26" s="848"/>
      <c r="CA26" s="848"/>
      <c r="CB26" s="772"/>
      <c r="CC26" s="801"/>
      <c r="CD26" s="772"/>
      <c r="CE26" s="802"/>
      <c r="CF26" s="772"/>
      <c r="CG26" s="848"/>
      <c r="CH26" s="848"/>
      <c r="CI26" s="848"/>
      <c r="CJ26" s="848"/>
      <c r="CK26" s="848"/>
      <c r="CL26" s="848"/>
      <c r="CM26" s="848"/>
      <c r="CN26" s="848"/>
      <c r="CO26" s="848"/>
      <c r="CP26" s="848"/>
      <c r="CQ26" s="848"/>
      <c r="CR26" s="848"/>
      <c r="CS26" s="848"/>
      <c r="CT26" s="848"/>
      <c r="CU26" s="848"/>
      <c r="CV26" s="848"/>
      <c r="CW26" s="848"/>
      <c r="CX26" s="848"/>
      <c r="CY26" s="848"/>
      <c r="CZ26" s="848"/>
      <c r="DA26" s="848"/>
      <c r="DB26" s="848"/>
      <c r="DC26" s="848"/>
      <c r="DD26" s="848"/>
      <c r="DE26" s="848"/>
      <c r="DF26" s="848"/>
      <c r="DG26" s="848"/>
      <c r="DH26" s="848"/>
      <c r="DI26" s="848"/>
      <c r="DJ26" s="848"/>
      <c r="DK26" s="848"/>
      <c r="DL26" s="848"/>
      <c r="DM26" s="848"/>
      <c r="DN26" s="848"/>
      <c r="DO26" s="848"/>
      <c r="DP26" s="848"/>
      <c r="DQ26" s="772"/>
      <c r="DR26" s="803"/>
      <c r="DS26" s="772"/>
      <c r="DT26" s="848"/>
      <c r="DU26" s="848"/>
      <c r="DV26" s="848"/>
      <c r="DW26" s="848"/>
      <c r="DX26" s="848"/>
      <c r="DY26" s="848"/>
      <c r="DZ26" s="848"/>
      <c r="EA26" s="848"/>
      <c r="EB26" s="848"/>
      <c r="EC26" s="848"/>
      <c r="ED26" s="848"/>
      <c r="EE26" s="848"/>
      <c r="EF26" s="848"/>
      <c r="EG26" s="848"/>
      <c r="EH26" s="848"/>
      <c r="EI26" s="848"/>
      <c r="EJ26" s="848"/>
      <c r="EK26" s="848"/>
      <c r="EL26" s="848"/>
      <c r="EM26" s="848"/>
      <c r="EN26" s="848"/>
      <c r="EO26" s="848"/>
      <c r="EP26" s="848"/>
      <c r="EQ26" s="848"/>
      <c r="ER26" s="848"/>
      <c r="ES26" s="848"/>
      <c r="ET26" s="848"/>
      <c r="EU26" s="848"/>
      <c r="EV26" s="848"/>
      <c r="EW26" s="848"/>
      <c r="EX26" s="848"/>
      <c r="EY26" s="848"/>
      <c r="EZ26" s="848"/>
      <c r="FA26" s="848"/>
      <c r="FB26" s="848"/>
      <c r="FC26" s="848"/>
      <c r="FD26" s="772"/>
      <c r="FE26" s="804"/>
      <c r="FF26" s="772"/>
      <c r="FG26" s="805"/>
      <c r="FI26" s="848"/>
    </row>
    <row r="27" spans="2:165">
      <c r="B27" s="849" t="s">
        <v>1052</v>
      </c>
      <c r="C27" s="850"/>
      <c r="E27" s="851"/>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3"/>
      <c r="AO27" s="772"/>
      <c r="AP27" s="790"/>
      <c r="AQ27" s="772"/>
      <c r="AR27" s="851"/>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852"/>
      <c r="BT27" s="852"/>
      <c r="BU27" s="852"/>
      <c r="BV27" s="852"/>
      <c r="BW27" s="852"/>
      <c r="BX27" s="852"/>
      <c r="BY27" s="852"/>
      <c r="BZ27" s="852"/>
      <c r="CA27" s="853"/>
      <c r="CB27" s="772"/>
      <c r="CC27" s="801"/>
      <c r="CD27" s="772"/>
      <c r="CE27" s="802"/>
      <c r="CF27" s="772"/>
      <c r="CG27" s="851"/>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c r="DK27" s="852"/>
      <c r="DL27" s="852"/>
      <c r="DM27" s="852"/>
      <c r="DN27" s="852"/>
      <c r="DO27" s="852"/>
      <c r="DP27" s="853"/>
      <c r="DQ27" s="772"/>
      <c r="DR27" s="803"/>
      <c r="DS27" s="772"/>
      <c r="DT27" s="851"/>
      <c r="DU27" s="852"/>
      <c r="DV27" s="852"/>
      <c r="DW27" s="852"/>
      <c r="DX27" s="852"/>
      <c r="DY27" s="852"/>
      <c r="DZ27" s="852"/>
      <c r="EA27" s="852"/>
      <c r="EB27" s="852"/>
      <c r="EC27" s="852"/>
      <c r="ED27" s="852"/>
      <c r="EE27" s="852"/>
      <c r="EF27" s="852"/>
      <c r="EG27" s="852"/>
      <c r="EH27" s="852"/>
      <c r="EI27" s="852"/>
      <c r="EJ27" s="852"/>
      <c r="EK27" s="852"/>
      <c r="EL27" s="852"/>
      <c r="EM27" s="852"/>
      <c r="EN27" s="852"/>
      <c r="EO27" s="852"/>
      <c r="EP27" s="852"/>
      <c r="EQ27" s="852"/>
      <c r="ER27" s="852"/>
      <c r="ES27" s="852"/>
      <c r="ET27" s="852"/>
      <c r="EU27" s="852"/>
      <c r="EV27" s="852"/>
      <c r="EW27" s="852"/>
      <c r="EX27" s="852"/>
      <c r="EY27" s="852"/>
      <c r="EZ27" s="852"/>
      <c r="FA27" s="852"/>
      <c r="FB27" s="852"/>
      <c r="FC27" s="853"/>
      <c r="FD27" s="772"/>
      <c r="FE27" s="804"/>
      <c r="FF27" s="772"/>
      <c r="FG27" s="805"/>
      <c r="FI27" s="854"/>
    </row>
    <row r="28" spans="2:165">
      <c r="B28" s="821">
        <v>237</v>
      </c>
      <c r="C28" s="836" t="s">
        <v>100</v>
      </c>
      <c r="E28" s="823">
        <v>278544</v>
      </c>
      <c r="F28" s="824">
        <v>278544</v>
      </c>
      <c r="G28" s="825">
        <v>360644</v>
      </c>
      <c r="H28" s="824">
        <v>367339</v>
      </c>
      <c r="I28" s="825">
        <v>367339</v>
      </c>
      <c r="J28" s="824">
        <v>367339</v>
      </c>
      <c r="K28" s="825">
        <v>455654</v>
      </c>
      <c r="L28" s="824">
        <v>455654</v>
      </c>
      <c r="M28" s="825">
        <v>474868</v>
      </c>
      <c r="N28" s="824">
        <v>455029</v>
      </c>
      <c r="O28" s="825">
        <v>380131</v>
      </c>
      <c r="P28" s="824">
        <v>368942</v>
      </c>
      <c r="Q28" s="825">
        <v>271207</v>
      </c>
      <c r="R28" s="824">
        <v>271207</v>
      </c>
      <c r="S28" s="825">
        <v>271207</v>
      </c>
      <c r="T28" s="824">
        <v>178517</v>
      </c>
      <c r="U28" s="825">
        <v>-26375</v>
      </c>
      <c r="V28" s="824">
        <v>-26375</v>
      </c>
      <c r="W28" s="825">
        <v>-26375</v>
      </c>
      <c r="X28" s="824">
        <v>-26375</v>
      </c>
      <c r="Y28" s="825">
        <v>0</v>
      </c>
      <c r="Z28" s="824">
        <v>0</v>
      </c>
      <c r="AA28" s="825">
        <v>0</v>
      </c>
      <c r="AB28" s="824">
        <v>0</v>
      </c>
      <c r="AC28" s="825">
        <v>0</v>
      </c>
      <c r="AD28" s="824">
        <v>0</v>
      </c>
      <c r="AE28" s="825">
        <v>0</v>
      </c>
      <c r="AF28" s="824">
        <v>0</v>
      </c>
      <c r="AG28" s="825">
        <v>0</v>
      </c>
      <c r="AH28" s="824">
        <v>0</v>
      </c>
      <c r="AI28" s="825">
        <v>0</v>
      </c>
      <c r="AJ28" s="824">
        <v>0</v>
      </c>
      <c r="AK28" s="825">
        <v>0</v>
      </c>
      <c r="AL28" s="824">
        <v>0</v>
      </c>
      <c r="AM28" s="825">
        <v>0</v>
      </c>
      <c r="AN28" s="826">
        <v>0</v>
      </c>
      <c r="AO28" s="772"/>
      <c r="AP28" s="790"/>
      <c r="AQ28" s="772"/>
      <c r="AR28" s="823">
        <v>16</v>
      </c>
      <c r="AS28" s="824">
        <v>16</v>
      </c>
      <c r="AT28" s="825">
        <v>42</v>
      </c>
      <c r="AU28" s="824">
        <v>44</v>
      </c>
      <c r="AV28" s="825">
        <v>44</v>
      </c>
      <c r="AW28" s="824">
        <v>44</v>
      </c>
      <c r="AX28" s="825">
        <v>59</v>
      </c>
      <c r="AY28" s="824">
        <v>59</v>
      </c>
      <c r="AZ28" s="825">
        <v>64</v>
      </c>
      <c r="BA28" s="824">
        <v>60</v>
      </c>
      <c r="BB28" s="825">
        <v>46</v>
      </c>
      <c r="BC28" s="824">
        <v>44</v>
      </c>
      <c r="BD28" s="825">
        <v>21</v>
      </c>
      <c r="BE28" s="824">
        <v>21</v>
      </c>
      <c r="BF28" s="825">
        <v>21</v>
      </c>
      <c r="BG28" s="824">
        <v>12</v>
      </c>
      <c r="BH28" s="825">
        <v>-8</v>
      </c>
      <c r="BI28" s="824">
        <v>-8</v>
      </c>
      <c r="BJ28" s="825">
        <v>-8</v>
      </c>
      <c r="BK28" s="824">
        <v>-8</v>
      </c>
      <c r="BL28" s="825">
        <v>0</v>
      </c>
      <c r="BM28" s="824">
        <v>0</v>
      </c>
      <c r="BN28" s="825">
        <v>0</v>
      </c>
      <c r="BO28" s="824">
        <v>0</v>
      </c>
      <c r="BP28" s="825">
        <v>0</v>
      </c>
      <c r="BQ28" s="824">
        <v>0</v>
      </c>
      <c r="BR28" s="825">
        <v>0</v>
      </c>
      <c r="BS28" s="824">
        <v>0</v>
      </c>
      <c r="BT28" s="825">
        <v>0</v>
      </c>
      <c r="BU28" s="824">
        <v>0</v>
      </c>
      <c r="BV28" s="825">
        <v>0</v>
      </c>
      <c r="BW28" s="824">
        <v>0</v>
      </c>
      <c r="BX28" s="825">
        <v>0</v>
      </c>
      <c r="BY28" s="824">
        <v>0</v>
      </c>
      <c r="BZ28" s="825">
        <v>0</v>
      </c>
      <c r="CA28" s="826">
        <v>0</v>
      </c>
      <c r="CB28" s="772"/>
      <c r="CC28" s="801"/>
      <c r="CD28" s="772"/>
      <c r="CE28" s="802"/>
      <c r="CF28" s="772"/>
      <c r="CG28" s="823">
        <v>180361</v>
      </c>
      <c r="CH28" s="824">
        <v>180361</v>
      </c>
      <c r="CI28" s="825">
        <v>245827</v>
      </c>
      <c r="CJ28" s="824">
        <v>251165</v>
      </c>
      <c r="CK28" s="825">
        <v>251165</v>
      </c>
      <c r="CL28" s="824">
        <v>251165</v>
      </c>
      <c r="CM28" s="825">
        <v>313165</v>
      </c>
      <c r="CN28" s="824">
        <v>313165</v>
      </c>
      <c r="CO28" s="825">
        <v>326097</v>
      </c>
      <c r="CP28" s="824">
        <v>314592</v>
      </c>
      <c r="CQ28" s="825">
        <v>265252</v>
      </c>
      <c r="CR28" s="824">
        <v>257722</v>
      </c>
      <c r="CS28" s="825">
        <v>179244</v>
      </c>
      <c r="CT28" s="824">
        <v>179244</v>
      </c>
      <c r="CU28" s="825">
        <v>179244</v>
      </c>
      <c r="CV28" s="824">
        <v>116863</v>
      </c>
      <c r="CW28" s="825">
        <v>-21031</v>
      </c>
      <c r="CX28" s="824">
        <v>-21031</v>
      </c>
      <c r="CY28" s="825">
        <v>-21031</v>
      </c>
      <c r="CZ28" s="824">
        <v>-21031</v>
      </c>
      <c r="DA28" s="825">
        <v>0</v>
      </c>
      <c r="DB28" s="824">
        <v>0</v>
      </c>
      <c r="DC28" s="825">
        <v>0</v>
      </c>
      <c r="DD28" s="824">
        <v>0</v>
      </c>
      <c r="DE28" s="825">
        <v>0</v>
      </c>
      <c r="DF28" s="824">
        <v>0</v>
      </c>
      <c r="DG28" s="825">
        <v>0</v>
      </c>
      <c r="DH28" s="824">
        <v>0</v>
      </c>
      <c r="DI28" s="825">
        <v>0</v>
      </c>
      <c r="DJ28" s="824">
        <v>0</v>
      </c>
      <c r="DK28" s="825">
        <v>0</v>
      </c>
      <c r="DL28" s="824">
        <v>0</v>
      </c>
      <c r="DM28" s="825">
        <v>0</v>
      </c>
      <c r="DN28" s="824">
        <v>0</v>
      </c>
      <c r="DO28" s="825">
        <v>0</v>
      </c>
      <c r="DP28" s="826">
        <v>0</v>
      </c>
      <c r="DQ28" s="772"/>
      <c r="DR28" s="803"/>
      <c r="DS28" s="772"/>
      <c r="DT28" s="823">
        <v>9</v>
      </c>
      <c r="DU28" s="824">
        <v>9</v>
      </c>
      <c r="DV28" s="825">
        <v>29</v>
      </c>
      <c r="DW28" s="824">
        <v>31</v>
      </c>
      <c r="DX28" s="825">
        <v>31</v>
      </c>
      <c r="DY28" s="824">
        <v>31</v>
      </c>
      <c r="DZ28" s="825">
        <v>42</v>
      </c>
      <c r="EA28" s="824">
        <v>42</v>
      </c>
      <c r="EB28" s="825">
        <v>45</v>
      </c>
      <c r="EC28" s="824">
        <v>42</v>
      </c>
      <c r="ED28" s="825">
        <v>33</v>
      </c>
      <c r="EE28" s="824">
        <v>32</v>
      </c>
      <c r="EF28" s="825">
        <v>13</v>
      </c>
      <c r="EG28" s="824">
        <v>13</v>
      </c>
      <c r="EH28" s="825">
        <v>13</v>
      </c>
      <c r="EI28" s="824">
        <v>7</v>
      </c>
      <c r="EJ28" s="825">
        <v>-7</v>
      </c>
      <c r="EK28" s="824">
        <v>-7</v>
      </c>
      <c r="EL28" s="825">
        <v>-7</v>
      </c>
      <c r="EM28" s="824">
        <v>-7</v>
      </c>
      <c r="EN28" s="825">
        <v>0</v>
      </c>
      <c r="EO28" s="824">
        <v>0</v>
      </c>
      <c r="EP28" s="825">
        <v>0</v>
      </c>
      <c r="EQ28" s="824">
        <v>0</v>
      </c>
      <c r="ER28" s="825">
        <v>0</v>
      </c>
      <c r="ES28" s="824">
        <v>0</v>
      </c>
      <c r="ET28" s="825">
        <v>0</v>
      </c>
      <c r="EU28" s="824">
        <v>0</v>
      </c>
      <c r="EV28" s="825">
        <v>0</v>
      </c>
      <c r="EW28" s="824">
        <v>0</v>
      </c>
      <c r="EX28" s="825">
        <v>0</v>
      </c>
      <c r="EY28" s="824">
        <v>0</v>
      </c>
      <c r="EZ28" s="825">
        <v>0</v>
      </c>
      <c r="FA28" s="824">
        <v>0</v>
      </c>
      <c r="FB28" s="825">
        <v>0</v>
      </c>
      <c r="FC28" s="826">
        <v>0</v>
      </c>
      <c r="FD28" s="772"/>
      <c r="FE28" s="804"/>
      <c r="FF28" s="772"/>
      <c r="FG28" s="805"/>
      <c r="FI28" s="827" t="b">
        <v>0</v>
      </c>
    </row>
    <row r="29" spans="2:165">
      <c r="B29" s="814">
        <v>238</v>
      </c>
      <c r="C29" s="815" t="s">
        <v>101</v>
      </c>
      <c r="E29" s="816">
        <v>-20576</v>
      </c>
      <c r="F29" s="817">
        <v>-7447</v>
      </c>
      <c r="G29" s="818">
        <v>3879</v>
      </c>
      <c r="H29" s="817">
        <v>6465</v>
      </c>
      <c r="I29" s="818">
        <v>6465</v>
      </c>
      <c r="J29" s="817">
        <v>6465</v>
      </c>
      <c r="K29" s="818">
        <v>6465</v>
      </c>
      <c r="L29" s="817">
        <v>6465</v>
      </c>
      <c r="M29" s="818">
        <v>6465</v>
      </c>
      <c r="N29" s="817">
        <v>6465</v>
      </c>
      <c r="O29" s="818">
        <v>6465</v>
      </c>
      <c r="P29" s="817">
        <v>3563</v>
      </c>
      <c r="Q29" s="818">
        <v>0</v>
      </c>
      <c r="R29" s="817">
        <v>0</v>
      </c>
      <c r="S29" s="818">
        <v>0</v>
      </c>
      <c r="T29" s="817">
        <v>0</v>
      </c>
      <c r="U29" s="818">
        <v>0</v>
      </c>
      <c r="V29" s="817">
        <v>0</v>
      </c>
      <c r="W29" s="818">
        <v>0</v>
      </c>
      <c r="X29" s="817">
        <v>0</v>
      </c>
      <c r="Y29" s="818">
        <v>0</v>
      </c>
      <c r="Z29" s="817">
        <v>0</v>
      </c>
      <c r="AA29" s="818">
        <v>0</v>
      </c>
      <c r="AB29" s="817">
        <v>0</v>
      </c>
      <c r="AC29" s="818">
        <v>0</v>
      </c>
      <c r="AD29" s="817">
        <v>0</v>
      </c>
      <c r="AE29" s="818">
        <v>0</v>
      </c>
      <c r="AF29" s="817">
        <v>0</v>
      </c>
      <c r="AG29" s="818">
        <v>0</v>
      </c>
      <c r="AH29" s="817">
        <v>0</v>
      </c>
      <c r="AI29" s="818">
        <v>0</v>
      </c>
      <c r="AJ29" s="817">
        <v>0</v>
      </c>
      <c r="AK29" s="818">
        <v>0</v>
      </c>
      <c r="AL29" s="817">
        <v>0</v>
      </c>
      <c r="AM29" s="818">
        <v>0</v>
      </c>
      <c r="AN29" s="819">
        <v>0</v>
      </c>
      <c r="AO29" s="772"/>
      <c r="AP29" s="790"/>
      <c r="AQ29" s="772"/>
      <c r="AR29" s="816">
        <v>-5</v>
      </c>
      <c r="AS29" s="817">
        <v>-2</v>
      </c>
      <c r="AT29" s="818">
        <v>1</v>
      </c>
      <c r="AU29" s="817">
        <v>2</v>
      </c>
      <c r="AV29" s="818">
        <v>2</v>
      </c>
      <c r="AW29" s="817">
        <v>2</v>
      </c>
      <c r="AX29" s="818">
        <v>2</v>
      </c>
      <c r="AY29" s="817">
        <v>2</v>
      </c>
      <c r="AZ29" s="818">
        <v>2</v>
      </c>
      <c r="BA29" s="817">
        <v>2</v>
      </c>
      <c r="BB29" s="818">
        <v>2</v>
      </c>
      <c r="BC29" s="817">
        <v>1</v>
      </c>
      <c r="BD29" s="818">
        <v>0</v>
      </c>
      <c r="BE29" s="817">
        <v>0</v>
      </c>
      <c r="BF29" s="818">
        <v>0</v>
      </c>
      <c r="BG29" s="817">
        <v>0</v>
      </c>
      <c r="BH29" s="818">
        <v>0</v>
      </c>
      <c r="BI29" s="817">
        <v>0</v>
      </c>
      <c r="BJ29" s="818">
        <v>0</v>
      </c>
      <c r="BK29" s="817">
        <v>0</v>
      </c>
      <c r="BL29" s="818">
        <v>0</v>
      </c>
      <c r="BM29" s="817">
        <v>0</v>
      </c>
      <c r="BN29" s="818">
        <v>0</v>
      </c>
      <c r="BO29" s="817">
        <v>0</v>
      </c>
      <c r="BP29" s="818">
        <v>0</v>
      </c>
      <c r="BQ29" s="817">
        <v>0</v>
      </c>
      <c r="BR29" s="818">
        <v>0</v>
      </c>
      <c r="BS29" s="817">
        <v>0</v>
      </c>
      <c r="BT29" s="818">
        <v>0</v>
      </c>
      <c r="BU29" s="817">
        <v>0</v>
      </c>
      <c r="BV29" s="818">
        <v>0</v>
      </c>
      <c r="BW29" s="817">
        <v>0</v>
      </c>
      <c r="BX29" s="818">
        <v>0</v>
      </c>
      <c r="BY29" s="817">
        <v>0</v>
      </c>
      <c r="BZ29" s="818">
        <v>0</v>
      </c>
      <c r="CA29" s="819">
        <v>0</v>
      </c>
      <c r="CB29" s="772"/>
      <c r="CC29" s="801"/>
      <c r="CD29" s="772"/>
      <c r="CE29" s="802"/>
      <c r="CF29" s="772"/>
      <c r="CG29" s="816">
        <v>-18321</v>
      </c>
      <c r="CH29" s="817">
        <v>-6631</v>
      </c>
      <c r="CI29" s="818">
        <v>3454</v>
      </c>
      <c r="CJ29" s="817">
        <v>5757</v>
      </c>
      <c r="CK29" s="818">
        <v>5757</v>
      </c>
      <c r="CL29" s="817">
        <v>5757</v>
      </c>
      <c r="CM29" s="818">
        <v>5757</v>
      </c>
      <c r="CN29" s="817">
        <v>5757</v>
      </c>
      <c r="CO29" s="818">
        <v>5757</v>
      </c>
      <c r="CP29" s="817">
        <v>5757</v>
      </c>
      <c r="CQ29" s="818">
        <v>5757</v>
      </c>
      <c r="CR29" s="817">
        <v>3173</v>
      </c>
      <c r="CS29" s="818">
        <v>0</v>
      </c>
      <c r="CT29" s="817">
        <v>0</v>
      </c>
      <c r="CU29" s="818">
        <v>0</v>
      </c>
      <c r="CV29" s="817">
        <v>0</v>
      </c>
      <c r="CW29" s="818">
        <v>0</v>
      </c>
      <c r="CX29" s="817">
        <v>0</v>
      </c>
      <c r="CY29" s="818">
        <v>0</v>
      </c>
      <c r="CZ29" s="817">
        <v>0</v>
      </c>
      <c r="DA29" s="818">
        <v>0</v>
      </c>
      <c r="DB29" s="817">
        <v>0</v>
      </c>
      <c r="DC29" s="818">
        <v>0</v>
      </c>
      <c r="DD29" s="817">
        <v>0</v>
      </c>
      <c r="DE29" s="818">
        <v>0</v>
      </c>
      <c r="DF29" s="817">
        <v>0</v>
      </c>
      <c r="DG29" s="818">
        <v>0</v>
      </c>
      <c r="DH29" s="817">
        <v>0</v>
      </c>
      <c r="DI29" s="818">
        <v>0</v>
      </c>
      <c r="DJ29" s="817">
        <v>0</v>
      </c>
      <c r="DK29" s="818">
        <v>0</v>
      </c>
      <c r="DL29" s="817">
        <v>0</v>
      </c>
      <c r="DM29" s="818">
        <v>0</v>
      </c>
      <c r="DN29" s="817">
        <v>0</v>
      </c>
      <c r="DO29" s="818">
        <v>0</v>
      </c>
      <c r="DP29" s="819">
        <v>0</v>
      </c>
      <c r="DQ29" s="772"/>
      <c r="DR29" s="803"/>
      <c r="DS29" s="772"/>
      <c r="DT29" s="816">
        <v>-4</v>
      </c>
      <c r="DU29" s="817">
        <v>-2</v>
      </c>
      <c r="DV29" s="818">
        <v>1</v>
      </c>
      <c r="DW29" s="817">
        <v>1</v>
      </c>
      <c r="DX29" s="818">
        <v>1</v>
      </c>
      <c r="DY29" s="817">
        <v>1</v>
      </c>
      <c r="DZ29" s="818">
        <v>1</v>
      </c>
      <c r="EA29" s="817">
        <v>1</v>
      </c>
      <c r="EB29" s="818">
        <v>1</v>
      </c>
      <c r="EC29" s="817">
        <v>1</v>
      </c>
      <c r="ED29" s="818">
        <v>1</v>
      </c>
      <c r="EE29" s="817">
        <v>1</v>
      </c>
      <c r="EF29" s="818">
        <v>0</v>
      </c>
      <c r="EG29" s="817">
        <v>0</v>
      </c>
      <c r="EH29" s="818">
        <v>0</v>
      </c>
      <c r="EI29" s="817">
        <v>0</v>
      </c>
      <c r="EJ29" s="818">
        <v>0</v>
      </c>
      <c r="EK29" s="817">
        <v>0</v>
      </c>
      <c r="EL29" s="818">
        <v>0</v>
      </c>
      <c r="EM29" s="817">
        <v>0</v>
      </c>
      <c r="EN29" s="818">
        <v>0</v>
      </c>
      <c r="EO29" s="817">
        <v>0</v>
      </c>
      <c r="EP29" s="818">
        <v>0</v>
      </c>
      <c r="EQ29" s="817">
        <v>0</v>
      </c>
      <c r="ER29" s="818">
        <v>0</v>
      </c>
      <c r="ES29" s="817">
        <v>0</v>
      </c>
      <c r="ET29" s="818">
        <v>0</v>
      </c>
      <c r="EU29" s="817">
        <v>0</v>
      </c>
      <c r="EV29" s="818">
        <v>0</v>
      </c>
      <c r="EW29" s="817">
        <v>0</v>
      </c>
      <c r="EX29" s="818">
        <v>0</v>
      </c>
      <c r="EY29" s="817">
        <v>0</v>
      </c>
      <c r="EZ29" s="818">
        <v>0</v>
      </c>
      <c r="FA29" s="817">
        <v>0</v>
      </c>
      <c r="FB29" s="818">
        <v>0</v>
      </c>
      <c r="FC29" s="819">
        <v>0</v>
      </c>
      <c r="FD29" s="772"/>
      <c r="FE29" s="804"/>
      <c r="FF29" s="772"/>
      <c r="FG29" s="805"/>
      <c r="FI29" s="820" t="b">
        <v>0</v>
      </c>
    </row>
    <row r="30" spans="2:165">
      <c r="B30" s="849" t="s">
        <v>1053</v>
      </c>
      <c r="C30" s="850"/>
      <c r="E30" s="846">
        <v>257968</v>
      </c>
      <c r="F30" s="846">
        <v>271097</v>
      </c>
      <c r="G30" s="846">
        <v>364523</v>
      </c>
      <c r="H30" s="846">
        <v>373804</v>
      </c>
      <c r="I30" s="846">
        <v>373804</v>
      </c>
      <c r="J30" s="846">
        <v>373804</v>
      </c>
      <c r="K30" s="846">
        <v>462119</v>
      </c>
      <c r="L30" s="846">
        <v>462119</v>
      </c>
      <c r="M30" s="846">
        <v>481333</v>
      </c>
      <c r="N30" s="846">
        <v>461494</v>
      </c>
      <c r="O30" s="846">
        <v>386596</v>
      </c>
      <c r="P30" s="846">
        <v>372505</v>
      </c>
      <c r="Q30" s="846">
        <v>271207</v>
      </c>
      <c r="R30" s="846">
        <v>271207</v>
      </c>
      <c r="S30" s="846">
        <v>271207</v>
      </c>
      <c r="T30" s="846">
        <v>178517</v>
      </c>
      <c r="U30" s="846">
        <v>-26375</v>
      </c>
      <c r="V30" s="846">
        <v>-26375</v>
      </c>
      <c r="W30" s="846">
        <v>-26375</v>
      </c>
      <c r="X30" s="846">
        <v>-26375</v>
      </c>
      <c r="Y30" s="846">
        <v>0</v>
      </c>
      <c r="Z30" s="846">
        <v>0</v>
      </c>
      <c r="AA30" s="846">
        <v>0</v>
      </c>
      <c r="AB30" s="846">
        <v>0</v>
      </c>
      <c r="AC30" s="846">
        <v>0</v>
      </c>
      <c r="AD30" s="846">
        <v>0</v>
      </c>
      <c r="AE30" s="846">
        <v>0</v>
      </c>
      <c r="AF30" s="846">
        <v>0</v>
      </c>
      <c r="AG30" s="846">
        <v>0</v>
      </c>
      <c r="AH30" s="846">
        <v>0</v>
      </c>
      <c r="AI30" s="846">
        <v>0</v>
      </c>
      <c r="AJ30" s="846">
        <v>0</v>
      </c>
      <c r="AK30" s="846">
        <v>0</v>
      </c>
      <c r="AL30" s="846">
        <v>0</v>
      </c>
      <c r="AM30" s="846">
        <v>0</v>
      </c>
      <c r="AN30" s="846">
        <v>0</v>
      </c>
      <c r="AO30" s="772"/>
      <c r="AP30" s="790"/>
      <c r="AQ30" s="772"/>
      <c r="AR30" s="846">
        <v>11</v>
      </c>
      <c r="AS30" s="846">
        <v>14</v>
      </c>
      <c r="AT30" s="846">
        <v>43</v>
      </c>
      <c r="AU30" s="846">
        <v>46</v>
      </c>
      <c r="AV30" s="846">
        <v>46</v>
      </c>
      <c r="AW30" s="846">
        <v>46</v>
      </c>
      <c r="AX30" s="846">
        <v>61</v>
      </c>
      <c r="AY30" s="846">
        <v>61</v>
      </c>
      <c r="AZ30" s="846">
        <v>66</v>
      </c>
      <c r="BA30" s="846">
        <v>62</v>
      </c>
      <c r="BB30" s="846">
        <v>48</v>
      </c>
      <c r="BC30" s="846">
        <v>45</v>
      </c>
      <c r="BD30" s="846">
        <v>21</v>
      </c>
      <c r="BE30" s="846">
        <v>21</v>
      </c>
      <c r="BF30" s="846">
        <v>21</v>
      </c>
      <c r="BG30" s="846">
        <v>12</v>
      </c>
      <c r="BH30" s="846">
        <v>-8</v>
      </c>
      <c r="BI30" s="846">
        <v>-8</v>
      </c>
      <c r="BJ30" s="846">
        <v>-8</v>
      </c>
      <c r="BK30" s="846">
        <v>-8</v>
      </c>
      <c r="BL30" s="846">
        <v>0</v>
      </c>
      <c r="BM30" s="846">
        <v>0</v>
      </c>
      <c r="BN30" s="846">
        <v>0</v>
      </c>
      <c r="BO30" s="846">
        <v>0</v>
      </c>
      <c r="BP30" s="846">
        <v>0</v>
      </c>
      <c r="BQ30" s="846">
        <v>0</v>
      </c>
      <c r="BR30" s="846">
        <v>0</v>
      </c>
      <c r="BS30" s="846">
        <v>0</v>
      </c>
      <c r="BT30" s="846">
        <v>0</v>
      </c>
      <c r="BU30" s="846">
        <v>0</v>
      </c>
      <c r="BV30" s="846">
        <v>0</v>
      </c>
      <c r="BW30" s="846">
        <v>0</v>
      </c>
      <c r="BX30" s="846">
        <v>0</v>
      </c>
      <c r="BY30" s="846">
        <v>0</v>
      </c>
      <c r="BZ30" s="846">
        <v>0</v>
      </c>
      <c r="CA30" s="846">
        <v>0</v>
      </c>
      <c r="CB30" s="772"/>
      <c r="CC30" s="801"/>
      <c r="CD30" s="772"/>
      <c r="CE30" s="802"/>
      <c r="CF30" s="772"/>
      <c r="CG30" s="846">
        <f>SUM(CG28:CG29)</f>
        <v>162040</v>
      </c>
      <c r="CH30" s="846">
        <f t="shared" ref="CH30:DP30" si="4">SUM(CH28:CH29)</f>
        <v>173730</v>
      </c>
      <c r="CI30" s="846">
        <f t="shared" si="4"/>
        <v>249281</v>
      </c>
      <c r="CJ30" s="846">
        <f t="shared" si="4"/>
        <v>256922</v>
      </c>
      <c r="CK30" s="846">
        <f t="shared" si="4"/>
        <v>256922</v>
      </c>
      <c r="CL30" s="846">
        <f t="shared" si="4"/>
        <v>256922</v>
      </c>
      <c r="CM30" s="846">
        <f t="shared" si="4"/>
        <v>318922</v>
      </c>
      <c r="CN30" s="846">
        <f t="shared" si="4"/>
        <v>318922</v>
      </c>
      <c r="CO30" s="846">
        <f t="shared" si="4"/>
        <v>331854</v>
      </c>
      <c r="CP30" s="846">
        <f t="shared" si="4"/>
        <v>320349</v>
      </c>
      <c r="CQ30" s="846">
        <f t="shared" si="4"/>
        <v>271009</v>
      </c>
      <c r="CR30" s="846">
        <f t="shared" si="4"/>
        <v>260895</v>
      </c>
      <c r="CS30" s="846">
        <f t="shared" si="4"/>
        <v>179244</v>
      </c>
      <c r="CT30" s="846">
        <f t="shared" si="4"/>
        <v>179244</v>
      </c>
      <c r="CU30" s="846">
        <f t="shared" si="4"/>
        <v>179244</v>
      </c>
      <c r="CV30" s="846">
        <f t="shared" si="4"/>
        <v>116863</v>
      </c>
      <c r="CW30" s="846">
        <f t="shared" si="4"/>
        <v>-21031</v>
      </c>
      <c r="CX30" s="846">
        <f t="shared" si="4"/>
        <v>-21031</v>
      </c>
      <c r="CY30" s="846">
        <f t="shared" si="4"/>
        <v>-21031</v>
      </c>
      <c r="CZ30" s="846">
        <f t="shared" si="4"/>
        <v>-21031</v>
      </c>
      <c r="DA30" s="846">
        <f t="shared" si="4"/>
        <v>0</v>
      </c>
      <c r="DB30" s="846">
        <f t="shared" si="4"/>
        <v>0</v>
      </c>
      <c r="DC30" s="846">
        <f t="shared" si="4"/>
        <v>0</v>
      </c>
      <c r="DD30" s="846">
        <f t="shared" si="4"/>
        <v>0</v>
      </c>
      <c r="DE30" s="846">
        <f t="shared" si="4"/>
        <v>0</v>
      </c>
      <c r="DF30" s="846">
        <f t="shared" si="4"/>
        <v>0</v>
      </c>
      <c r="DG30" s="846">
        <f t="shared" si="4"/>
        <v>0</v>
      </c>
      <c r="DH30" s="846">
        <f t="shared" si="4"/>
        <v>0</v>
      </c>
      <c r="DI30" s="846">
        <f t="shared" si="4"/>
        <v>0</v>
      </c>
      <c r="DJ30" s="846">
        <f t="shared" si="4"/>
        <v>0</v>
      </c>
      <c r="DK30" s="846">
        <f t="shared" si="4"/>
        <v>0</v>
      </c>
      <c r="DL30" s="846">
        <f t="shared" si="4"/>
        <v>0</v>
      </c>
      <c r="DM30" s="846">
        <f t="shared" si="4"/>
        <v>0</v>
      </c>
      <c r="DN30" s="846">
        <f t="shared" si="4"/>
        <v>0</v>
      </c>
      <c r="DO30" s="846">
        <f t="shared" si="4"/>
        <v>0</v>
      </c>
      <c r="DP30" s="846">
        <f t="shared" si="4"/>
        <v>0</v>
      </c>
      <c r="DQ30" s="772"/>
      <c r="DR30" s="803"/>
      <c r="DS30" s="772"/>
      <c r="DT30" s="846">
        <f>SUM(DT28:DT29)</f>
        <v>5</v>
      </c>
      <c r="DU30" s="846">
        <f t="shared" ref="DU30:FC30" si="5">SUM(DU28:DU29)</f>
        <v>7</v>
      </c>
      <c r="DV30" s="846">
        <f t="shared" si="5"/>
        <v>30</v>
      </c>
      <c r="DW30" s="846">
        <f t="shared" si="5"/>
        <v>32</v>
      </c>
      <c r="DX30" s="846">
        <f t="shared" si="5"/>
        <v>32</v>
      </c>
      <c r="DY30" s="846">
        <f t="shared" si="5"/>
        <v>32</v>
      </c>
      <c r="DZ30" s="846">
        <f t="shared" si="5"/>
        <v>43</v>
      </c>
      <c r="EA30" s="846">
        <f t="shared" si="5"/>
        <v>43</v>
      </c>
      <c r="EB30" s="846">
        <f t="shared" si="5"/>
        <v>46</v>
      </c>
      <c r="EC30" s="846">
        <f t="shared" si="5"/>
        <v>43</v>
      </c>
      <c r="ED30" s="846">
        <f t="shared" si="5"/>
        <v>34</v>
      </c>
      <c r="EE30" s="846">
        <f t="shared" si="5"/>
        <v>33</v>
      </c>
      <c r="EF30" s="846">
        <f t="shared" si="5"/>
        <v>13</v>
      </c>
      <c r="EG30" s="846">
        <f t="shared" si="5"/>
        <v>13</v>
      </c>
      <c r="EH30" s="846">
        <f t="shared" si="5"/>
        <v>13</v>
      </c>
      <c r="EI30" s="846">
        <f t="shared" si="5"/>
        <v>7</v>
      </c>
      <c r="EJ30" s="846">
        <f t="shared" si="5"/>
        <v>-7</v>
      </c>
      <c r="EK30" s="846">
        <f t="shared" si="5"/>
        <v>-7</v>
      </c>
      <c r="EL30" s="846">
        <f t="shared" si="5"/>
        <v>-7</v>
      </c>
      <c r="EM30" s="846">
        <f t="shared" si="5"/>
        <v>-7</v>
      </c>
      <c r="EN30" s="846">
        <f t="shared" si="5"/>
        <v>0</v>
      </c>
      <c r="EO30" s="846">
        <f t="shared" si="5"/>
        <v>0</v>
      </c>
      <c r="EP30" s="846">
        <f t="shared" si="5"/>
        <v>0</v>
      </c>
      <c r="EQ30" s="846">
        <f t="shared" si="5"/>
        <v>0</v>
      </c>
      <c r="ER30" s="846">
        <f t="shared" si="5"/>
        <v>0</v>
      </c>
      <c r="ES30" s="846">
        <f t="shared" si="5"/>
        <v>0</v>
      </c>
      <c r="ET30" s="846">
        <f t="shared" si="5"/>
        <v>0</v>
      </c>
      <c r="EU30" s="846">
        <f t="shared" si="5"/>
        <v>0</v>
      </c>
      <c r="EV30" s="846">
        <f t="shared" si="5"/>
        <v>0</v>
      </c>
      <c r="EW30" s="846">
        <f t="shared" si="5"/>
        <v>0</v>
      </c>
      <c r="EX30" s="846">
        <f t="shared" si="5"/>
        <v>0</v>
      </c>
      <c r="EY30" s="846">
        <f t="shared" si="5"/>
        <v>0</v>
      </c>
      <c r="EZ30" s="846">
        <f t="shared" si="5"/>
        <v>0</v>
      </c>
      <c r="FA30" s="846">
        <f t="shared" si="5"/>
        <v>0</v>
      </c>
      <c r="FB30" s="846">
        <f t="shared" si="5"/>
        <v>0</v>
      </c>
      <c r="FC30" s="846">
        <f t="shared" si="5"/>
        <v>0</v>
      </c>
      <c r="FD30" s="772"/>
      <c r="FE30" s="804"/>
      <c r="FF30" s="772"/>
      <c r="FG30" s="805"/>
      <c r="FI30" s="846"/>
    </row>
    <row r="31" spans="2:165">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90"/>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772"/>
      <c r="CB31" s="772"/>
      <c r="CC31" s="801"/>
      <c r="CD31" s="772"/>
      <c r="CE31" s="802"/>
      <c r="CF31" s="772"/>
      <c r="CG31" s="772"/>
      <c r="CH31" s="772"/>
      <c r="CI31" s="772"/>
      <c r="CJ31" s="772"/>
      <c r="CK31" s="772"/>
      <c r="CL31" s="772"/>
      <c r="CM31" s="772"/>
      <c r="CN31" s="772"/>
      <c r="CO31" s="772"/>
      <c r="CP31" s="772"/>
      <c r="CQ31" s="772"/>
      <c r="CR31" s="772"/>
      <c r="CS31" s="772"/>
      <c r="CT31" s="772"/>
      <c r="CU31" s="772"/>
      <c r="CV31" s="772"/>
      <c r="CW31" s="772"/>
      <c r="CX31" s="772"/>
      <c r="CY31" s="772"/>
      <c r="CZ31" s="772"/>
      <c r="DA31" s="772"/>
      <c r="DB31" s="772"/>
      <c r="DC31" s="772"/>
      <c r="DD31" s="772"/>
      <c r="DE31" s="772"/>
      <c r="DF31" s="772"/>
      <c r="DG31" s="772"/>
      <c r="DH31" s="772"/>
      <c r="DI31" s="772"/>
      <c r="DJ31" s="772"/>
      <c r="DK31" s="772"/>
      <c r="DL31" s="772"/>
      <c r="DM31" s="772"/>
      <c r="DN31" s="772"/>
      <c r="DO31" s="772"/>
      <c r="DP31" s="772"/>
      <c r="DQ31" s="772"/>
      <c r="DR31" s="803"/>
      <c r="DS31" s="772"/>
      <c r="DT31" s="772"/>
      <c r="DU31" s="772"/>
      <c r="DV31" s="772"/>
      <c r="DW31" s="772"/>
      <c r="DX31" s="772"/>
      <c r="DY31" s="772"/>
      <c r="DZ31" s="772"/>
      <c r="EA31" s="772"/>
      <c r="EB31" s="772"/>
      <c r="EC31" s="772"/>
      <c r="ED31" s="772"/>
      <c r="EE31" s="772"/>
      <c r="EF31" s="772"/>
      <c r="EG31" s="772"/>
      <c r="EH31" s="772"/>
      <c r="EI31" s="772"/>
      <c r="EJ31" s="772"/>
      <c r="EK31" s="772"/>
      <c r="EL31" s="772"/>
      <c r="EM31" s="772"/>
      <c r="EN31" s="772"/>
      <c r="EO31" s="772"/>
      <c r="EP31" s="772"/>
      <c r="EQ31" s="772"/>
      <c r="ER31" s="772"/>
      <c r="ES31" s="772"/>
      <c r="ET31" s="772"/>
      <c r="EU31" s="772"/>
      <c r="EV31" s="772"/>
      <c r="EW31" s="772"/>
      <c r="EX31" s="772"/>
      <c r="EY31" s="772"/>
      <c r="EZ31" s="772"/>
      <c r="FA31" s="772"/>
      <c r="FB31" s="772"/>
      <c r="FC31" s="772"/>
      <c r="FD31" s="772"/>
      <c r="FE31" s="804"/>
      <c r="FF31" s="772"/>
      <c r="FG31" s="805"/>
      <c r="FI31" s="772"/>
    </row>
    <row r="32" spans="2:165">
      <c r="B32" s="796" t="s">
        <v>1054</v>
      </c>
      <c r="C32" s="797"/>
      <c r="E32" s="798"/>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800"/>
      <c r="AO32" s="772"/>
      <c r="AP32" s="790"/>
      <c r="AQ32" s="772"/>
      <c r="AR32" s="798"/>
      <c r="AS32" s="799"/>
      <c r="AT32" s="799"/>
      <c r="AU32" s="799"/>
      <c r="AV32" s="799"/>
      <c r="AW32" s="799"/>
      <c r="AX32" s="799"/>
      <c r="AY32" s="799"/>
      <c r="AZ32" s="79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799"/>
      <c r="BW32" s="799"/>
      <c r="BX32" s="799"/>
      <c r="BY32" s="799"/>
      <c r="BZ32" s="799"/>
      <c r="CA32" s="800"/>
      <c r="CB32" s="772"/>
      <c r="CC32" s="801"/>
      <c r="CD32" s="772"/>
      <c r="CE32" s="802"/>
      <c r="CF32" s="772"/>
      <c r="CG32" s="798"/>
      <c r="CH32" s="799"/>
      <c r="CI32" s="799"/>
      <c r="CJ32" s="799"/>
      <c r="CK32" s="799"/>
      <c r="CL32" s="799"/>
      <c r="CM32" s="799"/>
      <c r="CN32" s="799"/>
      <c r="CO32" s="799"/>
      <c r="CP32" s="799"/>
      <c r="CQ32" s="799"/>
      <c r="CR32" s="799"/>
      <c r="CS32" s="799"/>
      <c r="CT32" s="799"/>
      <c r="CU32" s="799"/>
      <c r="CV32" s="799"/>
      <c r="CW32" s="799"/>
      <c r="CX32" s="799"/>
      <c r="CY32" s="799"/>
      <c r="CZ32" s="799"/>
      <c r="DA32" s="799"/>
      <c r="DB32" s="799"/>
      <c r="DC32" s="799"/>
      <c r="DD32" s="799"/>
      <c r="DE32" s="799"/>
      <c r="DF32" s="799"/>
      <c r="DG32" s="799"/>
      <c r="DH32" s="799"/>
      <c r="DI32" s="799"/>
      <c r="DJ32" s="799"/>
      <c r="DK32" s="799"/>
      <c r="DL32" s="799"/>
      <c r="DM32" s="799"/>
      <c r="DN32" s="799"/>
      <c r="DO32" s="799"/>
      <c r="DP32" s="800"/>
      <c r="DQ32" s="772"/>
      <c r="DR32" s="803"/>
      <c r="DS32" s="772"/>
      <c r="DT32" s="798"/>
      <c r="DU32" s="799"/>
      <c r="DV32" s="799"/>
      <c r="DW32" s="799"/>
      <c r="DX32" s="799"/>
      <c r="DY32" s="799"/>
      <c r="DZ32" s="799"/>
      <c r="EA32" s="799"/>
      <c r="EB32" s="799"/>
      <c r="EC32" s="799"/>
      <c r="ED32" s="799"/>
      <c r="EE32" s="799"/>
      <c r="EF32" s="799"/>
      <c r="EG32" s="799"/>
      <c r="EH32" s="799"/>
      <c r="EI32" s="799"/>
      <c r="EJ32" s="799"/>
      <c r="EK32" s="799"/>
      <c r="EL32" s="799"/>
      <c r="EM32" s="799"/>
      <c r="EN32" s="799"/>
      <c r="EO32" s="799"/>
      <c r="EP32" s="799"/>
      <c r="EQ32" s="799"/>
      <c r="ER32" s="799"/>
      <c r="ES32" s="799"/>
      <c r="ET32" s="799"/>
      <c r="EU32" s="799"/>
      <c r="EV32" s="799"/>
      <c r="EW32" s="799"/>
      <c r="EX32" s="799"/>
      <c r="EY32" s="799"/>
      <c r="EZ32" s="799"/>
      <c r="FA32" s="799"/>
      <c r="FB32" s="799"/>
      <c r="FC32" s="800"/>
      <c r="FD32" s="772"/>
      <c r="FE32" s="804"/>
      <c r="FF32" s="772"/>
      <c r="FG32" s="805"/>
      <c r="FI32" s="806"/>
    </row>
    <row r="33" spans="2:165">
      <c r="B33" s="807">
        <v>247</v>
      </c>
      <c r="C33" s="808" t="s">
        <v>113</v>
      </c>
      <c r="E33" s="809">
        <v>0</v>
      </c>
      <c r="F33" s="810">
        <v>903099</v>
      </c>
      <c r="G33" s="811">
        <v>903099</v>
      </c>
      <c r="H33" s="810">
        <v>903099</v>
      </c>
      <c r="I33" s="811">
        <v>903099</v>
      </c>
      <c r="J33" s="810">
        <v>903099</v>
      </c>
      <c r="K33" s="811">
        <v>903099</v>
      </c>
      <c r="L33" s="810">
        <v>903099</v>
      </c>
      <c r="M33" s="811">
        <v>902982</v>
      </c>
      <c r="N33" s="810">
        <v>902982</v>
      </c>
      <c r="O33" s="811">
        <v>894975</v>
      </c>
      <c r="P33" s="810">
        <v>885984</v>
      </c>
      <c r="Q33" s="811">
        <v>885254</v>
      </c>
      <c r="R33" s="810">
        <v>885254</v>
      </c>
      <c r="S33" s="811">
        <v>879227</v>
      </c>
      <c r="T33" s="810">
        <v>798174</v>
      </c>
      <c r="U33" s="811">
        <v>798174</v>
      </c>
      <c r="V33" s="810">
        <v>525017</v>
      </c>
      <c r="W33" s="811">
        <v>0</v>
      </c>
      <c r="X33" s="810">
        <v>0</v>
      </c>
      <c r="Y33" s="811">
        <v>0</v>
      </c>
      <c r="Z33" s="810">
        <v>0</v>
      </c>
      <c r="AA33" s="811">
        <v>0</v>
      </c>
      <c r="AB33" s="810">
        <v>0</v>
      </c>
      <c r="AC33" s="811">
        <v>0</v>
      </c>
      <c r="AD33" s="810">
        <v>0</v>
      </c>
      <c r="AE33" s="811">
        <v>0</v>
      </c>
      <c r="AF33" s="810">
        <v>0</v>
      </c>
      <c r="AG33" s="811">
        <v>0</v>
      </c>
      <c r="AH33" s="810">
        <v>0</v>
      </c>
      <c r="AI33" s="811">
        <v>0</v>
      </c>
      <c r="AJ33" s="810">
        <v>0</v>
      </c>
      <c r="AK33" s="811">
        <v>0</v>
      </c>
      <c r="AL33" s="810">
        <v>0</v>
      </c>
      <c r="AM33" s="811">
        <v>0</v>
      </c>
      <c r="AN33" s="812">
        <v>0</v>
      </c>
      <c r="AO33" s="772"/>
      <c r="AP33" s="790"/>
      <c r="AQ33" s="772"/>
      <c r="AR33" s="809">
        <v>0</v>
      </c>
      <c r="AS33" s="810">
        <v>58</v>
      </c>
      <c r="AT33" s="811">
        <v>58</v>
      </c>
      <c r="AU33" s="810">
        <v>58</v>
      </c>
      <c r="AV33" s="811">
        <v>58</v>
      </c>
      <c r="AW33" s="810">
        <v>58</v>
      </c>
      <c r="AX33" s="811">
        <v>58</v>
      </c>
      <c r="AY33" s="810">
        <v>58</v>
      </c>
      <c r="AZ33" s="811">
        <v>58</v>
      </c>
      <c r="BA33" s="810">
        <v>58</v>
      </c>
      <c r="BB33" s="811">
        <v>58</v>
      </c>
      <c r="BC33" s="810">
        <v>56</v>
      </c>
      <c r="BD33" s="811">
        <v>56</v>
      </c>
      <c r="BE33" s="810">
        <v>56</v>
      </c>
      <c r="BF33" s="811">
        <v>56</v>
      </c>
      <c r="BG33" s="810">
        <v>51</v>
      </c>
      <c r="BH33" s="811">
        <v>51</v>
      </c>
      <c r="BI33" s="810">
        <v>33</v>
      </c>
      <c r="BJ33" s="811">
        <v>0</v>
      </c>
      <c r="BK33" s="810">
        <v>0</v>
      </c>
      <c r="BL33" s="811">
        <v>0</v>
      </c>
      <c r="BM33" s="810">
        <v>0</v>
      </c>
      <c r="BN33" s="811">
        <v>0</v>
      </c>
      <c r="BO33" s="810">
        <v>0</v>
      </c>
      <c r="BP33" s="811">
        <v>0</v>
      </c>
      <c r="BQ33" s="810">
        <v>0</v>
      </c>
      <c r="BR33" s="811">
        <v>0</v>
      </c>
      <c r="BS33" s="810">
        <v>0</v>
      </c>
      <c r="BT33" s="811">
        <v>0</v>
      </c>
      <c r="BU33" s="810">
        <v>0</v>
      </c>
      <c r="BV33" s="811">
        <v>0</v>
      </c>
      <c r="BW33" s="810">
        <v>0</v>
      </c>
      <c r="BX33" s="811">
        <v>0</v>
      </c>
      <c r="BY33" s="810">
        <v>0</v>
      </c>
      <c r="BZ33" s="811">
        <v>0</v>
      </c>
      <c r="CA33" s="812">
        <v>0</v>
      </c>
      <c r="CB33" s="772"/>
      <c r="CC33" s="801"/>
      <c r="CD33" s="772"/>
      <c r="CE33" s="802"/>
      <c r="CF33" s="772"/>
      <c r="CG33" s="809">
        <v>0</v>
      </c>
      <c r="CH33" s="810">
        <v>1352387</v>
      </c>
      <c r="CI33" s="811">
        <v>1352387</v>
      </c>
      <c r="CJ33" s="810">
        <v>1352387</v>
      </c>
      <c r="CK33" s="811">
        <v>1352387</v>
      </c>
      <c r="CL33" s="810">
        <v>1352387</v>
      </c>
      <c r="CM33" s="811">
        <v>1352387</v>
      </c>
      <c r="CN33" s="810">
        <v>1352387</v>
      </c>
      <c r="CO33" s="811">
        <v>1352213</v>
      </c>
      <c r="CP33" s="810">
        <v>1352213</v>
      </c>
      <c r="CQ33" s="811">
        <v>1340221</v>
      </c>
      <c r="CR33" s="810">
        <v>1326758</v>
      </c>
      <c r="CS33" s="811">
        <v>1325665</v>
      </c>
      <c r="CT33" s="810">
        <v>1325665</v>
      </c>
      <c r="CU33" s="811">
        <v>1316639</v>
      </c>
      <c r="CV33" s="810">
        <v>1195263</v>
      </c>
      <c r="CW33" s="811">
        <v>1195263</v>
      </c>
      <c r="CX33" s="810">
        <v>786211</v>
      </c>
      <c r="CY33" s="811">
        <v>0</v>
      </c>
      <c r="CZ33" s="810">
        <v>0</v>
      </c>
      <c r="DA33" s="811">
        <v>0</v>
      </c>
      <c r="DB33" s="810">
        <v>0</v>
      </c>
      <c r="DC33" s="811">
        <v>0</v>
      </c>
      <c r="DD33" s="810">
        <v>0</v>
      </c>
      <c r="DE33" s="811">
        <v>0</v>
      </c>
      <c r="DF33" s="810">
        <v>0</v>
      </c>
      <c r="DG33" s="811">
        <v>0</v>
      </c>
      <c r="DH33" s="810">
        <v>0</v>
      </c>
      <c r="DI33" s="811">
        <v>0</v>
      </c>
      <c r="DJ33" s="810">
        <v>0</v>
      </c>
      <c r="DK33" s="811">
        <v>0</v>
      </c>
      <c r="DL33" s="810">
        <v>0</v>
      </c>
      <c r="DM33" s="811">
        <v>0</v>
      </c>
      <c r="DN33" s="810">
        <v>0</v>
      </c>
      <c r="DO33" s="811">
        <v>0</v>
      </c>
      <c r="DP33" s="812">
        <v>0</v>
      </c>
      <c r="DQ33" s="772"/>
      <c r="DR33" s="803"/>
      <c r="DS33" s="772"/>
      <c r="DT33" s="809">
        <v>0</v>
      </c>
      <c r="DU33" s="810">
        <v>87</v>
      </c>
      <c r="DV33" s="811">
        <v>87</v>
      </c>
      <c r="DW33" s="810">
        <v>87</v>
      </c>
      <c r="DX33" s="811">
        <v>87</v>
      </c>
      <c r="DY33" s="810">
        <v>87</v>
      </c>
      <c r="DZ33" s="811">
        <v>87</v>
      </c>
      <c r="EA33" s="810">
        <v>87</v>
      </c>
      <c r="EB33" s="811">
        <v>87</v>
      </c>
      <c r="EC33" s="810">
        <v>87</v>
      </c>
      <c r="ED33" s="811">
        <v>86</v>
      </c>
      <c r="EE33" s="810">
        <v>84</v>
      </c>
      <c r="EF33" s="811">
        <v>84</v>
      </c>
      <c r="EG33" s="810">
        <v>84</v>
      </c>
      <c r="EH33" s="811">
        <v>84</v>
      </c>
      <c r="EI33" s="810">
        <v>76</v>
      </c>
      <c r="EJ33" s="811">
        <v>76</v>
      </c>
      <c r="EK33" s="810">
        <v>49</v>
      </c>
      <c r="EL33" s="811">
        <v>0</v>
      </c>
      <c r="EM33" s="810">
        <v>0</v>
      </c>
      <c r="EN33" s="811">
        <v>0</v>
      </c>
      <c r="EO33" s="810">
        <v>0</v>
      </c>
      <c r="EP33" s="811">
        <v>0</v>
      </c>
      <c r="EQ33" s="810">
        <v>0</v>
      </c>
      <c r="ER33" s="811">
        <v>0</v>
      </c>
      <c r="ES33" s="810">
        <v>0</v>
      </c>
      <c r="ET33" s="811">
        <v>0</v>
      </c>
      <c r="EU33" s="810">
        <v>0</v>
      </c>
      <c r="EV33" s="811">
        <v>0</v>
      </c>
      <c r="EW33" s="810">
        <v>0</v>
      </c>
      <c r="EX33" s="811">
        <v>0</v>
      </c>
      <c r="EY33" s="810">
        <v>0</v>
      </c>
      <c r="EZ33" s="811">
        <v>0</v>
      </c>
      <c r="FA33" s="810">
        <v>0</v>
      </c>
      <c r="FB33" s="811">
        <v>0</v>
      </c>
      <c r="FC33" s="812">
        <v>0</v>
      </c>
      <c r="FD33" s="772"/>
      <c r="FE33" s="804"/>
      <c r="FF33" s="772"/>
      <c r="FG33" s="805"/>
      <c r="FI33" s="813" t="b">
        <v>0</v>
      </c>
    </row>
    <row r="34" spans="2:165">
      <c r="B34" s="821">
        <v>249</v>
      </c>
      <c r="C34" s="822" t="s">
        <v>1055</v>
      </c>
      <c r="E34" s="823">
        <v>0</v>
      </c>
      <c r="F34" s="824">
        <v>154608</v>
      </c>
      <c r="G34" s="825">
        <v>154608</v>
      </c>
      <c r="H34" s="824">
        <v>154608</v>
      </c>
      <c r="I34" s="825">
        <v>154608</v>
      </c>
      <c r="J34" s="824">
        <v>154608</v>
      </c>
      <c r="K34" s="825">
        <v>154608</v>
      </c>
      <c r="L34" s="824">
        <v>154608</v>
      </c>
      <c r="M34" s="825">
        <v>154608</v>
      </c>
      <c r="N34" s="824">
        <v>154608</v>
      </c>
      <c r="O34" s="825">
        <v>154608</v>
      </c>
      <c r="P34" s="824">
        <v>154608</v>
      </c>
      <c r="Q34" s="825">
        <v>154608</v>
      </c>
      <c r="R34" s="824">
        <v>154608</v>
      </c>
      <c r="S34" s="825">
        <v>154608</v>
      </c>
      <c r="T34" s="824">
        <v>154608</v>
      </c>
      <c r="U34" s="825">
        <v>154608</v>
      </c>
      <c r="V34" s="824">
        <v>154608</v>
      </c>
      <c r="W34" s="825">
        <v>154608</v>
      </c>
      <c r="X34" s="824">
        <v>153082</v>
      </c>
      <c r="Y34" s="825">
        <v>0</v>
      </c>
      <c r="Z34" s="824">
        <v>0</v>
      </c>
      <c r="AA34" s="825">
        <v>0</v>
      </c>
      <c r="AB34" s="824">
        <v>0</v>
      </c>
      <c r="AC34" s="825">
        <v>0</v>
      </c>
      <c r="AD34" s="824">
        <v>0</v>
      </c>
      <c r="AE34" s="825">
        <v>0</v>
      </c>
      <c r="AF34" s="824">
        <v>0</v>
      </c>
      <c r="AG34" s="825">
        <v>0</v>
      </c>
      <c r="AH34" s="824">
        <v>0</v>
      </c>
      <c r="AI34" s="825">
        <v>0</v>
      </c>
      <c r="AJ34" s="824">
        <v>0</v>
      </c>
      <c r="AK34" s="825">
        <v>0</v>
      </c>
      <c r="AL34" s="824">
        <v>0</v>
      </c>
      <c r="AM34" s="825">
        <v>0</v>
      </c>
      <c r="AN34" s="826">
        <v>0</v>
      </c>
      <c r="AO34" s="772"/>
      <c r="AP34" s="790"/>
      <c r="AQ34" s="772"/>
      <c r="AR34" s="823">
        <v>0</v>
      </c>
      <c r="AS34" s="824">
        <v>44</v>
      </c>
      <c r="AT34" s="825">
        <v>44</v>
      </c>
      <c r="AU34" s="824">
        <v>44</v>
      </c>
      <c r="AV34" s="825">
        <v>44</v>
      </c>
      <c r="AW34" s="824">
        <v>44</v>
      </c>
      <c r="AX34" s="825">
        <v>44</v>
      </c>
      <c r="AY34" s="824">
        <v>44</v>
      </c>
      <c r="AZ34" s="825">
        <v>44</v>
      </c>
      <c r="BA34" s="824">
        <v>44</v>
      </c>
      <c r="BB34" s="825">
        <v>44</v>
      </c>
      <c r="BC34" s="824">
        <v>44</v>
      </c>
      <c r="BD34" s="825">
        <v>44</v>
      </c>
      <c r="BE34" s="824">
        <v>44</v>
      </c>
      <c r="BF34" s="825">
        <v>44</v>
      </c>
      <c r="BG34" s="824">
        <v>44</v>
      </c>
      <c r="BH34" s="825">
        <v>44</v>
      </c>
      <c r="BI34" s="824">
        <v>44</v>
      </c>
      <c r="BJ34" s="825">
        <v>44</v>
      </c>
      <c r="BK34" s="824">
        <v>42</v>
      </c>
      <c r="BL34" s="825">
        <v>0</v>
      </c>
      <c r="BM34" s="824">
        <v>0</v>
      </c>
      <c r="BN34" s="825">
        <v>0</v>
      </c>
      <c r="BO34" s="824">
        <v>0</v>
      </c>
      <c r="BP34" s="825">
        <v>0</v>
      </c>
      <c r="BQ34" s="824">
        <v>0</v>
      </c>
      <c r="BR34" s="825">
        <v>0</v>
      </c>
      <c r="BS34" s="824">
        <v>0</v>
      </c>
      <c r="BT34" s="825">
        <v>0</v>
      </c>
      <c r="BU34" s="824">
        <v>0</v>
      </c>
      <c r="BV34" s="825">
        <v>0</v>
      </c>
      <c r="BW34" s="824">
        <v>0</v>
      </c>
      <c r="BX34" s="825">
        <v>0</v>
      </c>
      <c r="BY34" s="824">
        <v>0</v>
      </c>
      <c r="BZ34" s="825">
        <v>0</v>
      </c>
      <c r="CA34" s="826">
        <v>0</v>
      </c>
      <c r="CB34" s="772"/>
      <c r="CC34" s="801"/>
      <c r="CD34" s="772"/>
      <c r="CE34" s="802"/>
      <c r="CF34" s="772"/>
      <c r="CG34" s="823">
        <v>0</v>
      </c>
      <c r="CH34" s="824">
        <v>108688</v>
      </c>
      <c r="CI34" s="825">
        <v>108688</v>
      </c>
      <c r="CJ34" s="824">
        <v>108688</v>
      </c>
      <c r="CK34" s="825">
        <v>108688</v>
      </c>
      <c r="CL34" s="824">
        <v>108688</v>
      </c>
      <c r="CM34" s="825">
        <v>108688</v>
      </c>
      <c r="CN34" s="824">
        <v>108688</v>
      </c>
      <c r="CO34" s="825">
        <v>108688</v>
      </c>
      <c r="CP34" s="824">
        <v>108688</v>
      </c>
      <c r="CQ34" s="825">
        <v>108688</v>
      </c>
      <c r="CR34" s="824">
        <v>108688</v>
      </c>
      <c r="CS34" s="825">
        <v>108688</v>
      </c>
      <c r="CT34" s="824">
        <v>108688</v>
      </c>
      <c r="CU34" s="825">
        <v>108688</v>
      </c>
      <c r="CV34" s="824">
        <v>108688</v>
      </c>
      <c r="CW34" s="825">
        <v>108688</v>
      </c>
      <c r="CX34" s="824">
        <v>108688</v>
      </c>
      <c r="CY34" s="825">
        <v>108688</v>
      </c>
      <c r="CZ34" s="824">
        <v>107162</v>
      </c>
      <c r="DA34" s="825">
        <v>0</v>
      </c>
      <c r="DB34" s="824">
        <v>0</v>
      </c>
      <c r="DC34" s="825">
        <v>0</v>
      </c>
      <c r="DD34" s="824">
        <v>0</v>
      </c>
      <c r="DE34" s="825">
        <v>0</v>
      </c>
      <c r="DF34" s="824">
        <v>0</v>
      </c>
      <c r="DG34" s="825">
        <v>0</v>
      </c>
      <c r="DH34" s="824">
        <v>0</v>
      </c>
      <c r="DI34" s="825">
        <v>0</v>
      </c>
      <c r="DJ34" s="824">
        <v>0</v>
      </c>
      <c r="DK34" s="825">
        <v>0</v>
      </c>
      <c r="DL34" s="824">
        <v>0</v>
      </c>
      <c r="DM34" s="825">
        <v>0</v>
      </c>
      <c r="DN34" s="824">
        <v>0</v>
      </c>
      <c r="DO34" s="825">
        <v>0</v>
      </c>
      <c r="DP34" s="826">
        <v>0</v>
      </c>
      <c r="DQ34" s="772"/>
      <c r="DR34" s="803"/>
      <c r="DS34" s="772"/>
      <c r="DT34" s="823">
        <v>0</v>
      </c>
      <c r="DU34" s="824">
        <v>31</v>
      </c>
      <c r="DV34" s="825">
        <v>31</v>
      </c>
      <c r="DW34" s="824">
        <v>31</v>
      </c>
      <c r="DX34" s="825">
        <v>31</v>
      </c>
      <c r="DY34" s="824">
        <v>31</v>
      </c>
      <c r="DZ34" s="825">
        <v>31</v>
      </c>
      <c r="EA34" s="824">
        <v>31</v>
      </c>
      <c r="EB34" s="825">
        <v>31</v>
      </c>
      <c r="EC34" s="824">
        <v>31</v>
      </c>
      <c r="ED34" s="825">
        <v>31</v>
      </c>
      <c r="EE34" s="824">
        <v>31</v>
      </c>
      <c r="EF34" s="825">
        <v>31</v>
      </c>
      <c r="EG34" s="824">
        <v>31</v>
      </c>
      <c r="EH34" s="825">
        <v>31</v>
      </c>
      <c r="EI34" s="824">
        <v>31</v>
      </c>
      <c r="EJ34" s="825">
        <v>31</v>
      </c>
      <c r="EK34" s="824">
        <v>31</v>
      </c>
      <c r="EL34" s="825">
        <v>31</v>
      </c>
      <c r="EM34" s="824">
        <v>30</v>
      </c>
      <c r="EN34" s="825">
        <v>0</v>
      </c>
      <c r="EO34" s="824">
        <v>0</v>
      </c>
      <c r="EP34" s="825">
        <v>0</v>
      </c>
      <c r="EQ34" s="824">
        <v>0</v>
      </c>
      <c r="ER34" s="825">
        <v>0</v>
      </c>
      <c r="ES34" s="824">
        <v>0</v>
      </c>
      <c r="ET34" s="825">
        <v>0</v>
      </c>
      <c r="EU34" s="824">
        <v>0</v>
      </c>
      <c r="EV34" s="825">
        <v>0</v>
      </c>
      <c r="EW34" s="824">
        <v>0</v>
      </c>
      <c r="EX34" s="825">
        <v>0</v>
      </c>
      <c r="EY34" s="824">
        <v>0</v>
      </c>
      <c r="EZ34" s="825">
        <v>0</v>
      </c>
      <c r="FA34" s="824">
        <v>0</v>
      </c>
      <c r="FB34" s="825">
        <v>0</v>
      </c>
      <c r="FC34" s="826">
        <v>0</v>
      </c>
      <c r="FD34" s="772"/>
      <c r="FE34" s="804"/>
      <c r="FF34" s="772"/>
      <c r="FG34" s="805"/>
      <c r="FI34" s="827" t="b">
        <v>0</v>
      </c>
    </row>
    <row r="35" spans="2:165">
      <c r="B35" s="821">
        <v>253</v>
      </c>
      <c r="C35" s="836" t="s">
        <v>118</v>
      </c>
      <c r="E35" s="823">
        <v>0</v>
      </c>
      <c r="F35" s="824">
        <v>1046035</v>
      </c>
      <c r="G35" s="825">
        <v>1039565</v>
      </c>
      <c r="H35" s="824">
        <v>1039565</v>
      </c>
      <c r="I35" s="825">
        <v>1039565</v>
      </c>
      <c r="J35" s="824">
        <v>1039565</v>
      </c>
      <c r="K35" s="825">
        <v>1039565</v>
      </c>
      <c r="L35" s="824">
        <v>1039565</v>
      </c>
      <c r="M35" s="825">
        <v>1039565</v>
      </c>
      <c r="N35" s="824">
        <v>1039190</v>
      </c>
      <c r="O35" s="825">
        <v>1039190</v>
      </c>
      <c r="P35" s="824">
        <v>1027027</v>
      </c>
      <c r="Q35" s="825">
        <v>899647</v>
      </c>
      <c r="R35" s="824">
        <v>599562</v>
      </c>
      <c r="S35" s="825">
        <v>599562</v>
      </c>
      <c r="T35" s="824">
        <v>44352</v>
      </c>
      <c r="U35" s="825">
        <v>196</v>
      </c>
      <c r="V35" s="824">
        <v>196</v>
      </c>
      <c r="W35" s="825">
        <v>196</v>
      </c>
      <c r="X35" s="824">
        <v>196</v>
      </c>
      <c r="Y35" s="825">
        <v>196</v>
      </c>
      <c r="Z35" s="824">
        <v>0</v>
      </c>
      <c r="AA35" s="825">
        <v>0</v>
      </c>
      <c r="AB35" s="824">
        <v>0</v>
      </c>
      <c r="AC35" s="825">
        <v>0</v>
      </c>
      <c r="AD35" s="824">
        <v>0</v>
      </c>
      <c r="AE35" s="825">
        <v>0</v>
      </c>
      <c r="AF35" s="824">
        <v>0</v>
      </c>
      <c r="AG35" s="825">
        <v>0</v>
      </c>
      <c r="AH35" s="824">
        <v>0</v>
      </c>
      <c r="AI35" s="825">
        <v>0</v>
      </c>
      <c r="AJ35" s="824">
        <v>0</v>
      </c>
      <c r="AK35" s="825">
        <v>0</v>
      </c>
      <c r="AL35" s="824">
        <v>0</v>
      </c>
      <c r="AM35" s="825">
        <v>0</v>
      </c>
      <c r="AN35" s="826">
        <v>0</v>
      </c>
      <c r="AO35" s="772"/>
      <c r="AP35" s="790"/>
      <c r="AQ35" s="772"/>
      <c r="AR35" s="823">
        <v>0</v>
      </c>
      <c r="AS35" s="824">
        <v>151</v>
      </c>
      <c r="AT35" s="825">
        <v>149</v>
      </c>
      <c r="AU35" s="824">
        <v>149</v>
      </c>
      <c r="AV35" s="825">
        <v>149</v>
      </c>
      <c r="AW35" s="824">
        <v>149</v>
      </c>
      <c r="AX35" s="825">
        <v>149</v>
      </c>
      <c r="AY35" s="824">
        <v>149</v>
      </c>
      <c r="AZ35" s="825">
        <v>149</v>
      </c>
      <c r="BA35" s="824">
        <v>149</v>
      </c>
      <c r="BB35" s="825">
        <v>149</v>
      </c>
      <c r="BC35" s="824">
        <v>148</v>
      </c>
      <c r="BD35" s="825">
        <v>122</v>
      </c>
      <c r="BE35" s="824">
        <v>105</v>
      </c>
      <c r="BF35" s="825">
        <v>105</v>
      </c>
      <c r="BG35" s="824">
        <v>11</v>
      </c>
      <c r="BH35" s="825">
        <v>1</v>
      </c>
      <c r="BI35" s="824">
        <v>1</v>
      </c>
      <c r="BJ35" s="825">
        <v>1</v>
      </c>
      <c r="BK35" s="824">
        <v>1</v>
      </c>
      <c r="BL35" s="825">
        <v>1</v>
      </c>
      <c r="BM35" s="824">
        <v>0</v>
      </c>
      <c r="BN35" s="825">
        <v>0</v>
      </c>
      <c r="BO35" s="824">
        <v>0</v>
      </c>
      <c r="BP35" s="825">
        <v>0</v>
      </c>
      <c r="BQ35" s="824">
        <v>0</v>
      </c>
      <c r="BR35" s="825">
        <v>0</v>
      </c>
      <c r="BS35" s="824">
        <v>0</v>
      </c>
      <c r="BT35" s="825">
        <v>0</v>
      </c>
      <c r="BU35" s="824">
        <v>0</v>
      </c>
      <c r="BV35" s="825">
        <v>0</v>
      </c>
      <c r="BW35" s="824">
        <v>0</v>
      </c>
      <c r="BX35" s="825">
        <v>0</v>
      </c>
      <c r="BY35" s="824">
        <v>0</v>
      </c>
      <c r="BZ35" s="825">
        <v>0</v>
      </c>
      <c r="CA35" s="826">
        <v>0</v>
      </c>
      <c r="CB35" s="772"/>
      <c r="CC35" s="801"/>
      <c r="CD35" s="772"/>
      <c r="CE35" s="802"/>
      <c r="CF35" s="772"/>
      <c r="CG35" s="823">
        <v>0</v>
      </c>
      <c r="CH35" s="824">
        <v>906267</v>
      </c>
      <c r="CI35" s="825">
        <v>900661</v>
      </c>
      <c r="CJ35" s="824">
        <v>900661</v>
      </c>
      <c r="CK35" s="825">
        <v>900661</v>
      </c>
      <c r="CL35" s="824">
        <v>900661</v>
      </c>
      <c r="CM35" s="825">
        <v>900661</v>
      </c>
      <c r="CN35" s="824">
        <v>900661</v>
      </c>
      <c r="CO35" s="825">
        <v>900661</v>
      </c>
      <c r="CP35" s="824">
        <v>900336</v>
      </c>
      <c r="CQ35" s="825">
        <v>900336</v>
      </c>
      <c r="CR35" s="824">
        <v>889799</v>
      </c>
      <c r="CS35" s="825">
        <v>779438</v>
      </c>
      <c r="CT35" s="824">
        <v>519450</v>
      </c>
      <c r="CU35" s="825">
        <v>519450</v>
      </c>
      <c r="CV35" s="824">
        <v>38425</v>
      </c>
      <c r="CW35" s="825">
        <v>170</v>
      </c>
      <c r="CX35" s="824">
        <v>170</v>
      </c>
      <c r="CY35" s="825">
        <v>170</v>
      </c>
      <c r="CZ35" s="824">
        <v>170</v>
      </c>
      <c r="DA35" s="825">
        <v>170</v>
      </c>
      <c r="DB35" s="824">
        <v>0</v>
      </c>
      <c r="DC35" s="825">
        <v>0</v>
      </c>
      <c r="DD35" s="824">
        <v>0</v>
      </c>
      <c r="DE35" s="825">
        <v>0</v>
      </c>
      <c r="DF35" s="824">
        <v>0</v>
      </c>
      <c r="DG35" s="825">
        <v>0</v>
      </c>
      <c r="DH35" s="824">
        <v>0</v>
      </c>
      <c r="DI35" s="825">
        <v>0</v>
      </c>
      <c r="DJ35" s="824">
        <v>0</v>
      </c>
      <c r="DK35" s="825">
        <v>0</v>
      </c>
      <c r="DL35" s="824">
        <v>0</v>
      </c>
      <c r="DM35" s="825">
        <v>0</v>
      </c>
      <c r="DN35" s="824">
        <v>0</v>
      </c>
      <c r="DO35" s="825">
        <v>0</v>
      </c>
      <c r="DP35" s="826">
        <v>0</v>
      </c>
      <c r="DQ35" s="772"/>
      <c r="DR35" s="803"/>
      <c r="DS35" s="772"/>
      <c r="DT35" s="823">
        <v>0</v>
      </c>
      <c r="DU35" s="824">
        <v>131</v>
      </c>
      <c r="DV35" s="825">
        <v>130</v>
      </c>
      <c r="DW35" s="824">
        <v>130</v>
      </c>
      <c r="DX35" s="825">
        <v>130</v>
      </c>
      <c r="DY35" s="824">
        <v>130</v>
      </c>
      <c r="DZ35" s="825">
        <v>130</v>
      </c>
      <c r="EA35" s="824">
        <v>130</v>
      </c>
      <c r="EB35" s="825">
        <v>130</v>
      </c>
      <c r="EC35" s="824">
        <v>129</v>
      </c>
      <c r="ED35" s="825">
        <v>129</v>
      </c>
      <c r="EE35" s="824">
        <v>128</v>
      </c>
      <c r="EF35" s="825">
        <v>106</v>
      </c>
      <c r="EG35" s="824">
        <v>91</v>
      </c>
      <c r="EH35" s="825">
        <v>91</v>
      </c>
      <c r="EI35" s="824">
        <v>9</v>
      </c>
      <c r="EJ35" s="825">
        <v>0</v>
      </c>
      <c r="EK35" s="824">
        <v>0</v>
      </c>
      <c r="EL35" s="825">
        <v>0</v>
      </c>
      <c r="EM35" s="824">
        <v>0</v>
      </c>
      <c r="EN35" s="825">
        <v>0</v>
      </c>
      <c r="EO35" s="824">
        <v>0</v>
      </c>
      <c r="EP35" s="825">
        <v>0</v>
      </c>
      <c r="EQ35" s="824">
        <v>0</v>
      </c>
      <c r="ER35" s="825">
        <v>0</v>
      </c>
      <c r="ES35" s="824">
        <v>0</v>
      </c>
      <c r="ET35" s="825">
        <v>0</v>
      </c>
      <c r="EU35" s="824">
        <v>0</v>
      </c>
      <c r="EV35" s="825">
        <v>0</v>
      </c>
      <c r="EW35" s="824">
        <v>0</v>
      </c>
      <c r="EX35" s="825">
        <v>0</v>
      </c>
      <c r="EY35" s="824">
        <v>0</v>
      </c>
      <c r="EZ35" s="825">
        <v>0</v>
      </c>
      <c r="FA35" s="824">
        <v>0</v>
      </c>
      <c r="FB35" s="825">
        <v>0</v>
      </c>
      <c r="FC35" s="826">
        <v>0</v>
      </c>
      <c r="FD35" s="772"/>
      <c r="FE35" s="804"/>
      <c r="FF35" s="772"/>
      <c r="FG35" s="805"/>
      <c r="FI35" s="827" t="b">
        <v>0</v>
      </c>
    </row>
    <row r="36" spans="2:165">
      <c r="B36" s="814">
        <v>254</v>
      </c>
      <c r="C36" s="815" t="s">
        <v>119</v>
      </c>
      <c r="E36" s="816">
        <v>0</v>
      </c>
      <c r="F36" s="817">
        <v>46233</v>
      </c>
      <c r="G36" s="818">
        <v>46233</v>
      </c>
      <c r="H36" s="817">
        <v>46179</v>
      </c>
      <c r="I36" s="818">
        <v>45648</v>
      </c>
      <c r="J36" s="817">
        <v>45648</v>
      </c>
      <c r="K36" s="818">
        <v>44841</v>
      </c>
      <c r="L36" s="817">
        <v>33044</v>
      </c>
      <c r="M36" s="818">
        <v>25980</v>
      </c>
      <c r="N36" s="817">
        <v>21154</v>
      </c>
      <c r="O36" s="818">
        <v>4010</v>
      </c>
      <c r="P36" s="817">
        <v>1432</v>
      </c>
      <c r="Q36" s="818">
        <v>0</v>
      </c>
      <c r="R36" s="817">
        <v>0</v>
      </c>
      <c r="S36" s="818">
        <v>0</v>
      </c>
      <c r="T36" s="817">
        <v>0</v>
      </c>
      <c r="U36" s="818">
        <v>0</v>
      </c>
      <c r="V36" s="817">
        <v>0</v>
      </c>
      <c r="W36" s="818">
        <v>0</v>
      </c>
      <c r="X36" s="817">
        <v>0</v>
      </c>
      <c r="Y36" s="818">
        <v>0</v>
      </c>
      <c r="Z36" s="817">
        <v>0</v>
      </c>
      <c r="AA36" s="818">
        <v>0</v>
      </c>
      <c r="AB36" s="817">
        <v>0</v>
      </c>
      <c r="AC36" s="818">
        <v>0</v>
      </c>
      <c r="AD36" s="817">
        <v>0</v>
      </c>
      <c r="AE36" s="818">
        <v>0</v>
      </c>
      <c r="AF36" s="817">
        <v>0</v>
      </c>
      <c r="AG36" s="818">
        <v>0</v>
      </c>
      <c r="AH36" s="817">
        <v>0</v>
      </c>
      <c r="AI36" s="818">
        <v>0</v>
      </c>
      <c r="AJ36" s="817">
        <v>0</v>
      </c>
      <c r="AK36" s="818">
        <v>0</v>
      </c>
      <c r="AL36" s="817">
        <v>0</v>
      </c>
      <c r="AM36" s="818">
        <v>0</v>
      </c>
      <c r="AN36" s="819">
        <v>0</v>
      </c>
      <c r="AO36" s="772"/>
      <c r="AP36" s="790"/>
      <c r="AQ36" s="772"/>
      <c r="AR36" s="816">
        <v>0</v>
      </c>
      <c r="AS36" s="817">
        <v>10</v>
      </c>
      <c r="AT36" s="818">
        <v>10</v>
      </c>
      <c r="AU36" s="817">
        <v>10</v>
      </c>
      <c r="AV36" s="818">
        <v>10</v>
      </c>
      <c r="AW36" s="817">
        <v>10</v>
      </c>
      <c r="AX36" s="818">
        <v>10</v>
      </c>
      <c r="AY36" s="817">
        <v>8</v>
      </c>
      <c r="AZ36" s="818">
        <v>7</v>
      </c>
      <c r="BA36" s="817">
        <v>5</v>
      </c>
      <c r="BB36" s="818">
        <v>1</v>
      </c>
      <c r="BC36" s="817">
        <v>0</v>
      </c>
      <c r="BD36" s="818">
        <v>0</v>
      </c>
      <c r="BE36" s="817">
        <v>0</v>
      </c>
      <c r="BF36" s="818">
        <v>0</v>
      </c>
      <c r="BG36" s="817">
        <v>0</v>
      </c>
      <c r="BH36" s="818">
        <v>0</v>
      </c>
      <c r="BI36" s="817">
        <v>0</v>
      </c>
      <c r="BJ36" s="818">
        <v>0</v>
      </c>
      <c r="BK36" s="817">
        <v>0</v>
      </c>
      <c r="BL36" s="818">
        <v>0</v>
      </c>
      <c r="BM36" s="817">
        <v>0</v>
      </c>
      <c r="BN36" s="818">
        <v>0</v>
      </c>
      <c r="BO36" s="817">
        <v>0</v>
      </c>
      <c r="BP36" s="818">
        <v>0</v>
      </c>
      <c r="BQ36" s="817">
        <v>0</v>
      </c>
      <c r="BR36" s="818">
        <v>0</v>
      </c>
      <c r="BS36" s="817">
        <v>0</v>
      </c>
      <c r="BT36" s="818">
        <v>0</v>
      </c>
      <c r="BU36" s="817">
        <v>0</v>
      </c>
      <c r="BV36" s="818">
        <v>0</v>
      </c>
      <c r="BW36" s="817">
        <v>0</v>
      </c>
      <c r="BX36" s="818">
        <v>0</v>
      </c>
      <c r="BY36" s="817">
        <v>0</v>
      </c>
      <c r="BZ36" s="818">
        <v>0</v>
      </c>
      <c r="CA36" s="819">
        <v>0</v>
      </c>
      <c r="CB36" s="772"/>
      <c r="CC36" s="801"/>
      <c r="CD36" s="772"/>
      <c r="CE36" s="802"/>
      <c r="CF36" s="772"/>
      <c r="CG36" s="816">
        <v>0</v>
      </c>
      <c r="CH36" s="817">
        <v>41048</v>
      </c>
      <c r="CI36" s="818">
        <v>41048</v>
      </c>
      <c r="CJ36" s="817">
        <v>41000</v>
      </c>
      <c r="CK36" s="818">
        <v>40529</v>
      </c>
      <c r="CL36" s="817">
        <v>40529</v>
      </c>
      <c r="CM36" s="818">
        <v>39813</v>
      </c>
      <c r="CN36" s="817">
        <v>29338</v>
      </c>
      <c r="CO36" s="818">
        <v>23066</v>
      </c>
      <c r="CP36" s="817">
        <v>18782</v>
      </c>
      <c r="CQ36" s="818">
        <v>3560</v>
      </c>
      <c r="CR36" s="817">
        <v>1271</v>
      </c>
      <c r="CS36" s="818">
        <v>0</v>
      </c>
      <c r="CT36" s="817">
        <v>0</v>
      </c>
      <c r="CU36" s="818">
        <v>0</v>
      </c>
      <c r="CV36" s="817">
        <v>0</v>
      </c>
      <c r="CW36" s="818">
        <v>0</v>
      </c>
      <c r="CX36" s="817">
        <v>0</v>
      </c>
      <c r="CY36" s="818">
        <v>0</v>
      </c>
      <c r="CZ36" s="817">
        <v>0</v>
      </c>
      <c r="DA36" s="818">
        <v>0</v>
      </c>
      <c r="DB36" s="817">
        <v>0</v>
      </c>
      <c r="DC36" s="818">
        <v>0</v>
      </c>
      <c r="DD36" s="817">
        <v>0</v>
      </c>
      <c r="DE36" s="818">
        <v>0</v>
      </c>
      <c r="DF36" s="817">
        <v>0</v>
      </c>
      <c r="DG36" s="818">
        <v>0</v>
      </c>
      <c r="DH36" s="817">
        <v>0</v>
      </c>
      <c r="DI36" s="818">
        <v>0</v>
      </c>
      <c r="DJ36" s="817">
        <v>0</v>
      </c>
      <c r="DK36" s="818">
        <v>0</v>
      </c>
      <c r="DL36" s="817">
        <v>0</v>
      </c>
      <c r="DM36" s="818">
        <v>0</v>
      </c>
      <c r="DN36" s="817">
        <v>0</v>
      </c>
      <c r="DO36" s="818">
        <v>0</v>
      </c>
      <c r="DP36" s="819">
        <v>0</v>
      </c>
      <c r="DQ36" s="772"/>
      <c r="DR36" s="803"/>
      <c r="DS36" s="772"/>
      <c r="DT36" s="816">
        <v>0</v>
      </c>
      <c r="DU36" s="817">
        <v>9</v>
      </c>
      <c r="DV36" s="818">
        <v>9</v>
      </c>
      <c r="DW36" s="817">
        <v>9</v>
      </c>
      <c r="DX36" s="818">
        <v>9</v>
      </c>
      <c r="DY36" s="817">
        <v>9</v>
      </c>
      <c r="DZ36" s="818">
        <v>9</v>
      </c>
      <c r="EA36" s="817">
        <v>7</v>
      </c>
      <c r="EB36" s="818">
        <v>6</v>
      </c>
      <c r="EC36" s="817">
        <v>5</v>
      </c>
      <c r="ED36" s="818">
        <v>1</v>
      </c>
      <c r="EE36" s="817">
        <v>0</v>
      </c>
      <c r="EF36" s="818">
        <v>0</v>
      </c>
      <c r="EG36" s="817">
        <v>0</v>
      </c>
      <c r="EH36" s="818">
        <v>0</v>
      </c>
      <c r="EI36" s="817">
        <v>0</v>
      </c>
      <c r="EJ36" s="818">
        <v>0</v>
      </c>
      <c r="EK36" s="817">
        <v>0</v>
      </c>
      <c r="EL36" s="818">
        <v>0</v>
      </c>
      <c r="EM36" s="817">
        <v>0</v>
      </c>
      <c r="EN36" s="818">
        <v>0</v>
      </c>
      <c r="EO36" s="817">
        <v>0</v>
      </c>
      <c r="EP36" s="818">
        <v>0</v>
      </c>
      <c r="EQ36" s="817">
        <v>0</v>
      </c>
      <c r="ER36" s="818">
        <v>0</v>
      </c>
      <c r="ES36" s="817">
        <v>0</v>
      </c>
      <c r="ET36" s="818">
        <v>0</v>
      </c>
      <c r="EU36" s="817">
        <v>0</v>
      </c>
      <c r="EV36" s="818">
        <v>0</v>
      </c>
      <c r="EW36" s="817">
        <v>0</v>
      </c>
      <c r="EX36" s="818">
        <v>0</v>
      </c>
      <c r="EY36" s="817">
        <v>0</v>
      </c>
      <c r="EZ36" s="818">
        <v>0</v>
      </c>
      <c r="FA36" s="817">
        <v>0</v>
      </c>
      <c r="FB36" s="818">
        <v>0</v>
      </c>
      <c r="FC36" s="819">
        <v>0</v>
      </c>
      <c r="FD36" s="772"/>
      <c r="FE36" s="804"/>
      <c r="FF36" s="772"/>
      <c r="FG36" s="805"/>
      <c r="FI36" s="820" t="b">
        <v>0</v>
      </c>
    </row>
    <row r="37" spans="2:165">
      <c r="B37" s="844" t="s">
        <v>1056</v>
      </c>
      <c r="C37" s="845"/>
      <c r="E37" s="846">
        <v>0</v>
      </c>
      <c r="F37" s="846">
        <v>2149975</v>
      </c>
      <c r="G37" s="846">
        <v>2143505</v>
      </c>
      <c r="H37" s="846">
        <v>2143451</v>
      </c>
      <c r="I37" s="846">
        <v>2142920</v>
      </c>
      <c r="J37" s="846">
        <v>2142920</v>
      </c>
      <c r="K37" s="846">
        <v>2142113</v>
      </c>
      <c r="L37" s="846">
        <v>2130316</v>
      </c>
      <c r="M37" s="846">
        <v>2123135</v>
      </c>
      <c r="N37" s="846">
        <v>2117934</v>
      </c>
      <c r="O37" s="846">
        <v>2092783</v>
      </c>
      <c r="P37" s="846">
        <v>2069051</v>
      </c>
      <c r="Q37" s="846">
        <v>1939509</v>
      </c>
      <c r="R37" s="846">
        <v>1639424</v>
      </c>
      <c r="S37" s="846">
        <v>1633397</v>
      </c>
      <c r="T37" s="846">
        <v>997134</v>
      </c>
      <c r="U37" s="846">
        <v>952978</v>
      </c>
      <c r="V37" s="846">
        <v>679821</v>
      </c>
      <c r="W37" s="846">
        <v>154804</v>
      </c>
      <c r="X37" s="846">
        <v>153278</v>
      </c>
      <c r="Y37" s="846">
        <v>196</v>
      </c>
      <c r="Z37" s="846">
        <v>0</v>
      </c>
      <c r="AA37" s="846">
        <v>0</v>
      </c>
      <c r="AB37" s="846">
        <v>0</v>
      </c>
      <c r="AC37" s="846">
        <v>0</v>
      </c>
      <c r="AD37" s="846">
        <v>0</v>
      </c>
      <c r="AE37" s="846">
        <v>0</v>
      </c>
      <c r="AF37" s="846">
        <v>0</v>
      </c>
      <c r="AG37" s="846">
        <v>0</v>
      </c>
      <c r="AH37" s="846">
        <v>0</v>
      </c>
      <c r="AI37" s="846">
        <v>0</v>
      </c>
      <c r="AJ37" s="846">
        <v>0</v>
      </c>
      <c r="AK37" s="846">
        <v>0</v>
      </c>
      <c r="AL37" s="846">
        <v>0</v>
      </c>
      <c r="AM37" s="846">
        <v>0</v>
      </c>
      <c r="AN37" s="846">
        <v>0</v>
      </c>
      <c r="AO37" s="772"/>
      <c r="AP37" s="790"/>
      <c r="AQ37" s="772"/>
      <c r="AR37" s="846">
        <v>0</v>
      </c>
      <c r="AS37" s="846">
        <v>263</v>
      </c>
      <c r="AT37" s="846">
        <v>261</v>
      </c>
      <c r="AU37" s="846">
        <v>261</v>
      </c>
      <c r="AV37" s="846">
        <v>261</v>
      </c>
      <c r="AW37" s="846">
        <v>261</v>
      </c>
      <c r="AX37" s="846">
        <v>261</v>
      </c>
      <c r="AY37" s="846">
        <v>259</v>
      </c>
      <c r="AZ37" s="846">
        <v>258</v>
      </c>
      <c r="BA37" s="846">
        <v>256</v>
      </c>
      <c r="BB37" s="846">
        <v>252</v>
      </c>
      <c r="BC37" s="846">
        <v>248</v>
      </c>
      <c r="BD37" s="846">
        <v>222</v>
      </c>
      <c r="BE37" s="846">
        <v>205</v>
      </c>
      <c r="BF37" s="846">
        <v>205</v>
      </c>
      <c r="BG37" s="846">
        <v>106</v>
      </c>
      <c r="BH37" s="846">
        <v>96</v>
      </c>
      <c r="BI37" s="846">
        <v>78</v>
      </c>
      <c r="BJ37" s="846">
        <v>45</v>
      </c>
      <c r="BK37" s="846">
        <v>43</v>
      </c>
      <c r="BL37" s="846">
        <v>1</v>
      </c>
      <c r="BM37" s="846">
        <v>0</v>
      </c>
      <c r="BN37" s="846">
        <v>0</v>
      </c>
      <c r="BO37" s="846">
        <v>0</v>
      </c>
      <c r="BP37" s="846">
        <v>0</v>
      </c>
      <c r="BQ37" s="846">
        <v>0</v>
      </c>
      <c r="BR37" s="846">
        <v>0</v>
      </c>
      <c r="BS37" s="846">
        <v>0</v>
      </c>
      <c r="BT37" s="846">
        <v>0</v>
      </c>
      <c r="BU37" s="846">
        <v>0</v>
      </c>
      <c r="BV37" s="846">
        <v>0</v>
      </c>
      <c r="BW37" s="846">
        <v>0</v>
      </c>
      <c r="BX37" s="846">
        <v>0</v>
      </c>
      <c r="BY37" s="846">
        <v>0</v>
      </c>
      <c r="BZ37" s="846">
        <v>0</v>
      </c>
      <c r="CA37" s="846">
        <v>0</v>
      </c>
      <c r="CB37" s="772"/>
      <c r="CC37" s="801"/>
      <c r="CD37" s="772"/>
      <c r="CE37" s="802"/>
      <c r="CF37" s="772"/>
      <c r="CG37" s="846">
        <v>0</v>
      </c>
      <c r="CH37" s="846">
        <f>SUM(CH33:CH36)</f>
        <v>2408390</v>
      </c>
      <c r="CI37" s="846">
        <f t="shared" ref="CI37:DP37" si="6">SUM(CI33:CI36)</f>
        <v>2402784</v>
      </c>
      <c r="CJ37" s="846">
        <f t="shared" si="6"/>
        <v>2402736</v>
      </c>
      <c r="CK37" s="846">
        <f t="shared" si="6"/>
        <v>2402265</v>
      </c>
      <c r="CL37" s="846">
        <f t="shared" si="6"/>
        <v>2402265</v>
      </c>
      <c r="CM37" s="846">
        <f t="shared" si="6"/>
        <v>2401549</v>
      </c>
      <c r="CN37" s="846">
        <f t="shared" si="6"/>
        <v>2391074</v>
      </c>
      <c r="CO37" s="846">
        <f t="shared" si="6"/>
        <v>2384628</v>
      </c>
      <c r="CP37" s="846">
        <f t="shared" si="6"/>
        <v>2380019</v>
      </c>
      <c r="CQ37" s="846">
        <f t="shared" si="6"/>
        <v>2352805</v>
      </c>
      <c r="CR37" s="846">
        <f t="shared" si="6"/>
        <v>2326516</v>
      </c>
      <c r="CS37" s="846">
        <f t="shared" si="6"/>
        <v>2213791</v>
      </c>
      <c r="CT37" s="846">
        <f t="shared" si="6"/>
        <v>1953803</v>
      </c>
      <c r="CU37" s="846">
        <f t="shared" si="6"/>
        <v>1944777</v>
      </c>
      <c r="CV37" s="846">
        <f t="shared" si="6"/>
        <v>1342376</v>
      </c>
      <c r="CW37" s="846">
        <f t="shared" si="6"/>
        <v>1304121</v>
      </c>
      <c r="CX37" s="846">
        <f t="shared" si="6"/>
        <v>895069</v>
      </c>
      <c r="CY37" s="846">
        <f t="shared" si="6"/>
        <v>108858</v>
      </c>
      <c r="CZ37" s="846">
        <f t="shared" si="6"/>
        <v>107332</v>
      </c>
      <c r="DA37" s="846">
        <f t="shared" si="6"/>
        <v>170</v>
      </c>
      <c r="DB37" s="846">
        <f t="shared" si="6"/>
        <v>0</v>
      </c>
      <c r="DC37" s="846">
        <f t="shared" si="6"/>
        <v>0</v>
      </c>
      <c r="DD37" s="846">
        <f t="shared" si="6"/>
        <v>0</v>
      </c>
      <c r="DE37" s="846">
        <f t="shared" si="6"/>
        <v>0</v>
      </c>
      <c r="DF37" s="846">
        <f t="shared" si="6"/>
        <v>0</v>
      </c>
      <c r="DG37" s="846">
        <f t="shared" si="6"/>
        <v>0</v>
      </c>
      <c r="DH37" s="846">
        <f t="shared" si="6"/>
        <v>0</v>
      </c>
      <c r="DI37" s="846">
        <f t="shared" si="6"/>
        <v>0</v>
      </c>
      <c r="DJ37" s="846">
        <f t="shared" si="6"/>
        <v>0</v>
      </c>
      <c r="DK37" s="846">
        <f t="shared" si="6"/>
        <v>0</v>
      </c>
      <c r="DL37" s="846">
        <f t="shared" si="6"/>
        <v>0</v>
      </c>
      <c r="DM37" s="846">
        <f t="shared" si="6"/>
        <v>0</v>
      </c>
      <c r="DN37" s="846">
        <f t="shared" si="6"/>
        <v>0</v>
      </c>
      <c r="DO37" s="846">
        <f t="shared" si="6"/>
        <v>0</v>
      </c>
      <c r="DP37" s="846">
        <f t="shared" si="6"/>
        <v>0</v>
      </c>
      <c r="DQ37" s="772"/>
      <c r="DR37" s="803"/>
      <c r="DS37" s="772"/>
      <c r="DT37" s="846">
        <v>0</v>
      </c>
      <c r="DU37" s="846">
        <f>SUM(DU33:DU36)</f>
        <v>258</v>
      </c>
      <c r="DV37" s="846">
        <f t="shared" ref="DV37:FC37" si="7">SUM(DV33:DV36)</f>
        <v>257</v>
      </c>
      <c r="DW37" s="846">
        <f t="shared" si="7"/>
        <v>257</v>
      </c>
      <c r="DX37" s="846">
        <f t="shared" si="7"/>
        <v>257</v>
      </c>
      <c r="DY37" s="846">
        <f t="shared" si="7"/>
        <v>257</v>
      </c>
      <c r="DZ37" s="846">
        <f t="shared" si="7"/>
        <v>257</v>
      </c>
      <c r="EA37" s="846">
        <f t="shared" si="7"/>
        <v>255</v>
      </c>
      <c r="EB37" s="846">
        <f t="shared" si="7"/>
        <v>254</v>
      </c>
      <c r="EC37" s="846">
        <f t="shared" si="7"/>
        <v>252</v>
      </c>
      <c r="ED37" s="846">
        <f t="shared" si="7"/>
        <v>247</v>
      </c>
      <c r="EE37" s="846">
        <f t="shared" si="7"/>
        <v>243</v>
      </c>
      <c r="EF37" s="846">
        <f t="shared" si="7"/>
        <v>221</v>
      </c>
      <c r="EG37" s="846">
        <f t="shared" si="7"/>
        <v>206</v>
      </c>
      <c r="EH37" s="846">
        <f t="shared" si="7"/>
        <v>206</v>
      </c>
      <c r="EI37" s="846">
        <f t="shared" si="7"/>
        <v>116</v>
      </c>
      <c r="EJ37" s="846">
        <f t="shared" si="7"/>
        <v>107</v>
      </c>
      <c r="EK37" s="846">
        <f t="shared" si="7"/>
        <v>80</v>
      </c>
      <c r="EL37" s="846">
        <f t="shared" si="7"/>
        <v>31</v>
      </c>
      <c r="EM37" s="846">
        <f t="shared" si="7"/>
        <v>30</v>
      </c>
      <c r="EN37" s="846">
        <f t="shared" si="7"/>
        <v>0</v>
      </c>
      <c r="EO37" s="846">
        <f t="shared" si="7"/>
        <v>0</v>
      </c>
      <c r="EP37" s="846">
        <f t="shared" si="7"/>
        <v>0</v>
      </c>
      <c r="EQ37" s="846">
        <f t="shared" si="7"/>
        <v>0</v>
      </c>
      <c r="ER37" s="846">
        <f t="shared" si="7"/>
        <v>0</v>
      </c>
      <c r="ES37" s="846">
        <f t="shared" si="7"/>
        <v>0</v>
      </c>
      <c r="ET37" s="846">
        <f t="shared" si="7"/>
        <v>0</v>
      </c>
      <c r="EU37" s="846">
        <f t="shared" si="7"/>
        <v>0</v>
      </c>
      <c r="EV37" s="846">
        <f t="shared" si="7"/>
        <v>0</v>
      </c>
      <c r="EW37" s="846">
        <f t="shared" si="7"/>
        <v>0</v>
      </c>
      <c r="EX37" s="846">
        <f t="shared" si="7"/>
        <v>0</v>
      </c>
      <c r="EY37" s="846">
        <f t="shared" si="7"/>
        <v>0</v>
      </c>
      <c r="EZ37" s="846">
        <f t="shared" si="7"/>
        <v>0</v>
      </c>
      <c r="FA37" s="846">
        <f t="shared" si="7"/>
        <v>0</v>
      </c>
      <c r="FB37" s="846">
        <f t="shared" si="7"/>
        <v>0</v>
      </c>
      <c r="FC37" s="846">
        <f t="shared" si="7"/>
        <v>0</v>
      </c>
      <c r="FD37" s="772"/>
      <c r="FE37" s="804"/>
      <c r="FF37" s="772"/>
      <c r="FG37" s="805"/>
      <c r="FI37" s="846"/>
    </row>
    <row r="38" spans="2:165">
      <c r="B38" s="847"/>
      <c r="C38" s="847"/>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772"/>
      <c r="AP38" s="790"/>
      <c r="AQ38" s="772"/>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8"/>
      <c r="BP38" s="848"/>
      <c r="BQ38" s="848"/>
      <c r="BR38" s="848"/>
      <c r="BS38" s="848"/>
      <c r="BT38" s="848"/>
      <c r="BU38" s="848"/>
      <c r="BV38" s="848"/>
      <c r="BW38" s="848"/>
      <c r="BX38" s="848"/>
      <c r="BY38" s="848"/>
      <c r="BZ38" s="848"/>
      <c r="CA38" s="848"/>
      <c r="CB38" s="772"/>
      <c r="CC38" s="801"/>
      <c r="CD38" s="772"/>
      <c r="CE38" s="802"/>
      <c r="CF38" s="772"/>
      <c r="CG38" s="848"/>
      <c r="CH38" s="848"/>
      <c r="CI38" s="848"/>
      <c r="CJ38" s="848"/>
      <c r="CK38" s="848"/>
      <c r="CL38" s="848"/>
      <c r="CM38" s="848"/>
      <c r="CN38" s="848"/>
      <c r="CO38" s="848"/>
      <c r="CP38" s="848"/>
      <c r="CQ38" s="848"/>
      <c r="CR38" s="848"/>
      <c r="CS38" s="848"/>
      <c r="CT38" s="848"/>
      <c r="CU38" s="848"/>
      <c r="CV38" s="848"/>
      <c r="CW38" s="848"/>
      <c r="CX38" s="848"/>
      <c r="CY38" s="848"/>
      <c r="CZ38" s="848"/>
      <c r="DA38" s="848"/>
      <c r="DB38" s="848"/>
      <c r="DC38" s="848"/>
      <c r="DD38" s="848"/>
      <c r="DE38" s="848"/>
      <c r="DF38" s="848"/>
      <c r="DG38" s="848"/>
      <c r="DH38" s="848"/>
      <c r="DI38" s="848"/>
      <c r="DJ38" s="848"/>
      <c r="DK38" s="848"/>
      <c r="DL38" s="848"/>
      <c r="DM38" s="848"/>
      <c r="DN38" s="848"/>
      <c r="DO38" s="848"/>
      <c r="DP38" s="848"/>
      <c r="DQ38" s="772"/>
      <c r="DR38" s="803"/>
      <c r="DS38" s="772"/>
      <c r="DT38" s="848"/>
      <c r="DU38" s="848"/>
      <c r="DV38" s="848"/>
      <c r="DW38" s="848"/>
      <c r="DX38" s="848"/>
      <c r="DY38" s="848"/>
      <c r="DZ38" s="848"/>
      <c r="EA38" s="848"/>
      <c r="EB38" s="848"/>
      <c r="EC38" s="848"/>
      <c r="ED38" s="848"/>
      <c r="EE38" s="848"/>
      <c r="EF38" s="848"/>
      <c r="EG38" s="848"/>
      <c r="EH38" s="848"/>
      <c r="EI38" s="848"/>
      <c r="EJ38" s="848"/>
      <c r="EK38" s="848"/>
      <c r="EL38" s="848"/>
      <c r="EM38" s="848"/>
      <c r="EN38" s="848"/>
      <c r="EO38" s="848"/>
      <c r="EP38" s="848"/>
      <c r="EQ38" s="848"/>
      <c r="ER38" s="848"/>
      <c r="ES38" s="848"/>
      <c r="ET38" s="848"/>
      <c r="EU38" s="848"/>
      <c r="EV38" s="848"/>
      <c r="EW38" s="848"/>
      <c r="EX38" s="848"/>
      <c r="EY38" s="848"/>
      <c r="EZ38" s="848"/>
      <c r="FA38" s="848"/>
      <c r="FB38" s="848"/>
      <c r="FC38" s="848"/>
      <c r="FD38" s="772"/>
      <c r="FE38" s="804"/>
      <c r="FF38" s="772"/>
      <c r="FG38" s="805"/>
      <c r="FI38" s="848"/>
    </row>
    <row r="39" spans="2:165">
      <c r="B39" s="849" t="s">
        <v>1057</v>
      </c>
      <c r="C39" s="850"/>
      <c r="E39" s="851"/>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3"/>
      <c r="AO39" s="772"/>
      <c r="AP39" s="790"/>
      <c r="AQ39" s="772"/>
      <c r="AR39" s="851"/>
      <c r="AS39" s="852"/>
      <c r="AT39" s="852"/>
      <c r="AU39" s="852"/>
      <c r="AV39" s="852"/>
      <c r="AW39" s="852"/>
      <c r="AX39" s="852"/>
      <c r="AY39" s="852"/>
      <c r="AZ39" s="852"/>
      <c r="BA39" s="852"/>
      <c r="BB39" s="852"/>
      <c r="BC39" s="852"/>
      <c r="BD39" s="852"/>
      <c r="BE39" s="852"/>
      <c r="BF39" s="852"/>
      <c r="BG39" s="852"/>
      <c r="BH39" s="852"/>
      <c r="BI39" s="852"/>
      <c r="BJ39" s="852"/>
      <c r="BK39" s="852"/>
      <c r="BL39" s="852"/>
      <c r="BM39" s="852"/>
      <c r="BN39" s="852"/>
      <c r="BO39" s="852"/>
      <c r="BP39" s="852"/>
      <c r="BQ39" s="852"/>
      <c r="BR39" s="852"/>
      <c r="BS39" s="852"/>
      <c r="BT39" s="852"/>
      <c r="BU39" s="852"/>
      <c r="BV39" s="852"/>
      <c r="BW39" s="852"/>
      <c r="BX39" s="852"/>
      <c r="BY39" s="852"/>
      <c r="BZ39" s="852"/>
      <c r="CA39" s="853"/>
      <c r="CB39" s="772"/>
      <c r="CC39" s="801"/>
      <c r="CD39" s="772"/>
      <c r="CE39" s="802"/>
      <c r="CF39" s="772"/>
      <c r="CG39" s="851"/>
      <c r="CH39" s="852"/>
      <c r="CI39" s="852"/>
      <c r="CJ39" s="852"/>
      <c r="CK39" s="852"/>
      <c r="CL39" s="852"/>
      <c r="CM39" s="852"/>
      <c r="CN39" s="852"/>
      <c r="CO39" s="852"/>
      <c r="CP39" s="852"/>
      <c r="CQ39" s="852"/>
      <c r="CR39" s="852"/>
      <c r="CS39" s="852"/>
      <c r="CT39" s="852"/>
      <c r="CU39" s="852"/>
      <c r="CV39" s="852"/>
      <c r="CW39" s="852"/>
      <c r="CX39" s="852"/>
      <c r="CY39" s="852"/>
      <c r="CZ39" s="852"/>
      <c r="DA39" s="852"/>
      <c r="DB39" s="852"/>
      <c r="DC39" s="852"/>
      <c r="DD39" s="852"/>
      <c r="DE39" s="852"/>
      <c r="DF39" s="852"/>
      <c r="DG39" s="852"/>
      <c r="DH39" s="852"/>
      <c r="DI39" s="852"/>
      <c r="DJ39" s="852"/>
      <c r="DK39" s="852"/>
      <c r="DL39" s="852"/>
      <c r="DM39" s="852"/>
      <c r="DN39" s="852"/>
      <c r="DO39" s="852"/>
      <c r="DP39" s="853"/>
      <c r="DQ39" s="772"/>
      <c r="DR39" s="803"/>
      <c r="DS39" s="772"/>
      <c r="DT39" s="851"/>
      <c r="DU39" s="852"/>
      <c r="DV39" s="852"/>
      <c r="DW39" s="852"/>
      <c r="DX39" s="852"/>
      <c r="DY39" s="852"/>
      <c r="DZ39" s="852"/>
      <c r="EA39" s="852"/>
      <c r="EB39" s="852"/>
      <c r="EC39" s="852"/>
      <c r="ED39" s="852"/>
      <c r="EE39" s="852"/>
      <c r="EF39" s="852"/>
      <c r="EG39" s="852"/>
      <c r="EH39" s="852"/>
      <c r="EI39" s="852"/>
      <c r="EJ39" s="852"/>
      <c r="EK39" s="852"/>
      <c r="EL39" s="852"/>
      <c r="EM39" s="852"/>
      <c r="EN39" s="852"/>
      <c r="EO39" s="852"/>
      <c r="EP39" s="852"/>
      <c r="EQ39" s="852"/>
      <c r="ER39" s="852"/>
      <c r="ES39" s="852"/>
      <c r="ET39" s="852"/>
      <c r="EU39" s="852"/>
      <c r="EV39" s="852"/>
      <c r="EW39" s="852"/>
      <c r="EX39" s="852"/>
      <c r="EY39" s="852"/>
      <c r="EZ39" s="852"/>
      <c r="FA39" s="852"/>
      <c r="FB39" s="852"/>
      <c r="FC39" s="853"/>
      <c r="FD39" s="772"/>
      <c r="FE39" s="804"/>
      <c r="FF39" s="772"/>
      <c r="FG39" s="805"/>
      <c r="FI39" s="854"/>
    </row>
    <row r="40" spans="2:165">
      <c r="B40" s="807">
        <v>329</v>
      </c>
      <c r="C40" s="808" t="s">
        <v>113</v>
      </c>
      <c r="E40" s="809">
        <v>0</v>
      </c>
      <c r="F40" s="810">
        <v>32011</v>
      </c>
      <c r="G40" s="811">
        <v>32011</v>
      </c>
      <c r="H40" s="810">
        <v>32011</v>
      </c>
      <c r="I40" s="811">
        <v>32011</v>
      </c>
      <c r="J40" s="810">
        <v>32011</v>
      </c>
      <c r="K40" s="811">
        <v>32011</v>
      </c>
      <c r="L40" s="810">
        <v>32011</v>
      </c>
      <c r="M40" s="811">
        <v>32008</v>
      </c>
      <c r="N40" s="810">
        <v>32008</v>
      </c>
      <c r="O40" s="811">
        <v>32056</v>
      </c>
      <c r="P40" s="810">
        <v>32078</v>
      </c>
      <c r="Q40" s="811">
        <v>32047</v>
      </c>
      <c r="R40" s="810">
        <v>32047</v>
      </c>
      <c r="S40" s="811">
        <v>31961</v>
      </c>
      <c r="T40" s="810">
        <v>27680</v>
      </c>
      <c r="U40" s="811">
        <v>27680</v>
      </c>
      <c r="V40" s="810">
        <v>11402</v>
      </c>
      <c r="W40" s="811">
        <v>0</v>
      </c>
      <c r="X40" s="810">
        <v>0</v>
      </c>
      <c r="Y40" s="811">
        <v>0</v>
      </c>
      <c r="Z40" s="810">
        <v>0</v>
      </c>
      <c r="AA40" s="811">
        <v>0</v>
      </c>
      <c r="AB40" s="810">
        <v>0</v>
      </c>
      <c r="AC40" s="811">
        <v>0</v>
      </c>
      <c r="AD40" s="810">
        <v>0</v>
      </c>
      <c r="AE40" s="811">
        <v>0</v>
      </c>
      <c r="AF40" s="810">
        <v>0</v>
      </c>
      <c r="AG40" s="811">
        <v>0</v>
      </c>
      <c r="AH40" s="810">
        <v>0</v>
      </c>
      <c r="AI40" s="811">
        <v>0</v>
      </c>
      <c r="AJ40" s="810">
        <v>0</v>
      </c>
      <c r="AK40" s="811">
        <v>0</v>
      </c>
      <c r="AL40" s="810">
        <v>0</v>
      </c>
      <c r="AM40" s="811">
        <v>0</v>
      </c>
      <c r="AN40" s="812">
        <v>0</v>
      </c>
      <c r="AO40" s="772"/>
      <c r="AP40" s="790"/>
      <c r="AQ40" s="772"/>
      <c r="AR40" s="809">
        <v>0</v>
      </c>
      <c r="AS40" s="810">
        <v>2</v>
      </c>
      <c r="AT40" s="811">
        <v>2</v>
      </c>
      <c r="AU40" s="810">
        <v>2</v>
      </c>
      <c r="AV40" s="811">
        <v>2</v>
      </c>
      <c r="AW40" s="810">
        <v>2</v>
      </c>
      <c r="AX40" s="811">
        <v>2</v>
      </c>
      <c r="AY40" s="810">
        <v>2</v>
      </c>
      <c r="AZ40" s="811">
        <v>2</v>
      </c>
      <c r="BA40" s="810">
        <v>2</v>
      </c>
      <c r="BB40" s="811">
        <v>2</v>
      </c>
      <c r="BC40" s="810">
        <v>2</v>
      </c>
      <c r="BD40" s="811">
        <v>2</v>
      </c>
      <c r="BE40" s="810">
        <v>2</v>
      </c>
      <c r="BF40" s="811">
        <v>2</v>
      </c>
      <c r="BG40" s="810">
        <v>2</v>
      </c>
      <c r="BH40" s="811">
        <v>2</v>
      </c>
      <c r="BI40" s="810">
        <v>1</v>
      </c>
      <c r="BJ40" s="811">
        <v>0</v>
      </c>
      <c r="BK40" s="810">
        <v>0</v>
      </c>
      <c r="BL40" s="811">
        <v>0</v>
      </c>
      <c r="BM40" s="810">
        <v>0</v>
      </c>
      <c r="BN40" s="811">
        <v>0</v>
      </c>
      <c r="BO40" s="810">
        <v>0</v>
      </c>
      <c r="BP40" s="811">
        <v>0</v>
      </c>
      <c r="BQ40" s="810">
        <v>0</v>
      </c>
      <c r="BR40" s="811">
        <v>0</v>
      </c>
      <c r="BS40" s="810">
        <v>0</v>
      </c>
      <c r="BT40" s="811">
        <v>0</v>
      </c>
      <c r="BU40" s="810">
        <v>0</v>
      </c>
      <c r="BV40" s="811">
        <v>0</v>
      </c>
      <c r="BW40" s="810">
        <v>0</v>
      </c>
      <c r="BX40" s="811">
        <v>0</v>
      </c>
      <c r="BY40" s="810">
        <v>0</v>
      </c>
      <c r="BZ40" s="811">
        <v>0</v>
      </c>
      <c r="CA40" s="812">
        <v>0</v>
      </c>
      <c r="CB40" s="772"/>
      <c r="CC40" s="801"/>
      <c r="CD40" s="772"/>
      <c r="CE40" s="802"/>
      <c r="CF40" s="772"/>
      <c r="CG40" s="809">
        <v>0</v>
      </c>
      <c r="CH40" s="810">
        <v>47936</v>
      </c>
      <c r="CI40" s="811">
        <v>47936</v>
      </c>
      <c r="CJ40" s="810">
        <v>47936</v>
      </c>
      <c r="CK40" s="811">
        <v>47936</v>
      </c>
      <c r="CL40" s="810">
        <v>47936</v>
      </c>
      <c r="CM40" s="811">
        <v>47936</v>
      </c>
      <c r="CN40" s="810">
        <v>47936</v>
      </c>
      <c r="CO40" s="811">
        <v>47932</v>
      </c>
      <c r="CP40" s="810">
        <v>47932</v>
      </c>
      <c r="CQ40" s="811">
        <v>48003</v>
      </c>
      <c r="CR40" s="810">
        <v>48037</v>
      </c>
      <c r="CS40" s="811">
        <v>47990</v>
      </c>
      <c r="CT40" s="810">
        <v>47990</v>
      </c>
      <c r="CU40" s="811">
        <v>47862</v>
      </c>
      <c r="CV40" s="810">
        <v>41451</v>
      </c>
      <c r="CW40" s="811">
        <v>41451</v>
      </c>
      <c r="CX40" s="810">
        <v>17074</v>
      </c>
      <c r="CY40" s="811">
        <v>0</v>
      </c>
      <c r="CZ40" s="810">
        <v>0</v>
      </c>
      <c r="DA40" s="811">
        <v>0</v>
      </c>
      <c r="DB40" s="810">
        <v>0</v>
      </c>
      <c r="DC40" s="811">
        <v>0</v>
      </c>
      <c r="DD40" s="810">
        <v>0</v>
      </c>
      <c r="DE40" s="811">
        <v>0</v>
      </c>
      <c r="DF40" s="810">
        <v>0</v>
      </c>
      <c r="DG40" s="811">
        <v>0</v>
      </c>
      <c r="DH40" s="810">
        <v>0</v>
      </c>
      <c r="DI40" s="811">
        <v>0</v>
      </c>
      <c r="DJ40" s="810">
        <v>0</v>
      </c>
      <c r="DK40" s="811">
        <v>0</v>
      </c>
      <c r="DL40" s="810">
        <v>0</v>
      </c>
      <c r="DM40" s="811">
        <v>0</v>
      </c>
      <c r="DN40" s="810">
        <v>0</v>
      </c>
      <c r="DO40" s="811">
        <v>0</v>
      </c>
      <c r="DP40" s="812">
        <v>0</v>
      </c>
      <c r="DQ40" s="772"/>
      <c r="DR40" s="803"/>
      <c r="DS40" s="772"/>
      <c r="DT40" s="809">
        <v>0</v>
      </c>
      <c r="DU40" s="810">
        <v>3</v>
      </c>
      <c r="DV40" s="811">
        <v>3</v>
      </c>
      <c r="DW40" s="810">
        <v>3</v>
      </c>
      <c r="DX40" s="811">
        <v>3</v>
      </c>
      <c r="DY40" s="810">
        <v>3</v>
      </c>
      <c r="DZ40" s="811">
        <v>3</v>
      </c>
      <c r="EA40" s="810">
        <v>3</v>
      </c>
      <c r="EB40" s="811">
        <v>3</v>
      </c>
      <c r="EC40" s="810">
        <v>3</v>
      </c>
      <c r="ED40" s="811">
        <v>3</v>
      </c>
      <c r="EE40" s="810">
        <v>3</v>
      </c>
      <c r="EF40" s="811">
        <v>3</v>
      </c>
      <c r="EG40" s="810">
        <v>3</v>
      </c>
      <c r="EH40" s="811">
        <v>3</v>
      </c>
      <c r="EI40" s="810">
        <v>3</v>
      </c>
      <c r="EJ40" s="811">
        <v>3</v>
      </c>
      <c r="EK40" s="810">
        <v>1</v>
      </c>
      <c r="EL40" s="811">
        <v>0</v>
      </c>
      <c r="EM40" s="810">
        <v>0</v>
      </c>
      <c r="EN40" s="811">
        <v>0</v>
      </c>
      <c r="EO40" s="810">
        <v>0</v>
      </c>
      <c r="EP40" s="811">
        <v>0</v>
      </c>
      <c r="EQ40" s="810">
        <v>0</v>
      </c>
      <c r="ER40" s="811">
        <v>0</v>
      </c>
      <c r="ES40" s="810">
        <v>0</v>
      </c>
      <c r="ET40" s="811">
        <v>0</v>
      </c>
      <c r="EU40" s="810">
        <v>0</v>
      </c>
      <c r="EV40" s="811">
        <v>0</v>
      </c>
      <c r="EW40" s="810">
        <v>0</v>
      </c>
      <c r="EX40" s="811">
        <v>0</v>
      </c>
      <c r="EY40" s="810">
        <v>0</v>
      </c>
      <c r="EZ40" s="811">
        <v>0</v>
      </c>
      <c r="FA40" s="810">
        <v>0</v>
      </c>
      <c r="FB40" s="811">
        <v>0</v>
      </c>
      <c r="FC40" s="812">
        <v>0</v>
      </c>
      <c r="FD40" s="772"/>
      <c r="FE40" s="804"/>
      <c r="FF40" s="772"/>
      <c r="FG40" s="805"/>
      <c r="FI40" s="813" t="b">
        <v>0</v>
      </c>
    </row>
    <row r="41" spans="2:165">
      <c r="B41" s="821">
        <v>331</v>
      </c>
      <c r="C41" s="822" t="s">
        <v>1055</v>
      </c>
      <c r="E41" s="823">
        <v>0</v>
      </c>
      <c r="F41" s="824">
        <v>2734</v>
      </c>
      <c r="G41" s="825">
        <v>2734</v>
      </c>
      <c r="H41" s="824">
        <v>2734</v>
      </c>
      <c r="I41" s="825">
        <v>2734</v>
      </c>
      <c r="J41" s="824">
        <v>2734</v>
      </c>
      <c r="K41" s="825">
        <v>2734</v>
      </c>
      <c r="L41" s="824">
        <v>2734</v>
      </c>
      <c r="M41" s="825">
        <v>2734</v>
      </c>
      <c r="N41" s="824">
        <v>2734</v>
      </c>
      <c r="O41" s="825">
        <v>2734</v>
      </c>
      <c r="P41" s="824">
        <v>2734</v>
      </c>
      <c r="Q41" s="825">
        <v>2734</v>
      </c>
      <c r="R41" s="824">
        <v>2734</v>
      </c>
      <c r="S41" s="825">
        <v>2734</v>
      </c>
      <c r="T41" s="824">
        <v>2734</v>
      </c>
      <c r="U41" s="825">
        <v>2734</v>
      </c>
      <c r="V41" s="824">
        <v>2734</v>
      </c>
      <c r="W41" s="825">
        <v>2734</v>
      </c>
      <c r="X41" s="824">
        <v>2734</v>
      </c>
      <c r="Y41" s="825">
        <v>0</v>
      </c>
      <c r="Z41" s="824">
        <v>0</v>
      </c>
      <c r="AA41" s="825">
        <v>0</v>
      </c>
      <c r="AB41" s="824">
        <v>0</v>
      </c>
      <c r="AC41" s="825">
        <v>0</v>
      </c>
      <c r="AD41" s="824">
        <v>0</v>
      </c>
      <c r="AE41" s="825">
        <v>0</v>
      </c>
      <c r="AF41" s="824">
        <v>0</v>
      </c>
      <c r="AG41" s="825">
        <v>0</v>
      </c>
      <c r="AH41" s="824">
        <v>0</v>
      </c>
      <c r="AI41" s="825">
        <v>0</v>
      </c>
      <c r="AJ41" s="824">
        <v>0</v>
      </c>
      <c r="AK41" s="825">
        <v>0</v>
      </c>
      <c r="AL41" s="824">
        <v>0</v>
      </c>
      <c r="AM41" s="825">
        <v>0</v>
      </c>
      <c r="AN41" s="826">
        <v>0</v>
      </c>
      <c r="AO41" s="772"/>
      <c r="AP41" s="790"/>
      <c r="AQ41" s="772"/>
      <c r="AR41" s="823">
        <v>0</v>
      </c>
      <c r="AS41" s="824">
        <v>1</v>
      </c>
      <c r="AT41" s="825">
        <v>1</v>
      </c>
      <c r="AU41" s="824">
        <v>1</v>
      </c>
      <c r="AV41" s="825">
        <v>1</v>
      </c>
      <c r="AW41" s="824">
        <v>1</v>
      </c>
      <c r="AX41" s="825">
        <v>1</v>
      </c>
      <c r="AY41" s="824">
        <v>1</v>
      </c>
      <c r="AZ41" s="825">
        <v>1</v>
      </c>
      <c r="BA41" s="824">
        <v>1</v>
      </c>
      <c r="BB41" s="825">
        <v>1</v>
      </c>
      <c r="BC41" s="824">
        <v>1</v>
      </c>
      <c r="BD41" s="825">
        <v>1</v>
      </c>
      <c r="BE41" s="824">
        <v>1</v>
      </c>
      <c r="BF41" s="825">
        <v>1</v>
      </c>
      <c r="BG41" s="824">
        <v>1</v>
      </c>
      <c r="BH41" s="825">
        <v>1</v>
      </c>
      <c r="BI41" s="824">
        <v>1</v>
      </c>
      <c r="BJ41" s="825">
        <v>1</v>
      </c>
      <c r="BK41" s="824">
        <v>1</v>
      </c>
      <c r="BL41" s="825">
        <v>0</v>
      </c>
      <c r="BM41" s="824">
        <v>0</v>
      </c>
      <c r="BN41" s="825">
        <v>0</v>
      </c>
      <c r="BO41" s="824">
        <v>0</v>
      </c>
      <c r="BP41" s="825">
        <v>0</v>
      </c>
      <c r="BQ41" s="824">
        <v>0</v>
      </c>
      <c r="BR41" s="825">
        <v>0</v>
      </c>
      <c r="BS41" s="824">
        <v>0</v>
      </c>
      <c r="BT41" s="825">
        <v>0</v>
      </c>
      <c r="BU41" s="824">
        <v>0</v>
      </c>
      <c r="BV41" s="825">
        <v>0</v>
      </c>
      <c r="BW41" s="824">
        <v>0</v>
      </c>
      <c r="BX41" s="825">
        <v>0</v>
      </c>
      <c r="BY41" s="824">
        <v>0</v>
      </c>
      <c r="BZ41" s="825">
        <v>0</v>
      </c>
      <c r="CA41" s="826">
        <v>0</v>
      </c>
      <c r="CB41" s="772"/>
      <c r="CC41" s="801"/>
      <c r="CD41" s="772"/>
      <c r="CE41" s="802"/>
      <c r="CF41" s="772"/>
      <c r="CG41" s="823">
        <v>0</v>
      </c>
      <c r="CH41" s="824">
        <v>1914</v>
      </c>
      <c r="CI41" s="825">
        <v>1914</v>
      </c>
      <c r="CJ41" s="824">
        <v>1914</v>
      </c>
      <c r="CK41" s="825">
        <v>1914</v>
      </c>
      <c r="CL41" s="824">
        <v>1914</v>
      </c>
      <c r="CM41" s="825">
        <v>1914</v>
      </c>
      <c r="CN41" s="824">
        <v>1914</v>
      </c>
      <c r="CO41" s="825">
        <v>1914</v>
      </c>
      <c r="CP41" s="824">
        <v>1914</v>
      </c>
      <c r="CQ41" s="825">
        <v>1914</v>
      </c>
      <c r="CR41" s="824">
        <v>1914</v>
      </c>
      <c r="CS41" s="825">
        <v>1914</v>
      </c>
      <c r="CT41" s="824">
        <v>1914</v>
      </c>
      <c r="CU41" s="825">
        <v>1914</v>
      </c>
      <c r="CV41" s="824">
        <v>1914</v>
      </c>
      <c r="CW41" s="825">
        <v>1914</v>
      </c>
      <c r="CX41" s="824">
        <v>1914</v>
      </c>
      <c r="CY41" s="825">
        <v>1914</v>
      </c>
      <c r="CZ41" s="824">
        <v>1914</v>
      </c>
      <c r="DA41" s="825">
        <v>0</v>
      </c>
      <c r="DB41" s="824">
        <v>0</v>
      </c>
      <c r="DC41" s="825">
        <v>0</v>
      </c>
      <c r="DD41" s="824">
        <v>0</v>
      </c>
      <c r="DE41" s="825">
        <v>0</v>
      </c>
      <c r="DF41" s="824">
        <v>0</v>
      </c>
      <c r="DG41" s="825">
        <v>0</v>
      </c>
      <c r="DH41" s="824">
        <v>0</v>
      </c>
      <c r="DI41" s="825">
        <v>0</v>
      </c>
      <c r="DJ41" s="824">
        <v>0</v>
      </c>
      <c r="DK41" s="825">
        <v>0</v>
      </c>
      <c r="DL41" s="824">
        <v>0</v>
      </c>
      <c r="DM41" s="825">
        <v>0</v>
      </c>
      <c r="DN41" s="824">
        <v>0</v>
      </c>
      <c r="DO41" s="825">
        <v>0</v>
      </c>
      <c r="DP41" s="826">
        <v>0</v>
      </c>
      <c r="DQ41" s="772"/>
      <c r="DR41" s="803"/>
      <c r="DS41" s="772"/>
      <c r="DT41" s="823">
        <v>0</v>
      </c>
      <c r="DU41" s="824">
        <v>1</v>
      </c>
      <c r="DV41" s="825">
        <v>1</v>
      </c>
      <c r="DW41" s="824">
        <v>1</v>
      </c>
      <c r="DX41" s="825">
        <v>1</v>
      </c>
      <c r="DY41" s="824">
        <v>1</v>
      </c>
      <c r="DZ41" s="825">
        <v>1</v>
      </c>
      <c r="EA41" s="824">
        <v>1</v>
      </c>
      <c r="EB41" s="825">
        <v>1</v>
      </c>
      <c r="EC41" s="824">
        <v>1</v>
      </c>
      <c r="ED41" s="825">
        <v>1</v>
      </c>
      <c r="EE41" s="824">
        <v>1</v>
      </c>
      <c r="EF41" s="825">
        <v>1</v>
      </c>
      <c r="EG41" s="824">
        <v>1</v>
      </c>
      <c r="EH41" s="825">
        <v>1</v>
      </c>
      <c r="EI41" s="824">
        <v>1</v>
      </c>
      <c r="EJ41" s="825">
        <v>1</v>
      </c>
      <c r="EK41" s="824">
        <v>1</v>
      </c>
      <c r="EL41" s="825">
        <v>1</v>
      </c>
      <c r="EM41" s="824">
        <v>1</v>
      </c>
      <c r="EN41" s="825">
        <v>0</v>
      </c>
      <c r="EO41" s="824">
        <v>0</v>
      </c>
      <c r="EP41" s="825">
        <v>0</v>
      </c>
      <c r="EQ41" s="824">
        <v>0</v>
      </c>
      <c r="ER41" s="825">
        <v>0</v>
      </c>
      <c r="ES41" s="824">
        <v>0</v>
      </c>
      <c r="ET41" s="825">
        <v>0</v>
      </c>
      <c r="EU41" s="824">
        <v>0</v>
      </c>
      <c r="EV41" s="825">
        <v>0</v>
      </c>
      <c r="EW41" s="824">
        <v>0</v>
      </c>
      <c r="EX41" s="825">
        <v>0</v>
      </c>
      <c r="EY41" s="824">
        <v>0</v>
      </c>
      <c r="EZ41" s="825">
        <v>0</v>
      </c>
      <c r="FA41" s="824">
        <v>0</v>
      </c>
      <c r="FB41" s="825">
        <v>0</v>
      </c>
      <c r="FC41" s="826">
        <v>0</v>
      </c>
      <c r="FD41" s="772"/>
      <c r="FE41" s="804"/>
      <c r="FF41" s="772"/>
      <c r="FG41" s="805"/>
      <c r="FI41" s="827" t="b">
        <v>0</v>
      </c>
    </row>
    <row r="42" spans="2:165">
      <c r="B42" s="821">
        <v>335</v>
      </c>
      <c r="C42" s="836" t="s">
        <v>118</v>
      </c>
      <c r="E42" s="823">
        <v>0</v>
      </c>
      <c r="F42" s="824">
        <v>50447</v>
      </c>
      <c r="G42" s="825">
        <v>56918</v>
      </c>
      <c r="H42" s="824">
        <v>63755</v>
      </c>
      <c r="I42" s="825">
        <v>63755</v>
      </c>
      <c r="J42" s="824">
        <v>63755</v>
      </c>
      <c r="K42" s="825">
        <v>63755</v>
      </c>
      <c r="L42" s="824">
        <v>63755</v>
      </c>
      <c r="M42" s="825">
        <v>63755</v>
      </c>
      <c r="N42" s="824">
        <v>63755</v>
      </c>
      <c r="O42" s="825">
        <v>63755</v>
      </c>
      <c r="P42" s="824">
        <v>60345</v>
      </c>
      <c r="Q42" s="825">
        <v>80951</v>
      </c>
      <c r="R42" s="824">
        <v>0</v>
      </c>
      <c r="S42" s="825">
        <v>0</v>
      </c>
      <c r="T42" s="824">
        <v>0</v>
      </c>
      <c r="U42" s="825">
        <v>0</v>
      </c>
      <c r="V42" s="824">
        <v>0</v>
      </c>
      <c r="W42" s="825">
        <v>0</v>
      </c>
      <c r="X42" s="824">
        <v>0</v>
      </c>
      <c r="Y42" s="825">
        <v>0</v>
      </c>
      <c r="Z42" s="824">
        <v>0</v>
      </c>
      <c r="AA42" s="825">
        <v>0</v>
      </c>
      <c r="AB42" s="824">
        <v>0</v>
      </c>
      <c r="AC42" s="825">
        <v>0</v>
      </c>
      <c r="AD42" s="824">
        <v>0</v>
      </c>
      <c r="AE42" s="825">
        <v>0</v>
      </c>
      <c r="AF42" s="824">
        <v>0</v>
      </c>
      <c r="AG42" s="825">
        <v>0</v>
      </c>
      <c r="AH42" s="824">
        <v>0</v>
      </c>
      <c r="AI42" s="825">
        <v>0</v>
      </c>
      <c r="AJ42" s="824">
        <v>0</v>
      </c>
      <c r="AK42" s="825">
        <v>0</v>
      </c>
      <c r="AL42" s="824">
        <v>0</v>
      </c>
      <c r="AM42" s="825">
        <v>0</v>
      </c>
      <c r="AN42" s="826">
        <v>0</v>
      </c>
      <c r="AO42" s="772"/>
      <c r="AP42" s="790"/>
      <c r="AQ42" s="772"/>
      <c r="AR42" s="823">
        <v>0</v>
      </c>
      <c r="AS42" s="824">
        <v>-5</v>
      </c>
      <c r="AT42" s="825">
        <v>-3</v>
      </c>
      <c r="AU42" s="824">
        <v>-2</v>
      </c>
      <c r="AV42" s="825">
        <v>-2</v>
      </c>
      <c r="AW42" s="824">
        <v>-2</v>
      </c>
      <c r="AX42" s="825">
        <v>-2</v>
      </c>
      <c r="AY42" s="824">
        <v>-2</v>
      </c>
      <c r="AZ42" s="825">
        <v>-2</v>
      </c>
      <c r="BA42" s="824">
        <v>-2</v>
      </c>
      <c r="BB42" s="825">
        <v>-2</v>
      </c>
      <c r="BC42" s="824">
        <v>-3</v>
      </c>
      <c r="BD42" s="825">
        <v>2</v>
      </c>
      <c r="BE42" s="824">
        <v>0</v>
      </c>
      <c r="BF42" s="825">
        <v>0</v>
      </c>
      <c r="BG42" s="824">
        <v>0</v>
      </c>
      <c r="BH42" s="825">
        <v>0</v>
      </c>
      <c r="BI42" s="824">
        <v>0</v>
      </c>
      <c r="BJ42" s="825">
        <v>0</v>
      </c>
      <c r="BK42" s="824">
        <v>0</v>
      </c>
      <c r="BL42" s="825">
        <v>0</v>
      </c>
      <c r="BM42" s="824">
        <v>0</v>
      </c>
      <c r="BN42" s="825">
        <v>0</v>
      </c>
      <c r="BO42" s="824">
        <v>0</v>
      </c>
      <c r="BP42" s="825">
        <v>0</v>
      </c>
      <c r="BQ42" s="824">
        <v>0</v>
      </c>
      <c r="BR42" s="825">
        <v>0</v>
      </c>
      <c r="BS42" s="824">
        <v>0</v>
      </c>
      <c r="BT42" s="825">
        <v>0</v>
      </c>
      <c r="BU42" s="824">
        <v>0</v>
      </c>
      <c r="BV42" s="825">
        <v>0</v>
      </c>
      <c r="BW42" s="824">
        <v>0</v>
      </c>
      <c r="BX42" s="825">
        <v>0</v>
      </c>
      <c r="BY42" s="824">
        <v>0</v>
      </c>
      <c r="BZ42" s="825">
        <v>0</v>
      </c>
      <c r="CA42" s="826">
        <v>0</v>
      </c>
      <c r="CB42" s="772"/>
      <c r="CC42" s="801"/>
      <c r="CD42" s="772"/>
      <c r="CE42" s="802"/>
      <c r="CF42" s="772"/>
      <c r="CG42" s="823">
        <v>0</v>
      </c>
      <c r="CH42" s="824">
        <v>43707</v>
      </c>
      <c r="CI42" s="825">
        <v>49312</v>
      </c>
      <c r="CJ42" s="824">
        <v>55236</v>
      </c>
      <c r="CK42" s="825">
        <v>55236</v>
      </c>
      <c r="CL42" s="824">
        <v>55236</v>
      </c>
      <c r="CM42" s="825">
        <v>55236</v>
      </c>
      <c r="CN42" s="824">
        <v>55236</v>
      </c>
      <c r="CO42" s="825">
        <v>55236</v>
      </c>
      <c r="CP42" s="824">
        <v>55236</v>
      </c>
      <c r="CQ42" s="825">
        <v>55236</v>
      </c>
      <c r="CR42" s="824">
        <v>52282</v>
      </c>
      <c r="CS42" s="825">
        <v>70135</v>
      </c>
      <c r="CT42" s="824">
        <v>0</v>
      </c>
      <c r="CU42" s="825">
        <v>0</v>
      </c>
      <c r="CV42" s="824">
        <v>0</v>
      </c>
      <c r="CW42" s="825">
        <v>0</v>
      </c>
      <c r="CX42" s="824">
        <v>0</v>
      </c>
      <c r="CY42" s="825">
        <v>0</v>
      </c>
      <c r="CZ42" s="824">
        <v>0</v>
      </c>
      <c r="DA42" s="825">
        <v>0</v>
      </c>
      <c r="DB42" s="824">
        <v>0</v>
      </c>
      <c r="DC42" s="825">
        <v>0</v>
      </c>
      <c r="DD42" s="824">
        <v>0</v>
      </c>
      <c r="DE42" s="825">
        <v>0</v>
      </c>
      <c r="DF42" s="824">
        <v>0</v>
      </c>
      <c r="DG42" s="825">
        <v>0</v>
      </c>
      <c r="DH42" s="824">
        <v>0</v>
      </c>
      <c r="DI42" s="825">
        <v>0</v>
      </c>
      <c r="DJ42" s="824">
        <v>0</v>
      </c>
      <c r="DK42" s="825">
        <v>0</v>
      </c>
      <c r="DL42" s="824">
        <v>0</v>
      </c>
      <c r="DM42" s="825">
        <v>0</v>
      </c>
      <c r="DN42" s="824">
        <v>0</v>
      </c>
      <c r="DO42" s="825">
        <v>0</v>
      </c>
      <c r="DP42" s="826">
        <v>0</v>
      </c>
      <c r="DQ42" s="772"/>
      <c r="DR42" s="803"/>
      <c r="DS42" s="772"/>
      <c r="DT42" s="823">
        <v>0</v>
      </c>
      <c r="DU42" s="824">
        <v>-4</v>
      </c>
      <c r="DV42" s="825">
        <v>-3</v>
      </c>
      <c r="DW42" s="824">
        <v>-2</v>
      </c>
      <c r="DX42" s="825">
        <v>-2</v>
      </c>
      <c r="DY42" s="824">
        <v>-2</v>
      </c>
      <c r="DZ42" s="825">
        <v>-2</v>
      </c>
      <c r="EA42" s="824">
        <v>-2</v>
      </c>
      <c r="EB42" s="825">
        <v>-2</v>
      </c>
      <c r="EC42" s="824">
        <v>-2</v>
      </c>
      <c r="ED42" s="825">
        <v>-2</v>
      </c>
      <c r="EE42" s="824">
        <v>-2</v>
      </c>
      <c r="EF42" s="825">
        <v>2</v>
      </c>
      <c r="EG42" s="824">
        <v>0</v>
      </c>
      <c r="EH42" s="825">
        <v>0</v>
      </c>
      <c r="EI42" s="824">
        <v>0</v>
      </c>
      <c r="EJ42" s="825">
        <v>0</v>
      </c>
      <c r="EK42" s="824">
        <v>0</v>
      </c>
      <c r="EL42" s="825">
        <v>0</v>
      </c>
      <c r="EM42" s="824">
        <v>0</v>
      </c>
      <c r="EN42" s="825">
        <v>0</v>
      </c>
      <c r="EO42" s="824">
        <v>0</v>
      </c>
      <c r="EP42" s="825">
        <v>0</v>
      </c>
      <c r="EQ42" s="824">
        <v>0</v>
      </c>
      <c r="ER42" s="825">
        <v>0</v>
      </c>
      <c r="ES42" s="824">
        <v>0</v>
      </c>
      <c r="ET42" s="825">
        <v>0</v>
      </c>
      <c r="EU42" s="824">
        <v>0</v>
      </c>
      <c r="EV42" s="825">
        <v>0</v>
      </c>
      <c r="EW42" s="824">
        <v>0</v>
      </c>
      <c r="EX42" s="825">
        <v>0</v>
      </c>
      <c r="EY42" s="824">
        <v>0</v>
      </c>
      <c r="EZ42" s="825">
        <v>0</v>
      </c>
      <c r="FA42" s="824">
        <v>0</v>
      </c>
      <c r="FB42" s="825">
        <v>0</v>
      </c>
      <c r="FC42" s="826">
        <v>0</v>
      </c>
      <c r="FD42" s="772"/>
      <c r="FE42" s="804"/>
      <c r="FF42" s="772"/>
      <c r="FG42" s="805"/>
      <c r="FI42" s="827" t="b">
        <v>0</v>
      </c>
    </row>
    <row r="43" spans="2:165">
      <c r="B43" s="814">
        <v>336</v>
      </c>
      <c r="C43" s="815" t="s">
        <v>119</v>
      </c>
      <c r="E43" s="816">
        <v>0</v>
      </c>
      <c r="F43" s="817">
        <v>10453</v>
      </c>
      <c r="G43" s="818">
        <v>10453</v>
      </c>
      <c r="H43" s="817">
        <v>10453</v>
      </c>
      <c r="I43" s="818">
        <v>10452</v>
      </c>
      <c r="J43" s="817">
        <v>10452</v>
      </c>
      <c r="K43" s="818">
        <v>10210</v>
      </c>
      <c r="L43" s="817">
        <v>6538</v>
      </c>
      <c r="M43" s="818">
        <v>4275</v>
      </c>
      <c r="N43" s="817">
        <v>3352</v>
      </c>
      <c r="O43" s="818">
        <v>394</v>
      </c>
      <c r="P43" s="817">
        <v>66</v>
      </c>
      <c r="Q43" s="818">
        <v>0</v>
      </c>
      <c r="R43" s="817">
        <v>0</v>
      </c>
      <c r="S43" s="818">
        <v>0</v>
      </c>
      <c r="T43" s="817">
        <v>0</v>
      </c>
      <c r="U43" s="818">
        <v>0</v>
      </c>
      <c r="V43" s="817">
        <v>0</v>
      </c>
      <c r="W43" s="818">
        <v>0</v>
      </c>
      <c r="X43" s="817">
        <v>0</v>
      </c>
      <c r="Y43" s="818">
        <v>0</v>
      </c>
      <c r="Z43" s="817">
        <v>0</v>
      </c>
      <c r="AA43" s="818">
        <v>0</v>
      </c>
      <c r="AB43" s="817">
        <v>0</v>
      </c>
      <c r="AC43" s="818">
        <v>0</v>
      </c>
      <c r="AD43" s="817">
        <v>0</v>
      </c>
      <c r="AE43" s="818">
        <v>0</v>
      </c>
      <c r="AF43" s="817">
        <v>0</v>
      </c>
      <c r="AG43" s="818">
        <v>0</v>
      </c>
      <c r="AH43" s="817">
        <v>0</v>
      </c>
      <c r="AI43" s="818">
        <v>0</v>
      </c>
      <c r="AJ43" s="817">
        <v>0</v>
      </c>
      <c r="AK43" s="818">
        <v>0</v>
      </c>
      <c r="AL43" s="817">
        <v>0</v>
      </c>
      <c r="AM43" s="818">
        <v>0</v>
      </c>
      <c r="AN43" s="819">
        <v>0</v>
      </c>
      <c r="AO43" s="772"/>
      <c r="AP43" s="790"/>
      <c r="AQ43" s="772"/>
      <c r="AR43" s="816">
        <v>0</v>
      </c>
      <c r="AS43" s="817">
        <v>2</v>
      </c>
      <c r="AT43" s="818">
        <v>2</v>
      </c>
      <c r="AU43" s="817">
        <v>2</v>
      </c>
      <c r="AV43" s="818">
        <v>2</v>
      </c>
      <c r="AW43" s="817">
        <v>2</v>
      </c>
      <c r="AX43" s="818">
        <v>2</v>
      </c>
      <c r="AY43" s="817">
        <v>2</v>
      </c>
      <c r="AZ43" s="818">
        <v>1</v>
      </c>
      <c r="BA43" s="817">
        <v>1</v>
      </c>
      <c r="BB43" s="818">
        <v>0</v>
      </c>
      <c r="BC43" s="817">
        <v>0</v>
      </c>
      <c r="BD43" s="818">
        <v>0</v>
      </c>
      <c r="BE43" s="817">
        <v>0</v>
      </c>
      <c r="BF43" s="818">
        <v>0</v>
      </c>
      <c r="BG43" s="817">
        <v>0</v>
      </c>
      <c r="BH43" s="818">
        <v>0</v>
      </c>
      <c r="BI43" s="817">
        <v>0</v>
      </c>
      <c r="BJ43" s="818">
        <v>0</v>
      </c>
      <c r="BK43" s="817">
        <v>0</v>
      </c>
      <c r="BL43" s="818">
        <v>0</v>
      </c>
      <c r="BM43" s="817">
        <v>0</v>
      </c>
      <c r="BN43" s="818">
        <v>0</v>
      </c>
      <c r="BO43" s="817">
        <v>0</v>
      </c>
      <c r="BP43" s="818">
        <v>0</v>
      </c>
      <c r="BQ43" s="817">
        <v>0</v>
      </c>
      <c r="BR43" s="818">
        <v>0</v>
      </c>
      <c r="BS43" s="817">
        <v>0</v>
      </c>
      <c r="BT43" s="818">
        <v>0</v>
      </c>
      <c r="BU43" s="817">
        <v>0</v>
      </c>
      <c r="BV43" s="818">
        <v>0</v>
      </c>
      <c r="BW43" s="817">
        <v>0</v>
      </c>
      <c r="BX43" s="818">
        <v>0</v>
      </c>
      <c r="BY43" s="817">
        <v>0</v>
      </c>
      <c r="BZ43" s="818">
        <v>0</v>
      </c>
      <c r="CA43" s="819">
        <v>0</v>
      </c>
      <c r="CB43" s="772"/>
      <c r="CC43" s="801"/>
      <c r="CD43" s="772"/>
      <c r="CE43" s="802"/>
      <c r="CF43" s="772"/>
      <c r="CG43" s="816">
        <v>0</v>
      </c>
      <c r="CH43" s="817">
        <v>9281</v>
      </c>
      <c r="CI43" s="818">
        <v>9281</v>
      </c>
      <c r="CJ43" s="817">
        <v>9281</v>
      </c>
      <c r="CK43" s="818">
        <v>9280</v>
      </c>
      <c r="CL43" s="817">
        <v>9280</v>
      </c>
      <c r="CM43" s="818">
        <v>9065</v>
      </c>
      <c r="CN43" s="817">
        <v>5804</v>
      </c>
      <c r="CO43" s="818">
        <v>3796</v>
      </c>
      <c r="CP43" s="817">
        <v>2976</v>
      </c>
      <c r="CQ43" s="818">
        <v>350</v>
      </c>
      <c r="CR43" s="817">
        <v>59</v>
      </c>
      <c r="CS43" s="818">
        <v>0</v>
      </c>
      <c r="CT43" s="817">
        <v>0</v>
      </c>
      <c r="CU43" s="818">
        <v>0</v>
      </c>
      <c r="CV43" s="817">
        <v>0</v>
      </c>
      <c r="CW43" s="818">
        <v>0</v>
      </c>
      <c r="CX43" s="817">
        <v>0</v>
      </c>
      <c r="CY43" s="818">
        <v>0</v>
      </c>
      <c r="CZ43" s="817">
        <v>0</v>
      </c>
      <c r="DA43" s="818">
        <v>0</v>
      </c>
      <c r="DB43" s="817">
        <v>0</v>
      </c>
      <c r="DC43" s="818">
        <v>0</v>
      </c>
      <c r="DD43" s="817">
        <v>0</v>
      </c>
      <c r="DE43" s="818">
        <v>0</v>
      </c>
      <c r="DF43" s="817">
        <v>0</v>
      </c>
      <c r="DG43" s="818">
        <v>0</v>
      </c>
      <c r="DH43" s="817">
        <v>0</v>
      </c>
      <c r="DI43" s="818">
        <v>0</v>
      </c>
      <c r="DJ43" s="817">
        <v>0</v>
      </c>
      <c r="DK43" s="818">
        <v>0</v>
      </c>
      <c r="DL43" s="817">
        <v>0</v>
      </c>
      <c r="DM43" s="818">
        <v>0</v>
      </c>
      <c r="DN43" s="817">
        <v>0</v>
      </c>
      <c r="DO43" s="818">
        <v>0</v>
      </c>
      <c r="DP43" s="819">
        <v>0</v>
      </c>
      <c r="DQ43" s="772"/>
      <c r="DR43" s="803"/>
      <c r="DS43" s="772"/>
      <c r="DT43" s="816">
        <v>0</v>
      </c>
      <c r="DU43" s="817">
        <v>2</v>
      </c>
      <c r="DV43" s="818">
        <v>2</v>
      </c>
      <c r="DW43" s="817">
        <v>2</v>
      </c>
      <c r="DX43" s="818">
        <v>2</v>
      </c>
      <c r="DY43" s="817">
        <v>2</v>
      </c>
      <c r="DZ43" s="818">
        <v>2</v>
      </c>
      <c r="EA43" s="817">
        <v>1</v>
      </c>
      <c r="EB43" s="818">
        <v>1</v>
      </c>
      <c r="EC43" s="817">
        <v>1</v>
      </c>
      <c r="ED43" s="818">
        <v>0</v>
      </c>
      <c r="EE43" s="817">
        <v>0</v>
      </c>
      <c r="EF43" s="818">
        <v>0</v>
      </c>
      <c r="EG43" s="817">
        <v>0</v>
      </c>
      <c r="EH43" s="818">
        <v>0</v>
      </c>
      <c r="EI43" s="817">
        <v>0</v>
      </c>
      <c r="EJ43" s="818">
        <v>0</v>
      </c>
      <c r="EK43" s="817">
        <v>0</v>
      </c>
      <c r="EL43" s="818">
        <v>0</v>
      </c>
      <c r="EM43" s="817">
        <v>0</v>
      </c>
      <c r="EN43" s="818">
        <v>0</v>
      </c>
      <c r="EO43" s="817">
        <v>0</v>
      </c>
      <c r="EP43" s="818">
        <v>0</v>
      </c>
      <c r="EQ43" s="817">
        <v>0</v>
      </c>
      <c r="ER43" s="818">
        <v>0</v>
      </c>
      <c r="ES43" s="817">
        <v>0</v>
      </c>
      <c r="ET43" s="818">
        <v>0</v>
      </c>
      <c r="EU43" s="817">
        <v>0</v>
      </c>
      <c r="EV43" s="818">
        <v>0</v>
      </c>
      <c r="EW43" s="817">
        <v>0</v>
      </c>
      <c r="EX43" s="818">
        <v>0</v>
      </c>
      <c r="EY43" s="817">
        <v>0</v>
      </c>
      <c r="EZ43" s="818">
        <v>0</v>
      </c>
      <c r="FA43" s="817">
        <v>0</v>
      </c>
      <c r="FB43" s="818">
        <v>0</v>
      </c>
      <c r="FC43" s="819">
        <v>0</v>
      </c>
      <c r="FD43" s="772"/>
      <c r="FE43" s="804"/>
      <c r="FF43" s="772"/>
      <c r="FG43" s="805"/>
      <c r="FI43" s="820" t="b">
        <v>0</v>
      </c>
    </row>
    <row r="44" spans="2:165">
      <c r="B44" s="821">
        <v>341</v>
      </c>
      <c r="C44" s="836" t="s">
        <v>124</v>
      </c>
      <c r="E44" s="823">
        <v>0</v>
      </c>
      <c r="F44" s="824">
        <v>971</v>
      </c>
      <c r="G44" s="825">
        <v>971</v>
      </c>
      <c r="H44" s="824">
        <v>971</v>
      </c>
      <c r="I44" s="825">
        <v>971</v>
      </c>
      <c r="J44" s="824">
        <v>971</v>
      </c>
      <c r="K44" s="825">
        <v>971</v>
      </c>
      <c r="L44" s="824">
        <v>971</v>
      </c>
      <c r="M44" s="825">
        <v>971</v>
      </c>
      <c r="N44" s="824">
        <v>971</v>
      </c>
      <c r="O44" s="825">
        <v>971</v>
      </c>
      <c r="P44" s="824">
        <v>971</v>
      </c>
      <c r="Q44" s="825">
        <v>971</v>
      </c>
      <c r="R44" s="824">
        <v>0</v>
      </c>
      <c r="S44" s="825">
        <v>0</v>
      </c>
      <c r="T44" s="824">
        <v>0</v>
      </c>
      <c r="U44" s="825">
        <v>0</v>
      </c>
      <c r="V44" s="824">
        <v>0</v>
      </c>
      <c r="W44" s="825">
        <v>0</v>
      </c>
      <c r="X44" s="824">
        <v>0</v>
      </c>
      <c r="Y44" s="825">
        <v>0</v>
      </c>
      <c r="Z44" s="824">
        <v>0</v>
      </c>
      <c r="AA44" s="825">
        <v>0</v>
      </c>
      <c r="AB44" s="824">
        <v>0</v>
      </c>
      <c r="AC44" s="825">
        <v>0</v>
      </c>
      <c r="AD44" s="824">
        <v>0</v>
      </c>
      <c r="AE44" s="825">
        <v>0</v>
      </c>
      <c r="AF44" s="824">
        <v>0</v>
      </c>
      <c r="AG44" s="825">
        <v>0</v>
      </c>
      <c r="AH44" s="824">
        <v>0</v>
      </c>
      <c r="AI44" s="825">
        <v>0</v>
      </c>
      <c r="AJ44" s="824">
        <v>0</v>
      </c>
      <c r="AK44" s="825">
        <v>0</v>
      </c>
      <c r="AL44" s="824">
        <v>0</v>
      </c>
      <c r="AM44" s="825">
        <v>0</v>
      </c>
      <c r="AN44" s="826">
        <v>0</v>
      </c>
      <c r="AO44" s="772"/>
      <c r="AP44" s="790"/>
      <c r="AQ44" s="772"/>
      <c r="AR44" s="823">
        <v>0</v>
      </c>
      <c r="AS44" s="824">
        <v>0</v>
      </c>
      <c r="AT44" s="825">
        <v>0</v>
      </c>
      <c r="AU44" s="824">
        <v>0</v>
      </c>
      <c r="AV44" s="825">
        <v>0</v>
      </c>
      <c r="AW44" s="824">
        <v>0</v>
      </c>
      <c r="AX44" s="825">
        <v>0</v>
      </c>
      <c r="AY44" s="824">
        <v>0</v>
      </c>
      <c r="AZ44" s="825">
        <v>0</v>
      </c>
      <c r="BA44" s="824">
        <v>0</v>
      </c>
      <c r="BB44" s="825">
        <v>0</v>
      </c>
      <c r="BC44" s="824">
        <v>0</v>
      </c>
      <c r="BD44" s="825">
        <v>0</v>
      </c>
      <c r="BE44" s="824">
        <v>0</v>
      </c>
      <c r="BF44" s="825">
        <v>0</v>
      </c>
      <c r="BG44" s="824">
        <v>0</v>
      </c>
      <c r="BH44" s="825">
        <v>0</v>
      </c>
      <c r="BI44" s="824">
        <v>0</v>
      </c>
      <c r="BJ44" s="825">
        <v>0</v>
      </c>
      <c r="BK44" s="824">
        <v>0</v>
      </c>
      <c r="BL44" s="825">
        <v>0</v>
      </c>
      <c r="BM44" s="824">
        <v>0</v>
      </c>
      <c r="BN44" s="825">
        <v>0</v>
      </c>
      <c r="BO44" s="824">
        <v>0</v>
      </c>
      <c r="BP44" s="825">
        <v>0</v>
      </c>
      <c r="BQ44" s="824">
        <v>0</v>
      </c>
      <c r="BR44" s="825">
        <v>0</v>
      </c>
      <c r="BS44" s="824">
        <v>0</v>
      </c>
      <c r="BT44" s="825">
        <v>0</v>
      </c>
      <c r="BU44" s="824">
        <v>0</v>
      </c>
      <c r="BV44" s="825">
        <v>0</v>
      </c>
      <c r="BW44" s="824">
        <v>0</v>
      </c>
      <c r="BX44" s="825">
        <v>0</v>
      </c>
      <c r="BY44" s="824">
        <v>0</v>
      </c>
      <c r="BZ44" s="825">
        <v>0</v>
      </c>
      <c r="CA44" s="826">
        <v>0</v>
      </c>
      <c r="CB44" s="772"/>
      <c r="CC44" s="801"/>
      <c r="CD44" s="772"/>
      <c r="CE44" s="802"/>
      <c r="CF44" s="772"/>
      <c r="CG44" s="823">
        <v>0</v>
      </c>
      <c r="CH44" s="824">
        <v>835</v>
      </c>
      <c r="CI44" s="825">
        <v>835</v>
      </c>
      <c r="CJ44" s="824">
        <v>835</v>
      </c>
      <c r="CK44" s="825">
        <v>835</v>
      </c>
      <c r="CL44" s="824">
        <v>835</v>
      </c>
      <c r="CM44" s="825">
        <v>835</v>
      </c>
      <c r="CN44" s="824">
        <v>835</v>
      </c>
      <c r="CO44" s="825">
        <v>835</v>
      </c>
      <c r="CP44" s="824">
        <v>835</v>
      </c>
      <c r="CQ44" s="825">
        <v>835</v>
      </c>
      <c r="CR44" s="824">
        <v>835</v>
      </c>
      <c r="CS44" s="825">
        <v>835</v>
      </c>
      <c r="CT44" s="824">
        <v>0</v>
      </c>
      <c r="CU44" s="825">
        <v>0</v>
      </c>
      <c r="CV44" s="824">
        <v>0</v>
      </c>
      <c r="CW44" s="825">
        <v>0</v>
      </c>
      <c r="CX44" s="824">
        <v>0</v>
      </c>
      <c r="CY44" s="825">
        <v>0</v>
      </c>
      <c r="CZ44" s="824">
        <v>0</v>
      </c>
      <c r="DA44" s="825">
        <v>0</v>
      </c>
      <c r="DB44" s="824">
        <v>0</v>
      </c>
      <c r="DC44" s="825">
        <v>0</v>
      </c>
      <c r="DD44" s="824">
        <v>0</v>
      </c>
      <c r="DE44" s="825">
        <v>0</v>
      </c>
      <c r="DF44" s="824">
        <v>0</v>
      </c>
      <c r="DG44" s="825">
        <v>0</v>
      </c>
      <c r="DH44" s="824">
        <v>0</v>
      </c>
      <c r="DI44" s="825">
        <v>0</v>
      </c>
      <c r="DJ44" s="824">
        <v>0</v>
      </c>
      <c r="DK44" s="825">
        <v>0</v>
      </c>
      <c r="DL44" s="824">
        <v>0</v>
      </c>
      <c r="DM44" s="825">
        <v>0</v>
      </c>
      <c r="DN44" s="824">
        <v>0</v>
      </c>
      <c r="DO44" s="825">
        <v>0</v>
      </c>
      <c r="DP44" s="826">
        <v>0</v>
      </c>
      <c r="DQ44" s="772"/>
      <c r="DR44" s="803"/>
      <c r="DS44" s="772"/>
      <c r="DT44" s="823">
        <v>0</v>
      </c>
      <c r="DU44" s="824">
        <v>0</v>
      </c>
      <c r="DV44" s="825">
        <v>0</v>
      </c>
      <c r="DW44" s="824">
        <v>0</v>
      </c>
      <c r="DX44" s="825">
        <v>0</v>
      </c>
      <c r="DY44" s="824">
        <v>0</v>
      </c>
      <c r="DZ44" s="825">
        <v>0</v>
      </c>
      <c r="EA44" s="824">
        <v>0</v>
      </c>
      <c r="EB44" s="825">
        <v>0</v>
      </c>
      <c r="EC44" s="824">
        <v>0</v>
      </c>
      <c r="ED44" s="825">
        <v>0</v>
      </c>
      <c r="EE44" s="824">
        <v>0</v>
      </c>
      <c r="EF44" s="825">
        <v>0</v>
      </c>
      <c r="EG44" s="824">
        <v>0</v>
      </c>
      <c r="EH44" s="825">
        <v>0</v>
      </c>
      <c r="EI44" s="824">
        <v>0</v>
      </c>
      <c r="EJ44" s="825">
        <v>0</v>
      </c>
      <c r="EK44" s="824">
        <v>0</v>
      </c>
      <c r="EL44" s="825">
        <v>0</v>
      </c>
      <c r="EM44" s="824">
        <v>0</v>
      </c>
      <c r="EN44" s="825">
        <v>0</v>
      </c>
      <c r="EO44" s="824">
        <v>0</v>
      </c>
      <c r="EP44" s="825">
        <v>0</v>
      </c>
      <c r="EQ44" s="824">
        <v>0</v>
      </c>
      <c r="ER44" s="825">
        <v>0</v>
      </c>
      <c r="ES44" s="824">
        <v>0</v>
      </c>
      <c r="ET44" s="825">
        <v>0</v>
      </c>
      <c r="EU44" s="824">
        <v>0</v>
      </c>
      <c r="EV44" s="825">
        <v>0</v>
      </c>
      <c r="EW44" s="824">
        <v>0</v>
      </c>
      <c r="EX44" s="825">
        <v>0</v>
      </c>
      <c r="EY44" s="824">
        <v>0</v>
      </c>
      <c r="EZ44" s="825">
        <v>0</v>
      </c>
      <c r="FA44" s="824">
        <v>0</v>
      </c>
      <c r="FB44" s="825">
        <v>0</v>
      </c>
      <c r="FC44" s="826">
        <v>0</v>
      </c>
      <c r="FD44" s="772"/>
      <c r="FE44" s="804"/>
      <c r="FF44" s="772"/>
      <c r="FG44" s="805"/>
      <c r="FI44" s="827" t="b">
        <v>0</v>
      </c>
    </row>
    <row r="45" spans="2:165">
      <c r="B45" s="849" t="s">
        <v>1058</v>
      </c>
      <c r="C45" s="850"/>
      <c r="E45" s="846">
        <v>0</v>
      </c>
      <c r="F45" s="846">
        <v>96616</v>
      </c>
      <c r="G45" s="846">
        <v>103087</v>
      </c>
      <c r="H45" s="846">
        <v>109924</v>
      </c>
      <c r="I45" s="846">
        <v>109923</v>
      </c>
      <c r="J45" s="846">
        <v>109923</v>
      </c>
      <c r="K45" s="846">
        <v>109681</v>
      </c>
      <c r="L45" s="846">
        <v>106009</v>
      </c>
      <c r="M45" s="846">
        <v>103743</v>
      </c>
      <c r="N45" s="846">
        <v>102820</v>
      </c>
      <c r="O45" s="846">
        <v>99910</v>
      </c>
      <c r="P45" s="846">
        <v>96194</v>
      </c>
      <c r="Q45" s="846">
        <v>116703</v>
      </c>
      <c r="R45" s="846">
        <v>34781</v>
      </c>
      <c r="S45" s="846">
        <v>34695</v>
      </c>
      <c r="T45" s="846">
        <v>30414</v>
      </c>
      <c r="U45" s="846">
        <v>30414</v>
      </c>
      <c r="V45" s="846">
        <v>14136</v>
      </c>
      <c r="W45" s="846">
        <v>2734</v>
      </c>
      <c r="X45" s="846">
        <v>2734</v>
      </c>
      <c r="Y45" s="846">
        <v>0</v>
      </c>
      <c r="Z45" s="846">
        <v>0</v>
      </c>
      <c r="AA45" s="846">
        <v>0</v>
      </c>
      <c r="AB45" s="846">
        <v>0</v>
      </c>
      <c r="AC45" s="846">
        <v>0</v>
      </c>
      <c r="AD45" s="846">
        <v>0</v>
      </c>
      <c r="AE45" s="846">
        <v>0</v>
      </c>
      <c r="AF45" s="846">
        <v>0</v>
      </c>
      <c r="AG45" s="846">
        <v>0</v>
      </c>
      <c r="AH45" s="846">
        <v>0</v>
      </c>
      <c r="AI45" s="846">
        <v>0</v>
      </c>
      <c r="AJ45" s="846">
        <v>0</v>
      </c>
      <c r="AK45" s="846">
        <v>0</v>
      </c>
      <c r="AL45" s="846">
        <v>0</v>
      </c>
      <c r="AM45" s="846">
        <v>0</v>
      </c>
      <c r="AN45" s="846">
        <v>0</v>
      </c>
      <c r="AO45" s="772"/>
      <c r="AP45" s="790"/>
      <c r="AQ45" s="772"/>
      <c r="AR45" s="846">
        <v>0</v>
      </c>
      <c r="AS45" s="846">
        <v>0</v>
      </c>
      <c r="AT45" s="846">
        <v>2</v>
      </c>
      <c r="AU45" s="846">
        <v>3</v>
      </c>
      <c r="AV45" s="846">
        <v>3</v>
      </c>
      <c r="AW45" s="846">
        <v>3</v>
      </c>
      <c r="AX45" s="846">
        <v>3</v>
      </c>
      <c r="AY45" s="846">
        <v>3</v>
      </c>
      <c r="AZ45" s="846">
        <v>2</v>
      </c>
      <c r="BA45" s="846">
        <v>2</v>
      </c>
      <c r="BB45" s="846">
        <v>1</v>
      </c>
      <c r="BC45" s="846">
        <v>0</v>
      </c>
      <c r="BD45" s="846">
        <v>5</v>
      </c>
      <c r="BE45" s="846">
        <v>3</v>
      </c>
      <c r="BF45" s="846">
        <v>3</v>
      </c>
      <c r="BG45" s="846">
        <v>3</v>
      </c>
      <c r="BH45" s="846">
        <v>3</v>
      </c>
      <c r="BI45" s="846">
        <v>2</v>
      </c>
      <c r="BJ45" s="846">
        <v>1</v>
      </c>
      <c r="BK45" s="846">
        <v>1</v>
      </c>
      <c r="BL45" s="846">
        <v>0</v>
      </c>
      <c r="BM45" s="846">
        <v>0</v>
      </c>
      <c r="BN45" s="846">
        <v>0</v>
      </c>
      <c r="BO45" s="846">
        <v>0</v>
      </c>
      <c r="BP45" s="846">
        <v>0</v>
      </c>
      <c r="BQ45" s="846">
        <v>0</v>
      </c>
      <c r="BR45" s="846">
        <v>0</v>
      </c>
      <c r="BS45" s="846">
        <v>0</v>
      </c>
      <c r="BT45" s="846">
        <v>0</v>
      </c>
      <c r="BU45" s="846">
        <v>0</v>
      </c>
      <c r="BV45" s="846">
        <v>0</v>
      </c>
      <c r="BW45" s="846">
        <v>0</v>
      </c>
      <c r="BX45" s="846">
        <v>0</v>
      </c>
      <c r="BY45" s="846">
        <v>0</v>
      </c>
      <c r="BZ45" s="846">
        <v>0</v>
      </c>
      <c r="CA45" s="846">
        <v>0</v>
      </c>
      <c r="CB45" s="772"/>
      <c r="CC45" s="801"/>
      <c r="CD45" s="772"/>
      <c r="CE45" s="802"/>
      <c r="CF45" s="772"/>
      <c r="CG45" s="846">
        <v>0</v>
      </c>
      <c r="CH45" s="846">
        <f>SUM(CH40:CH44)</f>
        <v>103673</v>
      </c>
      <c r="CI45" s="846">
        <f t="shared" ref="CI45:DP45" si="8">SUM(CI40:CI44)</f>
        <v>109278</v>
      </c>
      <c r="CJ45" s="846">
        <f t="shared" si="8"/>
        <v>115202</v>
      </c>
      <c r="CK45" s="846">
        <f t="shared" si="8"/>
        <v>115201</v>
      </c>
      <c r="CL45" s="846">
        <f t="shared" si="8"/>
        <v>115201</v>
      </c>
      <c r="CM45" s="846">
        <f t="shared" si="8"/>
        <v>114986</v>
      </c>
      <c r="CN45" s="846">
        <f t="shared" si="8"/>
        <v>111725</v>
      </c>
      <c r="CO45" s="846">
        <f t="shared" si="8"/>
        <v>109713</v>
      </c>
      <c r="CP45" s="846">
        <f t="shared" si="8"/>
        <v>108893</v>
      </c>
      <c r="CQ45" s="846">
        <f t="shared" si="8"/>
        <v>106338</v>
      </c>
      <c r="CR45" s="846">
        <f t="shared" si="8"/>
        <v>103127</v>
      </c>
      <c r="CS45" s="846">
        <f t="shared" si="8"/>
        <v>120874</v>
      </c>
      <c r="CT45" s="846">
        <f t="shared" si="8"/>
        <v>49904</v>
      </c>
      <c r="CU45" s="846">
        <f t="shared" si="8"/>
        <v>49776</v>
      </c>
      <c r="CV45" s="846">
        <f t="shared" si="8"/>
        <v>43365</v>
      </c>
      <c r="CW45" s="846">
        <f t="shared" si="8"/>
        <v>43365</v>
      </c>
      <c r="CX45" s="846">
        <f t="shared" si="8"/>
        <v>18988</v>
      </c>
      <c r="CY45" s="846">
        <f t="shared" si="8"/>
        <v>1914</v>
      </c>
      <c r="CZ45" s="846">
        <f t="shared" si="8"/>
        <v>1914</v>
      </c>
      <c r="DA45" s="846">
        <f t="shared" si="8"/>
        <v>0</v>
      </c>
      <c r="DB45" s="846">
        <f t="shared" si="8"/>
        <v>0</v>
      </c>
      <c r="DC45" s="846">
        <f t="shared" si="8"/>
        <v>0</v>
      </c>
      <c r="DD45" s="846">
        <f t="shared" si="8"/>
        <v>0</v>
      </c>
      <c r="DE45" s="846">
        <f t="shared" si="8"/>
        <v>0</v>
      </c>
      <c r="DF45" s="846">
        <f t="shared" si="8"/>
        <v>0</v>
      </c>
      <c r="DG45" s="846">
        <f t="shared" si="8"/>
        <v>0</v>
      </c>
      <c r="DH45" s="846">
        <f t="shared" si="8"/>
        <v>0</v>
      </c>
      <c r="DI45" s="846">
        <f t="shared" si="8"/>
        <v>0</v>
      </c>
      <c r="DJ45" s="846">
        <f t="shared" si="8"/>
        <v>0</v>
      </c>
      <c r="DK45" s="846">
        <f t="shared" si="8"/>
        <v>0</v>
      </c>
      <c r="DL45" s="846">
        <f t="shared" si="8"/>
        <v>0</v>
      </c>
      <c r="DM45" s="846">
        <f t="shared" si="8"/>
        <v>0</v>
      </c>
      <c r="DN45" s="846">
        <f t="shared" si="8"/>
        <v>0</v>
      </c>
      <c r="DO45" s="846">
        <f t="shared" si="8"/>
        <v>0</v>
      </c>
      <c r="DP45" s="846">
        <f t="shared" si="8"/>
        <v>0</v>
      </c>
      <c r="DQ45" s="772"/>
      <c r="DR45" s="803"/>
      <c r="DS45" s="772"/>
      <c r="DT45" s="846">
        <v>0</v>
      </c>
      <c r="DU45" s="846">
        <f>SUM(DU40:DU44)</f>
        <v>2</v>
      </c>
      <c r="DV45" s="846">
        <f t="shared" ref="DV45:FC45" si="9">SUM(DV40:DV44)</f>
        <v>3</v>
      </c>
      <c r="DW45" s="846">
        <f t="shared" si="9"/>
        <v>4</v>
      </c>
      <c r="DX45" s="846">
        <f t="shared" si="9"/>
        <v>4</v>
      </c>
      <c r="DY45" s="846">
        <f t="shared" si="9"/>
        <v>4</v>
      </c>
      <c r="DZ45" s="846">
        <f t="shared" si="9"/>
        <v>4</v>
      </c>
      <c r="EA45" s="846">
        <f t="shared" si="9"/>
        <v>3</v>
      </c>
      <c r="EB45" s="846">
        <f t="shared" si="9"/>
        <v>3</v>
      </c>
      <c r="EC45" s="846">
        <f t="shared" si="9"/>
        <v>3</v>
      </c>
      <c r="ED45" s="846">
        <f t="shared" si="9"/>
        <v>2</v>
      </c>
      <c r="EE45" s="846">
        <f t="shared" si="9"/>
        <v>2</v>
      </c>
      <c r="EF45" s="846">
        <f t="shared" si="9"/>
        <v>6</v>
      </c>
      <c r="EG45" s="846">
        <f t="shared" si="9"/>
        <v>4</v>
      </c>
      <c r="EH45" s="846">
        <f t="shared" si="9"/>
        <v>4</v>
      </c>
      <c r="EI45" s="846">
        <f t="shared" si="9"/>
        <v>4</v>
      </c>
      <c r="EJ45" s="846">
        <f t="shared" si="9"/>
        <v>4</v>
      </c>
      <c r="EK45" s="846">
        <f t="shared" si="9"/>
        <v>2</v>
      </c>
      <c r="EL45" s="846">
        <f t="shared" si="9"/>
        <v>1</v>
      </c>
      <c r="EM45" s="846">
        <f t="shared" si="9"/>
        <v>1</v>
      </c>
      <c r="EN45" s="846">
        <f t="shared" si="9"/>
        <v>0</v>
      </c>
      <c r="EO45" s="846">
        <f t="shared" si="9"/>
        <v>0</v>
      </c>
      <c r="EP45" s="846">
        <f t="shared" si="9"/>
        <v>0</v>
      </c>
      <c r="EQ45" s="846">
        <f t="shared" si="9"/>
        <v>0</v>
      </c>
      <c r="ER45" s="846">
        <f t="shared" si="9"/>
        <v>0</v>
      </c>
      <c r="ES45" s="846">
        <f t="shared" si="9"/>
        <v>0</v>
      </c>
      <c r="ET45" s="846">
        <f t="shared" si="9"/>
        <v>0</v>
      </c>
      <c r="EU45" s="846">
        <f t="shared" si="9"/>
        <v>0</v>
      </c>
      <c r="EV45" s="846">
        <f t="shared" si="9"/>
        <v>0</v>
      </c>
      <c r="EW45" s="846">
        <f t="shared" si="9"/>
        <v>0</v>
      </c>
      <c r="EX45" s="846">
        <f t="shared" si="9"/>
        <v>0</v>
      </c>
      <c r="EY45" s="846">
        <f t="shared" si="9"/>
        <v>0</v>
      </c>
      <c r="EZ45" s="846">
        <f t="shared" si="9"/>
        <v>0</v>
      </c>
      <c r="FA45" s="846">
        <f t="shared" si="9"/>
        <v>0</v>
      </c>
      <c r="FB45" s="846">
        <f t="shared" si="9"/>
        <v>0</v>
      </c>
      <c r="FC45" s="846">
        <f t="shared" si="9"/>
        <v>0</v>
      </c>
      <c r="FD45" s="772"/>
      <c r="FE45" s="804"/>
      <c r="FF45" s="772"/>
      <c r="FG45" s="805"/>
      <c r="FI45" s="846"/>
    </row>
    <row r="46" spans="2:165">
      <c r="B46" s="847"/>
      <c r="C46" s="847"/>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772"/>
      <c r="AP46" s="790"/>
      <c r="AQ46" s="772"/>
      <c r="AR46" s="848"/>
      <c r="AS46" s="848"/>
      <c r="AT46" s="848"/>
      <c r="AU46" s="848"/>
      <c r="AV46" s="848"/>
      <c r="AW46" s="848"/>
      <c r="AX46" s="848"/>
      <c r="AY46" s="848"/>
      <c r="AZ46" s="848"/>
      <c r="BA46" s="848"/>
      <c r="BB46" s="848"/>
      <c r="BC46" s="848"/>
      <c r="BD46" s="848"/>
      <c r="BE46" s="848"/>
      <c r="BF46" s="848"/>
      <c r="BG46" s="848"/>
      <c r="BH46" s="848"/>
      <c r="BI46" s="848"/>
      <c r="BJ46" s="848"/>
      <c r="BK46" s="848"/>
      <c r="BL46" s="848"/>
      <c r="BM46" s="848"/>
      <c r="BN46" s="848"/>
      <c r="BO46" s="848"/>
      <c r="BP46" s="848"/>
      <c r="BQ46" s="848"/>
      <c r="BR46" s="848"/>
      <c r="BS46" s="848"/>
      <c r="BT46" s="848"/>
      <c r="BU46" s="848"/>
      <c r="BV46" s="848"/>
      <c r="BW46" s="848"/>
      <c r="BX46" s="848"/>
      <c r="BY46" s="848"/>
      <c r="BZ46" s="848"/>
      <c r="CA46" s="848"/>
      <c r="CB46" s="772"/>
      <c r="CC46" s="801"/>
      <c r="CD46" s="772"/>
      <c r="CE46" s="802"/>
      <c r="CF46" s="772"/>
      <c r="CG46" s="848"/>
      <c r="CH46" s="848"/>
      <c r="CI46" s="848"/>
      <c r="CJ46" s="848"/>
      <c r="CK46" s="848"/>
      <c r="CL46" s="848"/>
      <c r="CM46" s="848"/>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772"/>
      <c r="DR46" s="803"/>
      <c r="DS46" s="772"/>
      <c r="DT46" s="848"/>
      <c r="DU46" s="848"/>
      <c r="DV46" s="848"/>
      <c r="DW46" s="848"/>
      <c r="DX46" s="848"/>
      <c r="DY46" s="848"/>
      <c r="DZ46" s="848"/>
      <c r="EA46" s="848"/>
      <c r="EB46" s="848"/>
      <c r="EC46" s="848"/>
      <c r="ED46" s="848"/>
      <c r="EE46" s="848"/>
      <c r="EF46" s="848"/>
      <c r="EG46" s="848"/>
      <c r="EH46" s="848"/>
      <c r="EI46" s="848"/>
      <c r="EJ46" s="848"/>
      <c r="EK46" s="848"/>
      <c r="EL46" s="848"/>
      <c r="EM46" s="848"/>
      <c r="EN46" s="848"/>
      <c r="EO46" s="848"/>
      <c r="EP46" s="848"/>
      <c r="EQ46" s="848"/>
      <c r="ER46" s="848"/>
      <c r="ES46" s="848"/>
      <c r="ET46" s="848"/>
      <c r="EU46" s="848"/>
      <c r="EV46" s="848"/>
      <c r="EW46" s="848"/>
      <c r="EX46" s="848"/>
      <c r="EY46" s="848"/>
      <c r="EZ46" s="848"/>
      <c r="FA46" s="848"/>
      <c r="FB46" s="848"/>
      <c r="FC46" s="848"/>
      <c r="FD46" s="772"/>
      <c r="FE46" s="804"/>
      <c r="FF46" s="772"/>
      <c r="FG46" s="805"/>
      <c r="FI46" s="848"/>
    </row>
    <row r="47" spans="2:165">
      <c r="B47" s="849" t="s">
        <v>1059</v>
      </c>
      <c r="C47" s="850"/>
      <c r="E47" s="851"/>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3"/>
      <c r="AO47" s="772"/>
      <c r="AP47" s="790"/>
      <c r="AQ47" s="772"/>
      <c r="AR47" s="851"/>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852"/>
      <c r="BO47" s="852"/>
      <c r="BP47" s="852"/>
      <c r="BQ47" s="852"/>
      <c r="BR47" s="852"/>
      <c r="BS47" s="852"/>
      <c r="BT47" s="852"/>
      <c r="BU47" s="852"/>
      <c r="BV47" s="852"/>
      <c r="BW47" s="852"/>
      <c r="BX47" s="852"/>
      <c r="BY47" s="852"/>
      <c r="BZ47" s="852"/>
      <c r="CA47" s="853"/>
      <c r="CB47" s="772"/>
      <c r="CC47" s="801"/>
      <c r="CD47" s="772"/>
      <c r="CE47" s="802"/>
      <c r="CF47" s="772"/>
      <c r="CG47" s="851"/>
      <c r="CH47" s="852"/>
      <c r="CI47" s="852"/>
      <c r="CJ47" s="852"/>
      <c r="CK47" s="852"/>
      <c r="CL47" s="852"/>
      <c r="CM47" s="852"/>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3"/>
      <c r="DQ47" s="772"/>
      <c r="DR47" s="803"/>
      <c r="DS47" s="772"/>
      <c r="DT47" s="851"/>
      <c r="DU47" s="852"/>
      <c r="DV47" s="852"/>
      <c r="DW47" s="852"/>
      <c r="DX47" s="852"/>
      <c r="DY47" s="852"/>
      <c r="DZ47" s="852"/>
      <c r="EA47" s="852"/>
      <c r="EB47" s="852"/>
      <c r="EC47" s="852"/>
      <c r="ED47" s="852"/>
      <c r="EE47" s="852"/>
      <c r="EF47" s="852"/>
      <c r="EG47" s="852"/>
      <c r="EH47" s="852"/>
      <c r="EI47" s="852"/>
      <c r="EJ47" s="852"/>
      <c r="EK47" s="852"/>
      <c r="EL47" s="852"/>
      <c r="EM47" s="852"/>
      <c r="EN47" s="852"/>
      <c r="EO47" s="852"/>
      <c r="EP47" s="852"/>
      <c r="EQ47" s="852"/>
      <c r="ER47" s="852"/>
      <c r="ES47" s="852"/>
      <c r="ET47" s="852"/>
      <c r="EU47" s="852"/>
      <c r="EV47" s="852"/>
      <c r="EW47" s="852"/>
      <c r="EX47" s="852"/>
      <c r="EY47" s="852"/>
      <c r="EZ47" s="852"/>
      <c r="FA47" s="852"/>
      <c r="FB47" s="852"/>
      <c r="FC47" s="853"/>
      <c r="FD47" s="772"/>
      <c r="FE47" s="804"/>
      <c r="FF47" s="772"/>
      <c r="FG47" s="805"/>
      <c r="FI47" s="854"/>
    </row>
    <row r="48" spans="2:165">
      <c r="B48" s="807">
        <v>411</v>
      </c>
      <c r="C48" s="808" t="s">
        <v>113</v>
      </c>
      <c r="E48" s="809">
        <v>0</v>
      </c>
      <c r="F48" s="810">
        <v>0</v>
      </c>
      <c r="G48" s="811">
        <v>2252816</v>
      </c>
      <c r="H48" s="810">
        <v>1806348</v>
      </c>
      <c r="I48" s="811">
        <v>1806348</v>
      </c>
      <c r="J48" s="810">
        <v>1806348</v>
      </c>
      <c r="K48" s="811">
        <v>1806348</v>
      </c>
      <c r="L48" s="810">
        <v>1806348</v>
      </c>
      <c r="M48" s="811">
        <v>1806348</v>
      </c>
      <c r="N48" s="810">
        <v>1806311</v>
      </c>
      <c r="O48" s="811">
        <v>1806311</v>
      </c>
      <c r="P48" s="810">
        <v>1805574</v>
      </c>
      <c r="Q48" s="811">
        <v>1797288</v>
      </c>
      <c r="R48" s="810">
        <v>1797242</v>
      </c>
      <c r="S48" s="811">
        <v>1797242</v>
      </c>
      <c r="T48" s="810">
        <v>1796361</v>
      </c>
      <c r="U48" s="811">
        <v>1563751</v>
      </c>
      <c r="V48" s="810">
        <v>1563751</v>
      </c>
      <c r="W48" s="811">
        <v>73835</v>
      </c>
      <c r="X48" s="810">
        <v>0</v>
      </c>
      <c r="Y48" s="811">
        <v>0</v>
      </c>
      <c r="Z48" s="810">
        <v>0</v>
      </c>
      <c r="AA48" s="811">
        <v>0</v>
      </c>
      <c r="AB48" s="810">
        <v>0</v>
      </c>
      <c r="AC48" s="811">
        <v>0</v>
      </c>
      <c r="AD48" s="810">
        <v>0</v>
      </c>
      <c r="AE48" s="811">
        <v>0</v>
      </c>
      <c r="AF48" s="810">
        <v>0</v>
      </c>
      <c r="AG48" s="811">
        <v>0</v>
      </c>
      <c r="AH48" s="810">
        <v>0</v>
      </c>
      <c r="AI48" s="811">
        <v>0</v>
      </c>
      <c r="AJ48" s="810">
        <v>0</v>
      </c>
      <c r="AK48" s="811">
        <v>0</v>
      </c>
      <c r="AL48" s="810">
        <v>0</v>
      </c>
      <c r="AM48" s="811">
        <v>0</v>
      </c>
      <c r="AN48" s="812">
        <v>0</v>
      </c>
      <c r="AO48" s="772"/>
      <c r="AP48" s="790"/>
      <c r="AQ48" s="772"/>
      <c r="AR48" s="809">
        <v>0</v>
      </c>
      <c r="AS48" s="810">
        <v>0</v>
      </c>
      <c r="AT48" s="811">
        <v>152</v>
      </c>
      <c r="AU48" s="810">
        <v>122</v>
      </c>
      <c r="AV48" s="811">
        <v>122</v>
      </c>
      <c r="AW48" s="810">
        <v>122</v>
      </c>
      <c r="AX48" s="811">
        <v>122</v>
      </c>
      <c r="AY48" s="810">
        <v>122</v>
      </c>
      <c r="AZ48" s="811">
        <v>122</v>
      </c>
      <c r="BA48" s="810">
        <v>122</v>
      </c>
      <c r="BB48" s="811">
        <v>122</v>
      </c>
      <c r="BC48" s="810">
        <v>122</v>
      </c>
      <c r="BD48" s="811">
        <v>120</v>
      </c>
      <c r="BE48" s="810">
        <v>120</v>
      </c>
      <c r="BF48" s="811">
        <v>120</v>
      </c>
      <c r="BG48" s="810">
        <v>120</v>
      </c>
      <c r="BH48" s="811">
        <v>105</v>
      </c>
      <c r="BI48" s="810">
        <v>105</v>
      </c>
      <c r="BJ48" s="811">
        <v>5</v>
      </c>
      <c r="BK48" s="810">
        <v>0</v>
      </c>
      <c r="BL48" s="811">
        <v>0</v>
      </c>
      <c r="BM48" s="810">
        <v>0</v>
      </c>
      <c r="BN48" s="811">
        <v>0</v>
      </c>
      <c r="BO48" s="810">
        <v>0</v>
      </c>
      <c r="BP48" s="811">
        <v>0</v>
      </c>
      <c r="BQ48" s="810">
        <v>0</v>
      </c>
      <c r="BR48" s="811">
        <v>0</v>
      </c>
      <c r="BS48" s="810">
        <v>0</v>
      </c>
      <c r="BT48" s="811">
        <v>0</v>
      </c>
      <c r="BU48" s="810">
        <v>0</v>
      </c>
      <c r="BV48" s="811">
        <v>0</v>
      </c>
      <c r="BW48" s="810">
        <v>0</v>
      </c>
      <c r="BX48" s="811">
        <v>0</v>
      </c>
      <c r="BY48" s="810">
        <v>0</v>
      </c>
      <c r="BZ48" s="811">
        <v>0</v>
      </c>
      <c r="CA48" s="812">
        <v>0</v>
      </c>
      <c r="CB48" s="772"/>
      <c r="CC48" s="801"/>
      <c r="CD48" s="772"/>
      <c r="CE48" s="802"/>
      <c r="CF48" s="772"/>
      <c r="CG48" s="809">
        <v>0</v>
      </c>
      <c r="CH48" s="810">
        <v>0</v>
      </c>
      <c r="CI48" s="811">
        <v>2907077</v>
      </c>
      <c r="CJ48" s="810">
        <v>2330946</v>
      </c>
      <c r="CK48" s="811">
        <v>2330946</v>
      </c>
      <c r="CL48" s="810">
        <v>2330946</v>
      </c>
      <c r="CM48" s="811">
        <v>2330946</v>
      </c>
      <c r="CN48" s="810">
        <v>2330946</v>
      </c>
      <c r="CO48" s="811">
        <v>2330946</v>
      </c>
      <c r="CP48" s="810">
        <v>2330899</v>
      </c>
      <c r="CQ48" s="811">
        <v>2330899</v>
      </c>
      <c r="CR48" s="810">
        <v>2329947</v>
      </c>
      <c r="CS48" s="811">
        <v>2319255</v>
      </c>
      <c r="CT48" s="810">
        <v>2319196</v>
      </c>
      <c r="CU48" s="811">
        <v>2319196</v>
      </c>
      <c r="CV48" s="810">
        <v>2318059</v>
      </c>
      <c r="CW48" s="811">
        <v>2017895</v>
      </c>
      <c r="CX48" s="810">
        <v>2017895</v>
      </c>
      <c r="CY48" s="811">
        <v>95277</v>
      </c>
      <c r="CZ48" s="810">
        <v>0</v>
      </c>
      <c r="DA48" s="811">
        <v>0</v>
      </c>
      <c r="DB48" s="810">
        <v>0</v>
      </c>
      <c r="DC48" s="811">
        <v>0</v>
      </c>
      <c r="DD48" s="810">
        <v>0</v>
      </c>
      <c r="DE48" s="811">
        <v>0</v>
      </c>
      <c r="DF48" s="810">
        <v>0</v>
      </c>
      <c r="DG48" s="811">
        <v>0</v>
      </c>
      <c r="DH48" s="810">
        <v>0</v>
      </c>
      <c r="DI48" s="811">
        <v>0</v>
      </c>
      <c r="DJ48" s="810">
        <v>0</v>
      </c>
      <c r="DK48" s="811">
        <v>0</v>
      </c>
      <c r="DL48" s="810">
        <v>0</v>
      </c>
      <c r="DM48" s="811">
        <v>0</v>
      </c>
      <c r="DN48" s="810">
        <v>0</v>
      </c>
      <c r="DO48" s="811">
        <v>0</v>
      </c>
      <c r="DP48" s="812">
        <v>0</v>
      </c>
      <c r="DQ48" s="772"/>
      <c r="DR48" s="803"/>
      <c r="DS48" s="772"/>
      <c r="DT48" s="809">
        <v>0</v>
      </c>
      <c r="DU48" s="810">
        <v>0</v>
      </c>
      <c r="DV48" s="811">
        <v>196</v>
      </c>
      <c r="DW48" s="810">
        <v>158</v>
      </c>
      <c r="DX48" s="811">
        <v>158</v>
      </c>
      <c r="DY48" s="810">
        <v>158</v>
      </c>
      <c r="DZ48" s="811">
        <v>158</v>
      </c>
      <c r="EA48" s="810">
        <v>158</v>
      </c>
      <c r="EB48" s="811">
        <v>158</v>
      </c>
      <c r="EC48" s="810">
        <v>158</v>
      </c>
      <c r="ED48" s="811">
        <v>158</v>
      </c>
      <c r="EE48" s="810">
        <v>157</v>
      </c>
      <c r="EF48" s="811">
        <v>155</v>
      </c>
      <c r="EG48" s="810">
        <v>155</v>
      </c>
      <c r="EH48" s="811">
        <v>155</v>
      </c>
      <c r="EI48" s="810">
        <v>155</v>
      </c>
      <c r="EJ48" s="811">
        <v>135</v>
      </c>
      <c r="EK48" s="810">
        <v>135</v>
      </c>
      <c r="EL48" s="811">
        <v>6</v>
      </c>
      <c r="EM48" s="810">
        <v>0</v>
      </c>
      <c r="EN48" s="811">
        <v>0</v>
      </c>
      <c r="EO48" s="810">
        <v>0</v>
      </c>
      <c r="EP48" s="811">
        <v>0</v>
      </c>
      <c r="EQ48" s="810">
        <v>0</v>
      </c>
      <c r="ER48" s="811">
        <v>0</v>
      </c>
      <c r="ES48" s="810">
        <v>0</v>
      </c>
      <c r="ET48" s="811">
        <v>0</v>
      </c>
      <c r="EU48" s="810">
        <v>0</v>
      </c>
      <c r="EV48" s="811">
        <v>0</v>
      </c>
      <c r="EW48" s="810">
        <v>0</v>
      </c>
      <c r="EX48" s="811">
        <v>0</v>
      </c>
      <c r="EY48" s="810">
        <v>0</v>
      </c>
      <c r="EZ48" s="811">
        <v>0</v>
      </c>
      <c r="FA48" s="810">
        <v>0</v>
      </c>
      <c r="FB48" s="811">
        <v>0</v>
      </c>
      <c r="FC48" s="812">
        <v>0</v>
      </c>
      <c r="FD48" s="772"/>
      <c r="FE48" s="804"/>
      <c r="FF48" s="772"/>
      <c r="FG48" s="805"/>
      <c r="FI48" s="813" t="b">
        <v>0</v>
      </c>
    </row>
    <row r="49" spans="2:165">
      <c r="B49" s="814">
        <v>412</v>
      </c>
      <c r="C49" s="828" t="s">
        <v>1060</v>
      </c>
      <c r="E49" s="816">
        <v>0</v>
      </c>
      <c r="F49" s="817">
        <v>0</v>
      </c>
      <c r="G49" s="818">
        <v>336910</v>
      </c>
      <c r="H49" s="817">
        <v>241102</v>
      </c>
      <c r="I49" s="818">
        <v>241102</v>
      </c>
      <c r="J49" s="817">
        <v>241102</v>
      </c>
      <c r="K49" s="818">
        <v>241102</v>
      </c>
      <c r="L49" s="817">
        <v>241102</v>
      </c>
      <c r="M49" s="818">
        <v>241102</v>
      </c>
      <c r="N49" s="817">
        <v>241096</v>
      </c>
      <c r="O49" s="818">
        <v>241096</v>
      </c>
      <c r="P49" s="817">
        <v>241096</v>
      </c>
      <c r="Q49" s="818">
        <v>237558</v>
      </c>
      <c r="R49" s="817">
        <v>237262</v>
      </c>
      <c r="S49" s="818">
        <v>237262</v>
      </c>
      <c r="T49" s="817">
        <v>198631</v>
      </c>
      <c r="U49" s="818">
        <v>198631</v>
      </c>
      <c r="V49" s="817">
        <v>151696</v>
      </c>
      <c r="W49" s="818">
        <v>127795</v>
      </c>
      <c r="X49" s="817">
        <v>0</v>
      </c>
      <c r="Y49" s="818">
        <v>0</v>
      </c>
      <c r="Z49" s="817">
        <v>0</v>
      </c>
      <c r="AA49" s="818">
        <v>0</v>
      </c>
      <c r="AB49" s="817">
        <v>0</v>
      </c>
      <c r="AC49" s="818">
        <v>0</v>
      </c>
      <c r="AD49" s="817">
        <v>0</v>
      </c>
      <c r="AE49" s="818">
        <v>0</v>
      </c>
      <c r="AF49" s="817">
        <v>0</v>
      </c>
      <c r="AG49" s="818">
        <v>0</v>
      </c>
      <c r="AH49" s="817">
        <v>0</v>
      </c>
      <c r="AI49" s="818">
        <v>0</v>
      </c>
      <c r="AJ49" s="817">
        <v>0</v>
      </c>
      <c r="AK49" s="818">
        <v>0</v>
      </c>
      <c r="AL49" s="817">
        <v>0</v>
      </c>
      <c r="AM49" s="818">
        <v>0</v>
      </c>
      <c r="AN49" s="819">
        <v>0</v>
      </c>
      <c r="AO49" s="772"/>
      <c r="AP49" s="790"/>
      <c r="AQ49" s="772"/>
      <c r="AR49" s="816">
        <v>0</v>
      </c>
      <c r="AS49" s="817">
        <v>0</v>
      </c>
      <c r="AT49" s="818">
        <v>23</v>
      </c>
      <c r="AU49" s="817">
        <v>16</v>
      </c>
      <c r="AV49" s="818">
        <v>16</v>
      </c>
      <c r="AW49" s="817">
        <v>16</v>
      </c>
      <c r="AX49" s="818">
        <v>16</v>
      </c>
      <c r="AY49" s="817">
        <v>16</v>
      </c>
      <c r="AZ49" s="818">
        <v>16</v>
      </c>
      <c r="BA49" s="817">
        <v>16</v>
      </c>
      <c r="BB49" s="818">
        <v>16</v>
      </c>
      <c r="BC49" s="817">
        <v>16</v>
      </c>
      <c r="BD49" s="818">
        <v>16</v>
      </c>
      <c r="BE49" s="817">
        <v>16</v>
      </c>
      <c r="BF49" s="818">
        <v>16</v>
      </c>
      <c r="BG49" s="817">
        <v>13</v>
      </c>
      <c r="BH49" s="818">
        <v>13</v>
      </c>
      <c r="BI49" s="817">
        <v>10</v>
      </c>
      <c r="BJ49" s="818">
        <v>9</v>
      </c>
      <c r="BK49" s="817">
        <v>0</v>
      </c>
      <c r="BL49" s="818">
        <v>0</v>
      </c>
      <c r="BM49" s="817">
        <v>0</v>
      </c>
      <c r="BN49" s="818">
        <v>0</v>
      </c>
      <c r="BO49" s="817">
        <v>0</v>
      </c>
      <c r="BP49" s="818">
        <v>0</v>
      </c>
      <c r="BQ49" s="817">
        <v>0</v>
      </c>
      <c r="BR49" s="818">
        <v>0</v>
      </c>
      <c r="BS49" s="817">
        <v>0</v>
      </c>
      <c r="BT49" s="818">
        <v>0</v>
      </c>
      <c r="BU49" s="817">
        <v>0</v>
      </c>
      <c r="BV49" s="818">
        <v>0</v>
      </c>
      <c r="BW49" s="817">
        <v>0</v>
      </c>
      <c r="BX49" s="818">
        <v>0</v>
      </c>
      <c r="BY49" s="817">
        <v>0</v>
      </c>
      <c r="BZ49" s="818">
        <v>0</v>
      </c>
      <c r="CA49" s="819">
        <v>0</v>
      </c>
      <c r="CB49" s="772"/>
      <c r="CC49" s="801"/>
      <c r="CD49" s="772"/>
      <c r="CE49" s="802"/>
      <c r="CF49" s="772"/>
      <c r="CG49" s="816">
        <v>0</v>
      </c>
      <c r="CH49" s="817">
        <v>0</v>
      </c>
      <c r="CI49" s="818">
        <v>449170</v>
      </c>
      <c r="CJ49" s="817">
        <v>325284</v>
      </c>
      <c r="CK49" s="818">
        <v>325284</v>
      </c>
      <c r="CL49" s="817">
        <v>325284</v>
      </c>
      <c r="CM49" s="818">
        <v>325284</v>
      </c>
      <c r="CN49" s="817">
        <v>325284</v>
      </c>
      <c r="CO49" s="818">
        <v>325284</v>
      </c>
      <c r="CP49" s="817">
        <v>325277</v>
      </c>
      <c r="CQ49" s="818">
        <v>325277</v>
      </c>
      <c r="CR49" s="817">
        <v>325277</v>
      </c>
      <c r="CS49" s="818">
        <v>319355</v>
      </c>
      <c r="CT49" s="817">
        <v>318799</v>
      </c>
      <c r="CU49" s="818">
        <v>318799</v>
      </c>
      <c r="CV49" s="817">
        <v>269182</v>
      </c>
      <c r="CW49" s="818">
        <v>269182</v>
      </c>
      <c r="CX49" s="817">
        <v>208494</v>
      </c>
      <c r="CY49" s="818">
        <v>165247</v>
      </c>
      <c r="CZ49" s="817">
        <v>0</v>
      </c>
      <c r="DA49" s="818">
        <v>0</v>
      </c>
      <c r="DB49" s="817">
        <v>0</v>
      </c>
      <c r="DC49" s="818">
        <v>0</v>
      </c>
      <c r="DD49" s="817">
        <v>0</v>
      </c>
      <c r="DE49" s="818">
        <v>0</v>
      </c>
      <c r="DF49" s="817">
        <v>0</v>
      </c>
      <c r="DG49" s="818">
        <v>0</v>
      </c>
      <c r="DH49" s="817">
        <v>0</v>
      </c>
      <c r="DI49" s="818">
        <v>0</v>
      </c>
      <c r="DJ49" s="817">
        <v>0</v>
      </c>
      <c r="DK49" s="818">
        <v>0</v>
      </c>
      <c r="DL49" s="817">
        <v>0</v>
      </c>
      <c r="DM49" s="818">
        <v>0</v>
      </c>
      <c r="DN49" s="817">
        <v>0</v>
      </c>
      <c r="DO49" s="818">
        <v>0</v>
      </c>
      <c r="DP49" s="819">
        <v>0</v>
      </c>
      <c r="DQ49" s="772"/>
      <c r="DR49" s="803"/>
      <c r="DS49" s="772"/>
      <c r="DT49" s="816">
        <v>0</v>
      </c>
      <c r="DU49" s="817">
        <v>0</v>
      </c>
      <c r="DV49" s="818">
        <v>31</v>
      </c>
      <c r="DW49" s="817">
        <v>22</v>
      </c>
      <c r="DX49" s="818">
        <v>22</v>
      </c>
      <c r="DY49" s="817">
        <v>22</v>
      </c>
      <c r="DZ49" s="818">
        <v>22</v>
      </c>
      <c r="EA49" s="817">
        <v>22</v>
      </c>
      <c r="EB49" s="818">
        <v>22</v>
      </c>
      <c r="EC49" s="817">
        <v>22</v>
      </c>
      <c r="ED49" s="818">
        <v>22</v>
      </c>
      <c r="EE49" s="817">
        <v>22</v>
      </c>
      <c r="EF49" s="818">
        <v>21</v>
      </c>
      <c r="EG49" s="817">
        <v>21</v>
      </c>
      <c r="EH49" s="818">
        <v>21</v>
      </c>
      <c r="EI49" s="817">
        <v>18</v>
      </c>
      <c r="EJ49" s="818">
        <v>18</v>
      </c>
      <c r="EK49" s="817">
        <v>14</v>
      </c>
      <c r="EL49" s="818">
        <v>11</v>
      </c>
      <c r="EM49" s="817">
        <v>0</v>
      </c>
      <c r="EN49" s="818">
        <v>0</v>
      </c>
      <c r="EO49" s="817">
        <v>0</v>
      </c>
      <c r="EP49" s="818">
        <v>0</v>
      </c>
      <c r="EQ49" s="817">
        <v>0</v>
      </c>
      <c r="ER49" s="818">
        <v>0</v>
      </c>
      <c r="ES49" s="817">
        <v>0</v>
      </c>
      <c r="ET49" s="818">
        <v>0</v>
      </c>
      <c r="EU49" s="817">
        <v>0</v>
      </c>
      <c r="EV49" s="818">
        <v>0</v>
      </c>
      <c r="EW49" s="817">
        <v>0</v>
      </c>
      <c r="EX49" s="818">
        <v>0</v>
      </c>
      <c r="EY49" s="817">
        <v>0</v>
      </c>
      <c r="EZ49" s="818">
        <v>0</v>
      </c>
      <c r="FA49" s="817">
        <v>0</v>
      </c>
      <c r="FB49" s="818">
        <v>0</v>
      </c>
      <c r="FC49" s="819">
        <v>0</v>
      </c>
      <c r="FD49" s="772"/>
      <c r="FE49" s="804"/>
      <c r="FF49" s="772"/>
      <c r="FG49" s="805"/>
      <c r="FI49" s="820" t="b">
        <v>0</v>
      </c>
    </row>
    <row r="50" spans="2:165">
      <c r="B50" s="821">
        <v>413</v>
      </c>
      <c r="C50" s="822" t="s">
        <v>1055</v>
      </c>
      <c r="E50" s="823">
        <v>0</v>
      </c>
      <c r="F50" s="824">
        <v>0</v>
      </c>
      <c r="G50" s="825">
        <v>136729</v>
      </c>
      <c r="H50" s="824">
        <v>136729</v>
      </c>
      <c r="I50" s="825">
        <v>136729</v>
      </c>
      <c r="J50" s="824">
        <v>136729</v>
      </c>
      <c r="K50" s="825">
        <v>136729</v>
      </c>
      <c r="L50" s="824">
        <v>136729</v>
      </c>
      <c r="M50" s="825">
        <v>136729</v>
      </c>
      <c r="N50" s="824">
        <v>136729</v>
      </c>
      <c r="O50" s="825">
        <v>136729</v>
      </c>
      <c r="P50" s="824">
        <v>136729</v>
      </c>
      <c r="Q50" s="825">
        <v>136729</v>
      </c>
      <c r="R50" s="824">
        <v>136729</v>
      </c>
      <c r="S50" s="825">
        <v>136729</v>
      </c>
      <c r="T50" s="824">
        <v>136729</v>
      </c>
      <c r="U50" s="825">
        <v>136729</v>
      </c>
      <c r="V50" s="824">
        <v>136729</v>
      </c>
      <c r="W50" s="825">
        <v>136729</v>
      </c>
      <c r="X50" s="824">
        <v>136729</v>
      </c>
      <c r="Y50" s="825">
        <v>124852</v>
      </c>
      <c r="Z50" s="824">
        <v>0</v>
      </c>
      <c r="AA50" s="825">
        <v>0</v>
      </c>
      <c r="AB50" s="824">
        <v>0</v>
      </c>
      <c r="AC50" s="825">
        <v>0</v>
      </c>
      <c r="AD50" s="824">
        <v>0</v>
      </c>
      <c r="AE50" s="825">
        <v>0</v>
      </c>
      <c r="AF50" s="824">
        <v>0</v>
      </c>
      <c r="AG50" s="825">
        <v>0</v>
      </c>
      <c r="AH50" s="824">
        <v>0</v>
      </c>
      <c r="AI50" s="825">
        <v>0</v>
      </c>
      <c r="AJ50" s="824">
        <v>0</v>
      </c>
      <c r="AK50" s="825">
        <v>0</v>
      </c>
      <c r="AL50" s="824">
        <v>0</v>
      </c>
      <c r="AM50" s="825">
        <v>0</v>
      </c>
      <c r="AN50" s="826">
        <v>0</v>
      </c>
      <c r="AO50" s="772"/>
      <c r="AP50" s="790"/>
      <c r="AQ50" s="772"/>
      <c r="AR50" s="823">
        <v>0</v>
      </c>
      <c r="AS50" s="824">
        <v>0</v>
      </c>
      <c r="AT50" s="825">
        <v>33</v>
      </c>
      <c r="AU50" s="824">
        <v>33</v>
      </c>
      <c r="AV50" s="825">
        <v>33</v>
      </c>
      <c r="AW50" s="824">
        <v>33</v>
      </c>
      <c r="AX50" s="825">
        <v>33</v>
      </c>
      <c r="AY50" s="824">
        <v>33</v>
      </c>
      <c r="AZ50" s="825">
        <v>33</v>
      </c>
      <c r="BA50" s="824">
        <v>33</v>
      </c>
      <c r="BB50" s="825">
        <v>33</v>
      </c>
      <c r="BC50" s="824">
        <v>33</v>
      </c>
      <c r="BD50" s="825">
        <v>33</v>
      </c>
      <c r="BE50" s="824">
        <v>33</v>
      </c>
      <c r="BF50" s="825">
        <v>33</v>
      </c>
      <c r="BG50" s="824">
        <v>33</v>
      </c>
      <c r="BH50" s="825">
        <v>33</v>
      </c>
      <c r="BI50" s="824">
        <v>33</v>
      </c>
      <c r="BJ50" s="825">
        <v>33</v>
      </c>
      <c r="BK50" s="824">
        <v>33</v>
      </c>
      <c r="BL50" s="825">
        <v>34</v>
      </c>
      <c r="BM50" s="824">
        <v>0</v>
      </c>
      <c r="BN50" s="825">
        <v>0</v>
      </c>
      <c r="BO50" s="824">
        <v>0</v>
      </c>
      <c r="BP50" s="825">
        <v>0</v>
      </c>
      <c r="BQ50" s="824">
        <v>0</v>
      </c>
      <c r="BR50" s="825">
        <v>0</v>
      </c>
      <c r="BS50" s="824">
        <v>0</v>
      </c>
      <c r="BT50" s="825">
        <v>0</v>
      </c>
      <c r="BU50" s="824">
        <v>0</v>
      </c>
      <c r="BV50" s="825">
        <v>0</v>
      </c>
      <c r="BW50" s="824">
        <v>0</v>
      </c>
      <c r="BX50" s="825">
        <v>0</v>
      </c>
      <c r="BY50" s="824">
        <v>0</v>
      </c>
      <c r="BZ50" s="825">
        <v>0</v>
      </c>
      <c r="CA50" s="826">
        <v>0</v>
      </c>
      <c r="CB50" s="772"/>
      <c r="CC50" s="801"/>
      <c r="CD50" s="772"/>
      <c r="CE50" s="802"/>
      <c r="CF50" s="772"/>
      <c r="CG50" s="823">
        <v>0</v>
      </c>
      <c r="CH50" s="824">
        <v>0</v>
      </c>
      <c r="CI50" s="825">
        <v>105990</v>
      </c>
      <c r="CJ50" s="824">
        <v>105990</v>
      </c>
      <c r="CK50" s="825">
        <v>105990</v>
      </c>
      <c r="CL50" s="824">
        <v>105990</v>
      </c>
      <c r="CM50" s="825">
        <v>105990</v>
      </c>
      <c r="CN50" s="824">
        <v>105990</v>
      </c>
      <c r="CO50" s="825">
        <v>105990</v>
      </c>
      <c r="CP50" s="824">
        <v>105990</v>
      </c>
      <c r="CQ50" s="825">
        <v>105990</v>
      </c>
      <c r="CR50" s="824">
        <v>105990</v>
      </c>
      <c r="CS50" s="825">
        <v>105990</v>
      </c>
      <c r="CT50" s="824">
        <v>105990</v>
      </c>
      <c r="CU50" s="825">
        <v>105990</v>
      </c>
      <c r="CV50" s="824">
        <v>105990</v>
      </c>
      <c r="CW50" s="825">
        <v>105990</v>
      </c>
      <c r="CX50" s="824">
        <v>105990</v>
      </c>
      <c r="CY50" s="825">
        <v>105990</v>
      </c>
      <c r="CZ50" s="824">
        <v>105990</v>
      </c>
      <c r="DA50" s="825">
        <v>96136</v>
      </c>
      <c r="DB50" s="824">
        <v>0</v>
      </c>
      <c r="DC50" s="825">
        <v>0</v>
      </c>
      <c r="DD50" s="824">
        <v>0</v>
      </c>
      <c r="DE50" s="825">
        <v>0</v>
      </c>
      <c r="DF50" s="824">
        <v>0</v>
      </c>
      <c r="DG50" s="825">
        <v>0</v>
      </c>
      <c r="DH50" s="824">
        <v>0</v>
      </c>
      <c r="DI50" s="825">
        <v>0</v>
      </c>
      <c r="DJ50" s="824">
        <v>0</v>
      </c>
      <c r="DK50" s="825">
        <v>0</v>
      </c>
      <c r="DL50" s="824">
        <v>0</v>
      </c>
      <c r="DM50" s="825">
        <v>0</v>
      </c>
      <c r="DN50" s="824">
        <v>0</v>
      </c>
      <c r="DO50" s="825">
        <v>0</v>
      </c>
      <c r="DP50" s="826">
        <v>0</v>
      </c>
      <c r="DQ50" s="772"/>
      <c r="DR50" s="803"/>
      <c r="DS50" s="772"/>
      <c r="DT50" s="823">
        <v>0</v>
      </c>
      <c r="DU50" s="824">
        <v>0</v>
      </c>
      <c r="DV50" s="825">
        <v>26</v>
      </c>
      <c r="DW50" s="824">
        <v>26</v>
      </c>
      <c r="DX50" s="825">
        <v>26</v>
      </c>
      <c r="DY50" s="824">
        <v>26</v>
      </c>
      <c r="DZ50" s="825">
        <v>26</v>
      </c>
      <c r="EA50" s="824">
        <v>26</v>
      </c>
      <c r="EB50" s="825">
        <v>26</v>
      </c>
      <c r="EC50" s="824">
        <v>26</v>
      </c>
      <c r="ED50" s="825">
        <v>26</v>
      </c>
      <c r="EE50" s="824">
        <v>26</v>
      </c>
      <c r="EF50" s="825">
        <v>26</v>
      </c>
      <c r="EG50" s="824">
        <v>26</v>
      </c>
      <c r="EH50" s="825">
        <v>26</v>
      </c>
      <c r="EI50" s="824">
        <v>26</v>
      </c>
      <c r="EJ50" s="825">
        <v>26</v>
      </c>
      <c r="EK50" s="824">
        <v>26</v>
      </c>
      <c r="EL50" s="825">
        <v>26</v>
      </c>
      <c r="EM50" s="824">
        <v>26</v>
      </c>
      <c r="EN50" s="825">
        <v>26</v>
      </c>
      <c r="EO50" s="824">
        <v>0</v>
      </c>
      <c r="EP50" s="825">
        <v>0</v>
      </c>
      <c r="EQ50" s="824">
        <v>0</v>
      </c>
      <c r="ER50" s="825">
        <v>0</v>
      </c>
      <c r="ES50" s="824">
        <v>0</v>
      </c>
      <c r="ET50" s="825">
        <v>0</v>
      </c>
      <c r="EU50" s="824">
        <v>0</v>
      </c>
      <c r="EV50" s="825">
        <v>0</v>
      </c>
      <c r="EW50" s="824">
        <v>0</v>
      </c>
      <c r="EX50" s="825">
        <v>0</v>
      </c>
      <c r="EY50" s="824">
        <v>0</v>
      </c>
      <c r="EZ50" s="825">
        <v>0</v>
      </c>
      <c r="FA50" s="824">
        <v>0</v>
      </c>
      <c r="FB50" s="825">
        <v>0</v>
      </c>
      <c r="FC50" s="826">
        <v>0</v>
      </c>
      <c r="FD50" s="772"/>
      <c r="FE50" s="804"/>
      <c r="FF50" s="772"/>
      <c r="FG50" s="805"/>
      <c r="FI50" s="827" t="b">
        <v>0</v>
      </c>
    </row>
    <row r="51" spans="2:165">
      <c r="B51" s="855">
        <v>415</v>
      </c>
      <c r="C51" s="856" t="s">
        <v>116</v>
      </c>
      <c r="E51" s="857">
        <v>0</v>
      </c>
      <c r="F51" s="858">
        <v>0</v>
      </c>
      <c r="G51" s="859">
        <v>6600</v>
      </c>
      <c r="H51" s="858">
        <v>6600</v>
      </c>
      <c r="I51" s="859">
        <v>6600</v>
      </c>
      <c r="J51" s="858">
        <v>6600</v>
      </c>
      <c r="K51" s="859">
        <v>6600</v>
      </c>
      <c r="L51" s="858">
        <v>6600</v>
      </c>
      <c r="M51" s="859">
        <v>6600</v>
      </c>
      <c r="N51" s="858">
        <v>6600</v>
      </c>
      <c r="O51" s="859">
        <v>6600</v>
      </c>
      <c r="P51" s="858">
        <v>6600</v>
      </c>
      <c r="Q51" s="859">
        <v>5065</v>
      </c>
      <c r="R51" s="858">
        <v>5065</v>
      </c>
      <c r="S51" s="859">
        <v>4545</v>
      </c>
      <c r="T51" s="858">
        <v>4545</v>
      </c>
      <c r="U51" s="859">
        <v>3772</v>
      </c>
      <c r="V51" s="858">
        <v>3565</v>
      </c>
      <c r="W51" s="859">
        <v>3565</v>
      </c>
      <c r="X51" s="858">
        <v>3565</v>
      </c>
      <c r="Y51" s="859">
        <v>3565</v>
      </c>
      <c r="Z51" s="858">
        <v>3565</v>
      </c>
      <c r="AA51" s="859">
        <v>0</v>
      </c>
      <c r="AB51" s="858">
        <v>0</v>
      </c>
      <c r="AC51" s="859">
        <v>0</v>
      </c>
      <c r="AD51" s="858">
        <v>0</v>
      </c>
      <c r="AE51" s="859">
        <v>0</v>
      </c>
      <c r="AF51" s="858">
        <v>0</v>
      </c>
      <c r="AG51" s="859">
        <v>0</v>
      </c>
      <c r="AH51" s="858">
        <v>0</v>
      </c>
      <c r="AI51" s="859">
        <v>0</v>
      </c>
      <c r="AJ51" s="858">
        <v>0</v>
      </c>
      <c r="AK51" s="859">
        <v>0</v>
      </c>
      <c r="AL51" s="858">
        <v>0</v>
      </c>
      <c r="AM51" s="859">
        <v>0</v>
      </c>
      <c r="AN51" s="860">
        <v>0</v>
      </c>
      <c r="AO51" s="772"/>
      <c r="AP51" s="790"/>
      <c r="AQ51" s="772"/>
      <c r="AR51" s="857">
        <v>0</v>
      </c>
      <c r="AS51" s="858">
        <v>0</v>
      </c>
      <c r="AT51" s="859">
        <v>1</v>
      </c>
      <c r="AU51" s="858">
        <v>1</v>
      </c>
      <c r="AV51" s="859">
        <v>1</v>
      </c>
      <c r="AW51" s="858">
        <v>1</v>
      </c>
      <c r="AX51" s="859">
        <v>1</v>
      </c>
      <c r="AY51" s="858">
        <v>1</v>
      </c>
      <c r="AZ51" s="859">
        <v>1</v>
      </c>
      <c r="BA51" s="858">
        <v>1</v>
      </c>
      <c r="BB51" s="859">
        <v>1</v>
      </c>
      <c r="BC51" s="858">
        <v>1</v>
      </c>
      <c r="BD51" s="859">
        <v>0</v>
      </c>
      <c r="BE51" s="858">
        <v>0</v>
      </c>
      <c r="BF51" s="859">
        <v>0</v>
      </c>
      <c r="BG51" s="858">
        <v>0</v>
      </c>
      <c r="BH51" s="859">
        <v>0</v>
      </c>
      <c r="BI51" s="858">
        <v>0</v>
      </c>
      <c r="BJ51" s="859">
        <v>0</v>
      </c>
      <c r="BK51" s="858">
        <v>0</v>
      </c>
      <c r="BL51" s="859">
        <v>0</v>
      </c>
      <c r="BM51" s="858">
        <v>0</v>
      </c>
      <c r="BN51" s="859">
        <v>0</v>
      </c>
      <c r="BO51" s="858">
        <v>0</v>
      </c>
      <c r="BP51" s="859">
        <v>0</v>
      </c>
      <c r="BQ51" s="858">
        <v>0</v>
      </c>
      <c r="BR51" s="859">
        <v>0</v>
      </c>
      <c r="BS51" s="858">
        <v>0</v>
      </c>
      <c r="BT51" s="859">
        <v>0</v>
      </c>
      <c r="BU51" s="858">
        <v>0</v>
      </c>
      <c r="BV51" s="859">
        <v>0</v>
      </c>
      <c r="BW51" s="858">
        <v>0</v>
      </c>
      <c r="BX51" s="859">
        <v>0</v>
      </c>
      <c r="BY51" s="858">
        <v>0</v>
      </c>
      <c r="BZ51" s="859">
        <v>0</v>
      </c>
      <c r="CA51" s="860">
        <v>0</v>
      </c>
      <c r="CB51" s="772"/>
      <c r="CC51" s="801"/>
      <c r="CD51" s="772"/>
      <c r="CE51" s="802"/>
      <c r="CF51" s="772"/>
      <c r="CG51" s="857">
        <v>0</v>
      </c>
      <c r="CH51" s="858">
        <v>0</v>
      </c>
      <c r="CI51" s="859">
        <v>6600</v>
      </c>
      <c r="CJ51" s="858">
        <v>6600</v>
      </c>
      <c r="CK51" s="859">
        <v>6600</v>
      </c>
      <c r="CL51" s="858">
        <v>6600</v>
      </c>
      <c r="CM51" s="859">
        <v>6600</v>
      </c>
      <c r="CN51" s="858">
        <v>6600</v>
      </c>
      <c r="CO51" s="859">
        <v>6600</v>
      </c>
      <c r="CP51" s="858">
        <v>6600</v>
      </c>
      <c r="CQ51" s="859">
        <v>6600</v>
      </c>
      <c r="CR51" s="858">
        <v>6600</v>
      </c>
      <c r="CS51" s="859">
        <v>5065</v>
      </c>
      <c r="CT51" s="858">
        <v>5065</v>
      </c>
      <c r="CU51" s="859">
        <v>4545</v>
      </c>
      <c r="CV51" s="858">
        <v>4545</v>
      </c>
      <c r="CW51" s="859">
        <v>3772</v>
      </c>
      <c r="CX51" s="858">
        <v>3565</v>
      </c>
      <c r="CY51" s="859">
        <v>3565</v>
      </c>
      <c r="CZ51" s="858">
        <v>3565</v>
      </c>
      <c r="DA51" s="859">
        <v>3565</v>
      </c>
      <c r="DB51" s="858">
        <v>3565</v>
      </c>
      <c r="DC51" s="859">
        <v>0</v>
      </c>
      <c r="DD51" s="858">
        <v>0</v>
      </c>
      <c r="DE51" s="859">
        <v>0</v>
      </c>
      <c r="DF51" s="858">
        <v>0</v>
      </c>
      <c r="DG51" s="859">
        <v>0</v>
      </c>
      <c r="DH51" s="858">
        <v>0</v>
      </c>
      <c r="DI51" s="859">
        <v>0</v>
      </c>
      <c r="DJ51" s="858">
        <v>0</v>
      </c>
      <c r="DK51" s="859">
        <v>0</v>
      </c>
      <c r="DL51" s="858">
        <v>0</v>
      </c>
      <c r="DM51" s="859">
        <v>0</v>
      </c>
      <c r="DN51" s="858">
        <v>0</v>
      </c>
      <c r="DO51" s="859">
        <v>0</v>
      </c>
      <c r="DP51" s="860">
        <v>0</v>
      </c>
      <c r="DQ51" s="772"/>
      <c r="DR51" s="803"/>
      <c r="DS51" s="772"/>
      <c r="DT51" s="857">
        <v>0</v>
      </c>
      <c r="DU51" s="858">
        <v>0</v>
      </c>
      <c r="DV51" s="859">
        <v>1</v>
      </c>
      <c r="DW51" s="858">
        <v>1</v>
      </c>
      <c r="DX51" s="859">
        <v>1</v>
      </c>
      <c r="DY51" s="858">
        <v>1</v>
      </c>
      <c r="DZ51" s="859">
        <v>1</v>
      </c>
      <c r="EA51" s="858">
        <v>1</v>
      </c>
      <c r="EB51" s="859">
        <v>1</v>
      </c>
      <c r="EC51" s="858">
        <v>1</v>
      </c>
      <c r="ED51" s="859">
        <v>1</v>
      </c>
      <c r="EE51" s="858">
        <v>1</v>
      </c>
      <c r="EF51" s="859">
        <v>0</v>
      </c>
      <c r="EG51" s="858">
        <v>0</v>
      </c>
      <c r="EH51" s="859">
        <v>0</v>
      </c>
      <c r="EI51" s="858">
        <v>0</v>
      </c>
      <c r="EJ51" s="859">
        <v>0</v>
      </c>
      <c r="EK51" s="858">
        <v>0</v>
      </c>
      <c r="EL51" s="859">
        <v>0</v>
      </c>
      <c r="EM51" s="858">
        <v>0</v>
      </c>
      <c r="EN51" s="859">
        <v>0</v>
      </c>
      <c r="EO51" s="858">
        <v>0</v>
      </c>
      <c r="EP51" s="859">
        <v>0</v>
      </c>
      <c r="EQ51" s="858">
        <v>0</v>
      </c>
      <c r="ER51" s="859">
        <v>0</v>
      </c>
      <c r="ES51" s="858">
        <v>0</v>
      </c>
      <c r="ET51" s="859">
        <v>0</v>
      </c>
      <c r="EU51" s="858">
        <v>0</v>
      </c>
      <c r="EV51" s="859">
        <v>0</v>
      </c>
      <c r="EW51" s="858">
        <v>0</v>
      </c>
      <c r="EX51" s="859">
        <v>0</v>
      </c>
      <c r="EY51" s="858">
        <v>0</v>
      </c>
      <c r="EZ51" s="859">
        <v>0</v>
      </c>
      <c r="FA51" s="858">
        <v>0</v>
      </c>
      <c r="FB51" s="859">
        <v>0</v>
      </c>
      <c r="FC51" s="860">
        <v>0</v>
      </c>
      <c r="FD51" s="772"/>
      <c r="FE51" s="804"/>
      <c r="FF51" s="772"/>
      <c r="FG51" s="805"/>
      <c r="FI51" s="861" t="b">
        <v>0</v>
      </c>
    </row>
    <row r="52" spans="2:165">
      <c r="B52" s="821">
        <v>417</v>
      </c>
      <c r="C52" s="836" t="s">
        <v>118</v>
      </c>
      <c r="E52" s="823">
        <v>0</v>
      </c>
      <c r="F52" s="824">
        <v>0</v>
      </c>
      <c r="G52" s="825">
        <v>3443301</v>
      </c>
      <c r="H52" s="824">
        <v>3508789</v>
      </c>
      <c r="I52" s="825">
        <v>3508789</v>
      </c>
      <c r="J52" s="824">
        <v>3508789</v>
      </c>
      <c r="K52" s="825">
        <v>3508789</v>
      </c>
      <c r="L52" s="824">
        <v>3155869</v>
      </c>
      <c r="M52" s="825">
        <v>3155869</v>
      </c>
      <c r="N52" s="824">
        <v>3155869</v>
      </c>
      <c r="O52" s="825">
        <v>3154244</v>
      </c>
      <c r="P52" s="824">
        <v>3154244</v>
      </c>
      <c r="Q52" s="825">
        <v>2774181</v>
      </c>
      <c r="R52" s="824">
        <v>2774181</v>
      </c>
      <c r="S52" s="825">
        <v>1161468</v>
      </c>
      <c r="T52" s="824">
        <v>905824</v>
      </c>
      <c r="U52" s="825">
        <v>73290</v>
      </c>
      <c r="V52" s="824">
        <v>0</v>
      </c>
      <c r="W52" s="825">
        <v>0</v>
      </c>
      <c r="X52" s="824">
        <v>0</v>
      </c>
      <c r="Y52" s="825">
        <v>0</v>
      </c>
      <c r="Z52" s="824">
        <v>0</v>
      </c>
      <c r="AA52" s="825">
        <v>0</v>
      </c>
      <c r="AB52" s="824">
        <v>0</v>
      </c>
      <c r="AC52" s="825">
        <v>0</v>
      </c>
      <c r="AD52" s="824">
        <v>0</v>
      </c>
      <c r="AE52" s="825">
        <v>0</v>
      </c>
      <c r="AF52" s="824">
        <v>0</v>
      </c>
      <c r="AG52" s="825">
        <v>0</v>
      </c>
      <c r="AH52" s="824">
        <v>0</v>
      </c>
      <c r="AI52" s="825">
        <v>0</v>
      </c>
      <c r="AJ52" s="824">
        <v>0</v>
      </c>
      <c r="AK52" s="825">
        <v>0</v>
      </c>
      <c r="AL52" s="824">
        <v>0</v>
      </c>
      <c r="AM52" s="825">
        <v>0</v>
      </c>
      <c r="AN52" s="826">
        <v>0</v>
      </c>
      <c r="AO52" s="772"/>
      <c r="AP52" s="790"/>
      <c r="AQ52" s="772"/>
      <c r="AR52" s="823">
        <v>0</v>
      </c>
      <c r="AS52" s="824">
        <v>0</v>
      </c>
      <c r="AT52" s="825">
        <v>513</v>
      </c>
      <c r="AU52" s="824">
        <v>526</v>
      </c>
      <c r="AV52" s="825">
        <v>526</v>
      </c>
      <c r="AW52" s="824">
        <v>526</v>
      </c>
      <c r="AX52" s="825">
        <v>526</v>
      </c>
      <c r="AY52" s="824">
        <v>468</v>
      </c>
      <c r="AZ52" s="825">
        <v>468</v>
      </c>
      <c r="BA52" s="824">
        <v>468</v>
      </c>
      <c r="BB52" s="825">
        <v>468</v>
      </c>
      <c r="BC52" s="824">
        <v>468</v>
      </c>
      <c r="BD52" s="825">
        <v>395</v>
      </c>
      <c r="BE52" s="824">
        <v>395</v>
      </c>
      <c r="BF52" s="825">
        <v>142</v>
      </c>
      <c r="BG52" s="824">
        <v>99</v>
      </c>
      <c r="BH52" s="825">
        <v>8</v>
      </c>
      <c r="BI52" s="824">
        <v>0</v>
      </c>
      <c r="BJ52" s="825">
        <v>0</v>
      </c>
      <c r="BK52" s="824">
        <v>0</v>
      </c>
      <c r="BL52" s="825">
        <v>0</v>
      </c>
      <c r="BM52" s="824">
        <v>0</v>
      </c>
      <c r="BN52" s="825">
        <v>0</v>
      </c>
      <c r="BO52" s="824">
        <v>0</v>
      </c>
      <c r="BP52" s="825">
        <v>0</v>
      </c>
      <c r="BQ52" s="824">
        <v>0</v>
      </c>
      <c r="BR52" s="825">
        <v>0</v>
      </c>
      <c r="BS52" s="824">
        <v>0</v>
      </c>
      <c r="BT52" s="825">
        <v>0</v>
      </c>
      <c r="BU52" s="824">
        <v>0</v>
      </c>
      <c r="BV52" s="825">
        <v>0</v>
      </c>
      <c r="BW52" s="824">
        <v>0</v>
      </c>
      <c r="BX52" s="825">
        <v>0</v>
      </c>
      <c r="BY52" s="824">
        <v>0</v>
      </c>
      <c r="BZ52" s="825">
        <v>0</v>
      </c>
      <c r="CA52" s="826">
        <v>0</v>
      </c>
      <c r="CB52" s="772"/>
      <c r="CC52" s="801"/>
      <c r="CD52" s="772"/>
      <c r="CE52" s="802"/>
      <c r="CF52" s="772"/>
      <c r="CG52" s="823">
        <v>0</v>
      </c>
      <c r="CH52" s="824">
        <v>0</v>
      </c>
      <c r="CI52" s="825">
        <v>3093774</v>
      </c>
      <c r="CJ52" s="824">
        <v>3152614</v>
      </c>
      <c r="CK52" s="825">
        <v>3152614</v>
      </c>
      <c r="CL52" s="824">
        <v>3152614</v>
      </c>
      <c r="CM52" s="825">
        <v>3152614</v>
      </c>
      <c r="CN52" s="824">
        <v>2835518</v>
      </c>
      <c r="CO52" s="825">
        <v>2835518</v>
      </c>
      <c r="CP52" s="824">
        <v>2835518</v>
      </c>
      <c r="CQ52" s="825">
        <v>2834058</v>
      </c>
      <c r="CR52" s="824">
        <v>2834058</v>
      </c>
      <c r="CS52" s="825">
        <v>2492575</v>
      </c>
      <c r="CT52" s="824">
        <v>2492575</v>
      </c>
      <c r="CU52" s="825">
        <v>1043568</v>
      </c>
      <c r="CV52" s="824">
        <v>813874</v>
      </c>
      <c r="CW52" s="825">
        <v>65850</v>
      </c>
      <c r="CX52" s="824">
        <v>0</v>
      </c>
      <c r="CY52" s="825">
        <v>0</v>
      </c>
      <c r="CZ52" s="824">
        <v>0</v>
      </c>
      <c r="DA52" s="825">
        <v>0</v>
      </c>
      <c r="DB52" s="824">
        <v>0</v>
      </c>
      <c r="DC52" s="825">
        <v>0</v>
      </c>
      <c r="DD52" s="824">
        <v>0</v>
      </c>
      <c r="DE52" s="825">
        <v>0</v>
      </c>
      <c r="DF52" s="824">
        <v>0</v>
      </c>
      <c r="DG52" s="825">
        <v>0</v>
      </c>
      <c r="DH52" s="824">
        <v>0</v>
      </c>
      <c r="DI52" s="825">
        <v>0</v>
      </c>
      <c r="DJ52" s="824">
        <v>0</v>
      </c>
      <c r="DK52" s="825">
        <v>0</v>
      </c>
      <c r="DL52" s="824">
        <v>0</v>
      </c>
      <c r="DM52" s="825">
        <v>0</v>
      </c>
      <c r="DN52" s="824">
        <v>0</v>
      </c>
      <c r="DO52" s="825">
        <v>0</v>
      </c>
      <c r="DP52" s="826">
        <v>0</v>
      </c>
      <c r="DQ52" s="772"/>
      <c r="DR52" s="803"/>
      <c r="DS52" s="772"/>
      <c r="DT52" s="823">
        <v>0</v>
      </c>
      <c r="DU52" s="824">
        <v>0</v>
      </c>
      <c r="DV52" s="825">
        <v>574</v>
      </c>
      <c r="DW52" s="824">
        <v>588</v>
      </c>
      <c r="DX52" s="825">
        <v>588</v>
      </c>
      <c r="DY52" s="824">
        <v>588</v>
      </c>
      <c r="DZ52" s="825">
        <v>588</v>
      </c>
      <c r="EA52" s="824">
        <v>524</v>
      </c>
      <c r="EB52" s="825">
        <v>524</v>
      </c>
      <c r="EC52" s="824">
        <v>524</v>
      </c>
      <c r="ED52" s="825">
        <v>524</v>
      </c>
      <c r="EE52" s="824">
        <v>524</v>
      </c>
      <c r="EF52" s="825">
        <v>442</v>
      </c>
      <c r="EG52" s="824">
        <v>442</v>
      </c>
      <c r="EH52" s="825">
        <v>159</v>
      </c>
      <c r="EI52" s="824">
        <v>111</v>
      </c>
      <c r="EJ52" s="825">
        <v>9</v>
      </c>
      <c r="EK52" s="824">
        <v>0</v>
      </c>
      <c r="EL52" s="825">
        <v>0</v>
      </c>
      <c r="EM52" s="824">
        <v>0</v>
      </c>
      <c r="EN52" s="825">
        <v>0</v>
      </c>
      <c r="EO52" s="824">
        <v>0</v>
      </c>
      <c r="EP52" s="825">
        <v>0</v>
      </c>
      <c r="EQ52" s="824">
        <v>0</v>
      </c>
      <c r="ER52" s="825">
        <v>0</v>
      </c>
      <c r="ES52" s="824">
        <v>0</v>
      </c>
      <c r="ET52" s="825">
        <v>0</v>
      </c>
      <c r="EU52" s="824">
        <v>0</v>
      </c>
      <c r="EV52" s="825">
        <v>0</v>
      </c>
      <c r="EW52" s="824">
        <v>0</v>
      </c>
      <c r="EX52" s="825">
        <v>0</v>
      </c>
      <c r="EY52" s="824">
        <v>0</v>
      </c>
      <c r="EZ52" s="825">
        <v>0</v>
      </c>
      <c r="FA52" s="824">
        <v>0</v>
      </c>
      <c r="FB52" s="825">
        <v>0</v>
      </c>
      <c r="FC52" s="826">
        <v>0</v>
      </c>
      <c r="FD52" s="772"/>
      <c r="FE52" s="804"/>
      <c r="FF52" s="772"/>
      <c r="FG52" s="805"/>
      <c r="FI52" s="827" t="b">
        <v>0</v>
      </c>
    </row>
    <row r="53" spans="2:165">
      <c r="B53" s="814">
        <v>418</v>
      </c>
      <c r="C53" s="815" t="s">
        <v>119</v>
      </c>
      <c r="E53" s="816">
        <v>0</v>
      </c>
      <c r="F53" s="817">
        <v>0</v>
      </c>
      <c r="G53" s="818">
        <v>165901</v>
      </c>
      <c r="H53" s="817">
        <v>165901</v>
      </c>
      <c r="I53" s="818">
        <v>165765</v>
      </c>
      <c r="J53" s="817">
        <v>164989</v>
      </c>
      <c r="K53" s="818">
        <v>163728</v>
      </c>
      <c r="L53" s="817">
        <v>146208</v>
      </c>
      <c r="M53" s="818">
        <v>104484</v>
      </c>
      <c r="N53" s="817">
        <v>95235</v>
      </c>
      <c r="O53" s="818">
        <v>64693</v>
      </c>
      <c r="P53" s="817">
        <v>44054</v>
      </c>
      <c r="Q53" s="818">
        <v>28293</v>
      </c>
      <c r="R53" s="817">
        <v>4950</v>
      </c>
      <c r="S53" s="818">
        <v>131</v>
      </c>
      <c r="T53" s="817">
        <v>131</v>
      </c>
      <c r="U53" s="818">
        <v>131</v>
      </c>
      <c r="V53" s="817">
        <v>28</v>
      </c>
      <c r="W53" s="818">
        <v>0</v>
      </c>
      <c r="X53" s="817">
        <v>0</v>
      </c>
      <c r="Y53" s="818">
        <v>0</v>
      </c>
      <c r="Z53" s="817">
        <v>0</v>
      </c>
      <c r="AA53" s="818">
        <v>0</v>
      </c>
      <c r="AB53" s="817">
        <v>0</v>
      </c>
      <c r="AC53" s="818">
        <v>0</v>
      </c>
      <c r="AD53" s="817">
        <v>0</v>
      </c>
      <c r="AE53" s="818">
        <v>0</v>
      </c>
      <c r="AF53" s="817">
        <v>0</v>
      </c>
      <c r="AG53" s="818">
        <v>0</v>
      </c>
      <c r="AH53" s="817">
        <v>0</v>
      </c>
      <c r="AI53" s="818">
        <v>0</v>
      </c>
      <c r="AJ53" s="817">
        <v>0</v>
      </c>
      <c r="AK53" s="818">
        <v>0</v>
      </c>
      <c r="AL53" s="817">
        <v>0</v>
      </c>
      <c r="AM53" s="818">
        <v>0</v>
      </c>
      <c r="AN53" s="819">
        <v>0</v>
      </c>
      <c r="AO53" s="772"/>
      <c r="AP53" s="790"/>
      <c r="AQ53" s="772"/>
      <c r="AR53" s="816">
        <v>0</v>
      </c>
      <c r="AS53" s="817">
        <v>0</v>
      </c>
      <c r="AT53" s="818">
        <v>34</v>
      </c>
      <c r="AU53" s="817">
        <v>34</v>
      </c>
      <c r="AV53" s="818">
        <v>34</v>
      </c>
      <c r="AW53" s="817">
        <v>34</v>
      </c>
      <c r="AX53" s="818">
        <v>34</v>
      </c>
      <c r="AY53" s="817">
        <v>32</v>
      </c>
      <c r="AZ53" s="818">
        <v>28</v>
      </c>
      <c r="BA53" s="817">
        <v>26</v>
      </c>
      <c r="BB53" s="818">
        <v>18</v>
      </c>
      <c r="BC53" s="817">
        <v>13</v>
      </c>
      <c r="BD53" s="818">
        <v>8</v>
      </c>
      <c r="BE53" s="817">
        <v>2</v>
      </c>
      <c r="BF53" s="818">
        <v>0</v>
      </c>
      <c r="BG53" s="817">
        <v>0</v>
      </c>
      <c r="BH53" s="818">
        <v>0</v>
      </c>
      <c r="BI53" s="817">
        <v>0</v>
      </c>
      <c r="BJ53" s="818">
        <v>0</v>
      </c>
      <c r="BK53" s="817">
        <v>0</v>
      </c>
      <c r="BL53" s="818">
        <v>0</v>
      </c>
      <c r="BM53" s="817">
        <v>0</v>
      </c>
      <c r="BN53" s="818">
        <v>0</v>
      </c>
      <c r="BO53" s="817">
        <v>0</v>
      </c>
      <c r="BP53" s="818">
        <v>0</v>
      </c>
      <c r="BQ53" s="817">
        <v>0</v>
      </c>
      <c r="BR53" s="818">
        <v>0</v>
      </c>
      <c r="BS53" s="817">
        <v>0</v>
      </c>
      <c r="BT53" s="818">
        <v>0</v>
      </c>
      <c r="BU53" s="817">
        <v>0</v>
      </c>
      <c r="BV53" s="818">
        <v>0</v>
      </c>
      <c r="BW53" s="817">
        <v>0</v>
      </c>
      <c r="BX53" s="818">
        <v>0</v>
      </c>
      <c r="BY53" s="817">
        <v>0</v>
      </c>
      <c r="BZ53" s="818">
        <v>0</v>
      </c>
      <c r="CA53" s="819">
        <v>0</v>
      </c>
      <c r="CB53" s="772"/>
      <c r="CC53" s="801"/>
      <c r="CD53" s="772"/>
      <c r="CE53" s="802"/>
      <c r="CF53" s="772"/>
      <c r="CG53" s="816">
        <v>0</v>
      </c>
      <c r="CH53" s="817">
        <v>0</v>
      </c>
      <c r="CI53" s="818">
        <v>150943</v>
      </c>
      <c r="CJ53" s="817">
        <v>150943</v>
      </c>
      <c r="CK53" s="818">
        <v>150819</v>
      </c>
      <c r="CL53" s="817">
        <v>150113</v>
      </c>
      <c r="CM53" s="818">
        <v>148966</v>
      </c>
      <c r="CN53" s="817">
        <v>133026</v>
      </c>
      <c r="CO53" s="818">
        <v>95063</v>
      </c>
      <c r="CP53" s="817">
        <v>86649</v>
      </c>
      <c r="CQ53" s="818">
        <v>58860</v>
      </c>
      <c r="CR53" s="817">
        <v>40082</v>
      </c>
      <c r="CS53" s="818">
        <v>25742</v>
      </c>
      <c r="CT53" s="817">
        <v>4504</v>
      </c>
      <c r="CU53" s="818">
        <v>119</v>
      </c>
      <c r="CV53" s="817">
        <v>119</v>
      </c>
      <c r="CW53" s="818">
        <v>119</v>
      </c>
      <c r="CX53" s="817">
        <v>25</v>
      </c>
      <c r="CY53" s="818">
        <v>0</v>
      </c>
      <c r="CZ53" s="817">
        <v>0</v>
      </c>
      <c r="DA53" s="818">
        <v>0</v>
      </c>
      <c r="DB53" s="817">
        <v>0</v>
      </c>
      <c r="DC53" s="818">
        <v>0</v>
      </c>
      <c r="DD53" s="817">
        <v>0</v>
      </c>
      <c r="DE53" s="818">
        <v>0</v>
      </c>
      <c r="DF53" s="817">
        <v>0</v>
      </c>
      <c r="DG53" s="818">
        <v>0</v>
      </c>
      <c r="DH53" s="817">
        <v>0</v>
      </c>
      <c r="DI53" s="818">
        <v>0</v>
      </c>
      <c r="DJ53" s="817">
        <v>0</v>
      </c>
      <c r="DK53" s="818">
        <v>0</v>
      </c>
      <c r="DL53" s="817">
        <v>0</v>
      </c>
      <c r="DM53" s="818">
        <v>0</v>
      </c>
      <c r="DN53" s="817">
        <v>0</v>
      </c>
      <c r="DO53" s="818">
        <v>0</v>
      </c>
      <c r="DP53" s="819">
        <v>0</v>
      </c>
      <c r="DQ53" s="772"/>
      <c r="DR53" s="803"/>
      <c r="DS53" s="772"/>
      <c r="DT53" s="816">
        <v>0</v>
      </c>
      <c r="DU53" s="817">
        <v>0</v>
      </c>
      <c r="DV53" s="818">
        <v>31</v>
      </c>
      <c r="DW53" s="817">
        <v>31</v>
      </c>
      <c r="DX53" s="818">
        <v>31</v>
      </c>
      <c r="DY53" s="817">
        <v>31</v>
      </c>
      <c r="DZ53" s="818">
        <v>31</v>
      </c>
      <c r="EA53" s="817">
        <v>29</v>
      </c>
      <c r="EB53" s="818">
        <v>25</v>
      </c>
      <c r="EC53" s="817">
        <v>23</v>
      </c>
      <c r="ED53" s="818">
        <v>17</v>
      </c>
      <c r="EE53" s="817">
        <v>12</v>
      </c>
      <c r="EF53" s="818">
        <v>7</v>
      </c>
      <c r="EG53" s="817">
        <v>2</v>
      </c>
      <c r="EH53" s="818">
        <v>0</v>
      </c>
      <c r="EI53" s="817">
        <v>0</v>
      </c>
      <c r="EJ53" s="818">
        <v>0</v>
      </c>
      <c r="EK53" s="817">
        <v>0</v>
      </c>
      <c r="EL53" s="818">
        <v>0</v>
      </c>
      <c r="EM53" s="817">
        <v>0</v>
      </c>
      <c r="EN53" s="818">
        <v>0</v>
      </c>
      <c r="EO53" s="817">
        <v>0</v>
      </c>
      <c r="EP53" s="818">
        <v>0</v>
      </c>
      <c r="EQ53" s="817">
        <v>0</v>
      </c>
      <c r="ER53" s="818">
        <v>0</v>
      </c>
      <c r="ES53" s="817">
        <v>0</v>
      </c>
      <c r="ET53" s="818">
        <v>0</v>
      </c>
      <c r="EU53" s="817">
        <v>0</v>
      </c>
      <c r="EV53" s="818">
        <v>0</v>
      </c>
      <c r="EW53" s="817">
        <v>0</v>
      </c>
      <c r="EX53" s="818">
        <v>0</v>
      </c>
      <c r="EY53" s="817">
        <v>0</v>
      </c>
      <c r="EZ53" s="818">
        <v>0</v>
      </c>
      <c r="FA53" s="817">
        <v>0</v>
      </c>
      <c r="FB53" s="818">
        <v>0</v>
      </c>
      <c r="FC53" s="819">
        <v>0</v>
      </c>
      <c r="FD53" s="772"/>
      <c r="FE53" s="804"/>
      <c r="FF53" s="772"/>
      <c r="FG53" s="805"/>
      <c r="FI53" s="820" t="b">
        <v>0</v>
      </c>
    </row>
    <row r="54" spans="2:165">
      <c r="B54" s="821">
        <v>423</v>
      </c>
      <c r="C54" s="836" t="s">
        <v>124</v>
      </c>
      <c r="E54" s="823">
        <v>0</v>
      </c>
      <c r="F54" s="824">
        <v>0</v>
      </c>
      <c r="G54" s="825">
        <v>912</v>
      </c>
      <c r="H54" s="824">
        <v>912</v>
      </c>
      <c r="I54" s="825">
        <v>912</v>
      </c>
      <c r="J54" s="824">
        <v>0</v>
      </c>
      <c r="K54" s="825">
        <v>0</v>
      </c>
      <c r="L54" s="824">
        <v>0</v>
      </c>
      <c r="M54" s="825">
        <v>0</v>
      </c>
      <c r="N54" s="824">
        <v>0</v>
      </c>
      <c r="O54" s="825">
        <v>0</v>
      </c>
      <c r="P54" s="824">
        <v>0</v>
      </c>
      <c r="Q54" s="825">
        <v>0</v>
      </c>
      <c r="R54" s="824">
        <v>0</v>
      </c>
      <c r="S54" s="825">
        <v>0</v>
      </c>
      <c r="T54" s="824">
        <v>0</v>
      </c>
      <c r="U54" s="825">
        <v>0</v>
      </c>
      <c r="V54" s="824">
        <v>0</v>
      </c>
      <c r="W54" s="825">
        <v>0</v>
      </c>
      <c r="X54" s="824">
        <v>0</v>
      </c>
      <c r="Y54" s="825">
        <v>0</v>
      </c>
      <c r="Z54" s="824">
        <v>0</v>
      </c>
      <c r="AA54" s="825">
        <v>0</v>
      </c>
      <c r="AB54" s="824">
        <v>0</v>
      </c>
      <c r="AC54" s="825">
        <v>0</v>
      </c>
      <c r="AD54" s="824">
        <v>0</v>
      </c>
      <c r="AE54" s="825">
        <v>0</v>
      </c>
      <c r="AF54" s="824">
        <v>0</v>
      </c>
      <c r="AG54" s="825">
        <v>0</v>
      </c>
      <c r="AH54" s="824">
        <v>0</v>
      </c>
      <c r="AI54" s="825">
        <v>0</v>
      </c>
      <c r="AJ54" s="824">
        <v>0</v>
      </c>
      <c r="AK54" s="825">
        <v>0</v>
      </c>
      <c r="AL54" s="824">
        <v>0</v>
      </c>
      <c r="AM54" s="825">
        <v>0</v>
      </c>
      <c r="AN54" s="826">
        <v>0</v>
      </c>
      <c r="AO54" s="772"/>
      <c r="AP54" s="790"/>
      <c r="AQ54" s="772"/>
      <c r="AR54" s="823">
        <v>0</v>
      </c>
      <c r="AS54" s="824">
        <v>0</v>
      </c>
      <c r="AT54" s="825">
        <v>0</v>
      </c>
      <c r="AU54" s="824">
        <v>0</v>
      </c>
      <c r="AV54" s="825">
        <v>0</v>
      </c>
      <c r="AW54" s="824">
        <v>0</v>
      </c>
      <c r="AX54" s="825">
        <v>0</v>
      </c>
      <c r="AY54" s="824">
        <v>0</v>
      </c>
      <c r="AZ54" s="825">
        <v>0</v>
      </c>
      <c r="BA54" s="824">
        <v>0</v>
      </c>
      <c r="BB54" s="825">
        <v>0</v>
      </c>
      <c r="BC54" s="824">
        <v>0</v>
      </c>
      <c r="BD54" s="825">
        <v>0</v>
      </c>
      <c r="BE54" s="824">
        <v>0</v>
      </c>
      <c r="BF54" s="825">
        <v>0</v>
      </c>
      <c r="BG54" s="824">
        <v>0</v>
      </c>
      <c r="BH54" s="825">
        <v>0</v>
      </c>
      <c r="BI54" s="824">
        <v>0</v>
      </c>
      <c r="BJ54" s="825">
        <v>0</v>
      </c>
      <c r="BK54" s="824">
        <v>0</v>
      </c>
      <c r="BL54" s="825">
        <v>0</v>
      </c>
      <c r="BM54" s="824">
        <v>0</v>
      </c>
      <c r="BN54" s="825">
        <v>0</v>
      </c>
      <c r="BO54" s="824">
        <v>0</v>
      </c>
      <c r="BP54" s="825">
        <v>0</v>
      </c>
      <c r="BQ54" s="824">
        <v>0</v>
      </c>
      <c r="BR54" s="825">
        <v>0</v>
      </c>
      <c r="BS54" s="824">
        <v>0</v>
      </c>
      <c r="BT54" s="825">
        <v>0</v>
      </c>
      <c r="BU54" s="824">
        <v>0</v>
      </c>
      <c r="BV54" s="825">
        <v>0</v>
      </c>
      <c r="BW54" s="824">
        <v>0</v>
      </c>
      <c r="BX54" s="825">
        <v>0</v>
      </c>
      <c r="BY54" s="824">
        <v>0</v>
      </c>
      <c r="BZ54" s="825">
        <v>0</v>
      </c>
      <c r="CA54" s="826">
        <v>0</v>
      </c>
      <c r="CB54" s="772"/>
      <c r="CC54" s="801"/>
      <c r="CD54" s="772"/>
      <c r="CE54" s="802"/>
      <c r="CF54" s="772"/>
      <c r="CG54" s="823">
        <v>0</v>
      </c>
      <c r="CH54" s="824">
        <v>0</v>
      </c>
      <c r="CI54" s="825">
        <v>653</v>
      </c>
      <c r="CJ54" s="824">
        <v>653</v>
      </c>
      <c r="CK54" s="825">
        <v>653</v>
      </c>
      <c r="CL54" s="824">
        <v>0</v>
      </c>
      <c r="CM54" s="825">
        <v>0</v>
      </c>
      <c r="CN54" s="824">
        <v>0</v>
      </c>
      <c r="CO54" s="825">
        <v>0</v>
      </c>
      <c r="CP54" s="824">
        <v>0</v>
      </c>
      <c r="CQ54" s="825">
        <v>0</v>
      </c>
      <c r="CR54" s="824">
        <v>0</v>
      </c>
      <c r="CS54" s="825">
        <v>0</v>
      </c>
      <c r="CT54" s="824">
        <v>0</v>
      </c>
      <c r="CU54" s="825">
        <v>0</v>
      </c>
      <c r="CV54" s="824">
        <v>0</v>
      </c>
      <c r="CW54" s="825">
        <v>0</v>
      </c>
      <c r="CX54" s="824">
        <v>0</v>
      </c>
      <c r="CY54" s="825">
        <v>0</v>
      </c>
      <c r="CZ54" s="824">
        <v>0</v>
      </c>
      <c r="DA54" s="825">
        <v>0</v>
      </c>
      <c r="DB54" s="824">
        <v>0</v>
      </c>
      <c r="DC54" s="825">
        <v>0</v>
      </c>
      <c r="DD54" s="824">
        <v>0</v>
      </c>
      <c r="DE54" s="825">
        <v>0</v>
      </c>
      <c r="DF54" s="824">
        <v>0</v>
      </c>
      <c r="DG54" s="825">
        <v>0</v>
      </c>
      <c r="DH54" s="824">
        <v>0</v>
      </c>
      <c r="DI54" s="825">
        <v>0</v>
      </c>
      <c r="DJ54" s="824">
        <v>0</v>
      </c>
      <c r="DK54" s="825">
        <v>0</v>
      </c>
      <c r="DL54" s="824">
        <v>0</v>
      </c>
      <c r="DM54" s="825">
        <v>0</v>
      </c>
      <c r="DN54" s="824">
        <v>0</v>
      </c>
      <c r="DO54" s="825">
        <v>0</v>
      </c>
      <c r="DP54" s="826">
        <v>0</v>
      </c>
      <c r="DQ54" s="772"/>
      <c r="DR54" s="803"/>
      <c r="DS54" s="772"/>
      <c r="DT54" s="823">
        <v>0</v>
      </c>
      <c r="DU54" s="824">
        <v>0</v>
      </c>
      <c r="DV54" s="825">
        <v>0</v>
      </c>
      <c r="DW54" s="824">
        <v>0</v>
      </c>
      <c r="DX54" s="825">
        <v>0</v>
      </c>
      <c r="DY54" s="824">
        <v>0</v>
      </c>
      <c r="DZ54" s="825">
        <v>0</v>
      </c>
      <c r="EA54" s="824">
        <v>0</v>
      </c>
      <c r="EB54" s="825">
        <v>0</v>
      </c>
      <c r="EC54" s="824">
        <v>0</v>
      </c>
      <c r="ED54" s="825">
        <v>0</v>
      </c>
      <c r="EE54" s="824">
        <v>0</v>
      </c>
      <c r="EF54" s="825">
        <v>0</v>
      </c>
      <c r="EG54" s="824">
        <v>0</v>
      </c>
      <c r="EH54" s="825">
        <v>0</v>
      </c>
      <c r="EI54" s="824">
        <v>0</v>
      </c>
      <c r="EJ54" s="825">
        <v>0</v>
      </c>
      <c r="EK54" s="824">
        <v>0</v>
      </c>
      <c r="EL54" s="825">
        <v>0</v>
      </c>
      <c r="EM54" s="824">
        <v>0</v>
      </c>
      <c r="EN54" s="825">
        <v>0</v>
      </c>
      <c r="EO54" s="824">
        <v>0</v>
      </c>
      <c r="EP54" s="825">
        <v>0</v>
      </c>
      <c r="EQ54" s="824">
        <v>0</v>
      </c>
      <c r="ER54" s="825">
        <v>0</v>
      </c>
      <c r="ES54" s="824">
        <v>0</v>
      </c>
      <c r="ET54" s="825">
        <v>0</v>
      </c>
      <c r="EU54" s="824">
        <v>0</v>
      </c>
      <c r="EV54" s="825">
        <v>0</v>
      </c>
      <c r="EW54" s="824">
        <v>0</v>
      </c>
      <c r="EX54" s="825">
        <v>0</v>
      </c>
      <c r="EY54" s="824">
        <v>0</v>
      </c>
      <c r="EZ54" s="825">
        <v>0</v>
      </c>
      <c r="FA54" s="824">
        <v>0</v>
      </c>
      <c r="FB54" s="825">
        <v>0</v>
      </c>
      <c r="FC54" s="826">
        <v>0</v>
      </c>
      <c r="FD54" s="772"/>
      <c r="FE54" s="804"/>
      <c r="FF54" s="772"/>
      <c r="FG54" s="805"/>
      <c r="FI54" s="827" t="b">
        <v>0</v>
      </c>
    </row>
    <row r="55" spans="2:165">
      <c r="B55" s="855">
        <v>463</v>
      </c>
      <c r="C55" s="856" t="s">
        <v>1061</v>
      </c>
      <c r="E55" s="857">
        <v>0</v>
      </c>
      <c r="F55" s="858">
        <v>0</v>
      </c>
      <c r="G55" s="859">
        <v>755</v>
      </c>
      <c r="H55" s="858">
        <v>755</v>
      </c>
      <c r="I55" s="859">
        <v>755</v>
      </c>
      <c r="J55" s="858">
        <v>755</v>
      </c>
      <c r="K55" s="859">
        <v>755</v>
      </c>
      <c r="L55" s="858">
        <v>755</v>
      </c>
      <c r="M55" s="859">
        <v>755</v>
      </c>
      <c r="N55" s="858">
        <v>755</v>
      </c>
      <c r="O55" s="859">
        <v>755</v>
      </c>
      <c r="P55" s="858">
        <v>755</v>
      </c>
      <c r="Q55" s="859">
        <v>755</v>
      </c>
      <c r="R55" s="858">
        <v>755</v>
      </c>
      <c r="S55" s="859">
        <v>755</v>
      </c>
      <c r="T55" s="858">
        <v>755</v>
      </c>
      <c r="U55" s="859">
        <v>755</v>
      </c>
      <c r="V55" s="858">
        <v>755</v>
      </c>
      <c r="W55" s="859">
        <v>755</v>
      </c>
      <c r="X55" s="858">
        <v>755</v>
      </c>
      <c r="Y55" s="859">
        <v>723</v>
      </c>
      <c r="Z55" s="858">
        <v>0</v>
      </c>
      <c r="AA55" s="859">
        <v>0</v>
      </c>
      <c r="AB55" s="858">
        <v>0</v>
      </c>
      <c r="AC55" s="859">
        <v>0</v>
      </c>
      <c r="AD55" s="858">
        <v>0</v>
      </c>
      <c r="AE55" s="859">
        <v>0</v>
      </c>
      <c r="AF55" s="858">
        <v>0</v>
      </c>
      <c r="AG55" s="859">
        <v>0</v>
      </c>
      <c r="AH55" s="858">
        <v>0</v>
      </c>
      <c r="AI55" s="859">
        <v>0</v>
      </c>
      <c r="AJ55" s="858">
        <v>0</v>
      </c>
      <c r="AK55" s="859">
        <v>0</v>
      </c>
      <c r="AL55" s="858">
        <v>0</v>
      </c>
      <c r="AM55" s="859">
        <v>0</v>
      </c>
      <c r="AN55" s="860">
        <v>0</v>
      </c>
      <c r="AO55" s="772"/>
      <c r="AP55" s="790"/>
      <c r="AQ55" s="772"/>
      <c r="AR55" s="857">
        <v>0</v>
      </c>
      <c r="AS55" s="858">
        <v>0</v>
      </c>
      <c r="AT55" s="859">
        <v>0</v>
      </c>
      <c r="AU55" s="858">
        <v>0</v>
      </c>
      <c r="AV55" s="859">
        <v>0</v>
      </c>
      <c r="AW55" s="858">
        <v>0</v>
      </c>
      <c r="AX55" s="859">
        <v>0</v>
      </c>
      <c r="AY55" s="858">
        <v>0</v>
      </c>
      <c r="AZ55" s="859">
        <v>0</v>
      </c>
      <c r="BA55" s="858">
        <v>0</v>
      </c>
      <c r="BB55" s="859">
        <v>0</v>
      </c>
      <c r="BC55" s="858">
        <v>0</v>
      </c>
      <c r="BD55" s="859">
        <v>0</v>
      </c>
      <c r="BE55" s="858">
        <v>0</v>
      </c>
      <c r="BF55" s="859">
        <v>0</v>
      </c>
      <c r="BG55" s="858">
        <v>0</v>
      </c>
      <c r="BH55" s="859">
        <v>0</v>
      </c>
      <c r="BI55" s="858">
        <v>0</v>
      </c>
      <c r="BJ55" s="859">
        <v>0</v>
      </c>
      <c r="BK55" s="858">
        <v>0</v>
      </c>
      <c r="BL55" s="859">
        <v>0</v>
      </c>
      <c r="BM55" s="858">
        <v>0</v>
      </c>
      <c r="BN55" s="859">
        <v>0</v>
      </c>
      <c r="BO55" s="858">
        <v>0</v>
      </c>
      <c r="BP55" s="859">
        <v>0</v>
      </c>
      <c r="BQ55" s="858">
        <v>0</v>
      </c>
      <c r="BR55" s="859">
        <v>0</v>
      </c>
      <c r="BS55" s="858">
        <v>0</v>
      </c>
      <c r="BT55" s="859">
        <v>0</v>
      </c>
      <c r="BU55" s="858">
        <v>0</v>
      </c>
      <c r="BV55" s="859">
        <v>0</v>
      </c>
      <c r="BW55" s="858">
        <v>0</v>
      </c>
      <c r="BX55" s="859">
        <v>0</v>
      </c>
      <c r="BY55" s="858">
        <v>0</v>
      </c>
      <c r="BZ55" s="859">
        <v>0</v>
      </c>
      <c r="CA55" s="860">
        <v>0</v>
      </c>
      <c r="CB55" s="772"/>
      <c r="CC55" s="801"/>
      <c r="CD55" s="772"/>
      <c r="CE55" s="802"/>
      <c r="CF55" s="772"/>
      <c r="CG55" s="857">
        <v>0</v>
      </c>
      <c r="CH55" s="858">
        <v>0</v>
      </c>
      <c r="CI55" s="859">
        <v>672</v>
      </c>
      <c r="CJ55" s="858">
        <v>672</v>
      </c>
      <c r="CK55" s="859">
        <v>672</v>
      </c>
      <c r="CL55" s="858">
        <v>672</v>
      </c>
      <c r="CM55" s="859">
        <v>672</v>
      </c>
      <c r="CN55" s="858">
        <v>672</v>
      </c>
      <c r="CO55" s="859">
        <v>672</v>
      </c>
      <c r="CP55" s="858">
        <v>672</v>
      </c>
      <c r="CQ55" s="859">
        <v>672</v>
      </c>
      <c r="CR55" s="858">
        <v>672</v>
      </c>
      <c r="CS55" s="859">
        <v>672</v>
      </c>
      <c r="CT55" s="858">
        <v>672</v>
      </c>
      <c r="CU55" s="859">
        <v>672</v>
      </c>
      <c r="CV55" s="858">
        <v>672</v>
      </c>
      <c r="CW55" s="859">
        <v>672</v>
      </c>
      <c r="CX55" s="858">
        <v>672</v>
      </c>
      <c r="CY55" s="859">
        <v>672</v>
      </c>
      <c r="CZ55" s="858">
        <v>672</v>
      </c>
      <c r="DA55" s="859">
        <v>643</v>
      </c>
      <c r="DB55" s="858">
        <v>0</v>
      </c>
      <c r="DC55" s="859">
        <v>0</v>
      </c>
      <c r="DD55" s="858">
        <v>0</v>
      </c>
      <c r="DE55" s="859">
        <v>0</v>
      </c>
      <c r="DF55" s="858">
        <v>0</v>
      </c>
      <c r="DG55" s="859">
        <v>0</v>
      </c>
      <c r="DH55" s="858">
        <v>0</v>
      </c>
      <c r="DI55" s="859">
        <v>0</v>
      </c>
      <c r="DJ55" s="858">
        <v>0</v>
      </c>
      <c r="DK55" s="859">
        <v>0</v>
      </c>
      <c r="DL55" s="858">
        <v>0</v>
      </c>
      <c r="DM55" s="859">
        <v>0</v>
      </c>
      <c r="DN55" s="858">
        <v>0</v>
      </c>
      <c r="DO55" s="859">
        <v>0</v>
      </c>
      <c r="DP55" s="860">
        <v>0</v>
      </c>
      <c r="DQ55" s="772"/>
      <c r="DR55" s="803"/>
      <c r="DS55" s="772"/>
      <c r="DT55" s="857">
        <v>0</v>
      </c>
      <c r="DU55" s="858">
        <v>0</v>
      </c>
      <c r="DV55" s="859">
        <v>0</v>
      </c>
      <c r="DW55" s="858">
        <v>0</v>
      </c>
      <c r="DX55" s="859">
        <v>0</v>
      </c>
      <c r="DY55" s="858">
        <v>0</v>
      </c>
      <c r="DZ55" s="859">
        <v>0</v>
      </c>
      <c r="EA55" s="858">
        <v>0</v>
      </c>
      <c r="EB55" s="859">
        <v>0</v>
      </c>
      <c r="EC55" s="858">
        <v>0</v>
      </c>
      <c r="ED55" s="859">
        <v>0</v>
      </c>
      <c r="EE55" s="858">
        <v>0</v>
      </c>
      <c r="EF55" s="859">
        <v>0</v>
      </c>
      <c r="EG55" s="858">
        <v>0</v>
      </c>
      <c r="EH55" s="859">
        <v>0</v>
      </c>
      <c r="EI55" s="858">
        <v>0</v>
      </c>
      <c r="EJ55" s="859">
        <v>0</v>
      </c>
      <c r="EK55" s="858">
        <v>0</v>
      </c>
      <c r="EL55" s="859">
        <v>0</v>
      </c>
      <c r="EM55" s="858">
        <v>0</v>
      </c>
      <c r="EN55" s="859">
        <v>0</v>
      </c>
      <c r="EO55" s="858">
        <v>0</v>
      </c>
      <c r="EP55" s="859">
        <v>0</v>
      </c>
      <c r="EQ55" s="858">
        <v>0</v>
      </c>
      <c r="ER55" s="859">
        <v>0</v>
      </c>
      <c r="ES55" s="858">
        <v>0</v>
      </c>
      <c r="ET55" s="859">
        <v>0</v>
      </c>
      <c r="EU55" s="858">
        <v>0</v>
      </c>
      <c r="EV55" s="859">
        <v>0</v>
      </c>
      <c r="EW55" s="858">
        <v>0</v>
      </c>
      <c r="EX55" s="859">
        <v>0</v>
      </c>
      <c r="EY55" s="858">
        <v>0</v>
      </c>
      <c r="EZ55" s="859">
        <v>0</v>
      </c>
      <c r="FA55" s="858">
        <v>0</v>
      </c>
      <c r="FB55" s="859">
        <v>0</v>
      </c>
      <c r="FC55" s="860">
        <v>0</v>
      </c>
      <c r="FD55" s="772"/>
      <c r="FE55" s="804"/>
      <c r="FF55" s="772"/>
      <c r="FG55" s="805"/>
      <c r="FI55" s="861" t="b">
        <v>0</v>
      </c>
    </row>
    <row r="56" spans="2:165">
      <c r="B56" s="849" t="s">
        <v>1062</v>
      </c>
      <c r="C56" s="850"/>
      <c r="E56" s="846">
        <v>0</v>
      </c>
      <c r="F56" s="846">
        <v>0</v>
      </c>
      <c r="G56" s="846">
        <v>6343924</v>
      </c>
      <c r="H56" s="846">
        <v>5867136</v>
      </c>
      <c r="I56" s="846">
        <v>5867000</v>
      </c>
      <c r="J56" s="846">
        <v>5865312</v>
      </c>
      <c r="K56" s="846">
        <v>5864051</v>
      </c>
      <c r="L56" s="846">
        <v>5493611</v>
      </c>
      <c r="M56" s="846">
        <v>5451887</v>
      </c>
      <c r="N56" s="846">
        <v>5442595</v>
      </c>
      <c r="O56" s="846">
        <v>5410428</v>
      </c>
      <c r="P56" s="846">
        <v>5389052</v>
      </c>
      <c r="Q56" s="846">
        <v>4979869</v>
      </c>
      <c r="R56" s="846">
        <v>4956184</v>
      </c>
      <c r="S56" s="846">
        <v>3338132</v>
      </c>
      <c r="T56" s="846">
        <v>3042976</v>
      </c>
      <c r="U56" s="846">
        <v>1977059</v>
      </c>
      <c r="V56" s="846">
        <v>1856524</v>
      </c>
      <c r="W56" s="846">
        <v>342679</v>
      </c>
      <c r="X56" s="846">
        <v>141049</v>
      </c>
      <c r="Y56" s="846">
        <v>129140</v>
      </c>
      <c r="Z56" s="846">
        <v>3565</v>
      </c>
      <c r="AA56" s="846">
        <v>0</v>
      </c>
      <c r="AB56" s="846">
        <v>0</v>
      </c>
      <c r="AC56" s="846">
        <v>0</v>
      </c>
      <c r="AD56" s="846">
        <v>0</v>
      </c>
      <c r="AE56" s="846">
        <v>0</v>
      </c>
      <c r="AF56" s="846">
        <v>0</v>
      </c>
      <c r="AG56" s="846">
        <v>0</v>
      </c>
      <c r="AH56" s="846">
        <v>0</v>
      </c>
      <c r="AI56" s="846">
        <v>0</v>
      </c>
      <c r="AJ56" s="846">
        <v>0</v>
      </c>
      <c r="AK56" s="846">
        <v>0</v>
      </c>
      <c r="AL56" s="846">
        <v>0</v>
      </c>
      <c r="AM56" s="846">
        <v>0</v>
      </c>
      <c r="AN56" s="846">
        <v>0</v>
      </c>
      <c r="AO56" s="772"/>
      <c r="AP56" s="790"/>
      <c r="AQ56" s="772"/>
      <c r="AR56" s="846">
        <v>0</v>
      </c>
      <c r="AS56" s="846">
        <v>0</v>
      </c>
      <c r="AT56" s="846">
        <v>756</v>
      </c>
      <c r="AU56" s="846">
        <v>732</v>
      </c>
      <c r="AV56" s="846">
        <v>732</v>
      </c>
      <c r="AW56" s="846">
        <v>732</v>
      </c>
      <c r="AX56" s="846">
        <v>732</v>
      </c>
      <c r="AY56" s="846">
        <v>672</v>
      </c>
      <c r="AZ56" s="846">
        <v>668</v>
      </c>
      <c r="BA56" s="846">
        <v>666</v>
      </c>
      <c r="BB56" s="846">
        <v>658</v>
      </c>
      <c r="BC56" s="846">
        <v>653</v>
      </c>
      <c r="BD56" s="846">
        <v>572</v>
      </c>
      <c r="BE56" s="846">
        <v>566</v>
      </c>
      <c r="BF56" s="846">
        <v>311</v>
      </c>
      <c r="BG56" s="846">
        <v>265</v>
      </c>
      <c r="BH56" s="846">
        <v>159</v>
      </c>
      <c r="BI56" s="846">
        <v>148</v>
      </c>
      <c r="BJ56" s="846">
        <v>47</v>
      </c>
      <c r="BK56" s="846">
        <v>33</v>
      </c>
      <c r="BL56" s="846">
        <v>34</v>
      </c>
      <c r="BM56" s="846">
        <v>0</v>
      </c>
      <c r="BN56" s="846">
        <v>0</v>
      </c>
      <c r="BO56" s="846">
        <v>0</v>
      </c>
      <c r="BP56" s="846">
        <v>0</v>
      </c>
      <c r="BQ56" s="846">
        <v>0</v>
      </c>
      <c r="BR56" s="846">
        <v>0</v>
      </c>
      <c r="BS56" s="846">
        <v>0</v>
      </c>
      <c r="BT56" s="846">
        <v>0</v>
      </c>
      <c r="BU56" s="846">
        <v>0</v>
      </c>
      <c r="BV56" s="846">
        <v>0</v>
      </c>
      <c r="BW56" s="846">
        <v>0</v>
      </c>
      <c r="BX56" s="846">
        <v>0</v>
      </c>
      <c r="BY56" s="846">
        <v>0</v>
      </c>
      <c r="BZ56" s="846">
        <v>0</v>
      </c>
      <c r="CA56" s="846">
        <v>0</v>
      </c>
      <c r="CB56" s="772"/>
      <c r="CC56" s="801"/>
      <c r="CD56" s="772"/>
      <c r="CE56" s="802"/>
      <c r="CF56" s="772"/>
      <c r="CG56" s="846">
        <v>0</v>
      </c>
      <c r="CH56" s="846">
        <v>0</v>
      </c>
      <c r="CI56" s="846">
        <f>SUM(CI48:CI55)</f>
        <v>6714879</v>
      </c>
      <c r="CJ56" s="846">
        <f t="shared" ref="CJ56:DP56" si="10">SUM(CJ48:CJ55)</f>
        <v>6073702</v>
      </c>
      <c r="CK56" s="846">
        <f t="shared" si="10"/>
        <v>6073578</v>
      </c>
      <c r="CL56" s="846">
        <f t="shared" si="10"/>
        <v>6072219</v>
      </c>
      <c r="CM56" s="846">
        <f t="shared" si="10"/>
        <v>6071072</v>
      </c>
      <c r="CN56" s="846">
        <f t="shared" si="10"/>
        <v>5738036</v>
      </c>
      <c r="CO56" s="846">
        <f t="shared" si="10"/>
        <v>5700073</v>
      </c>
      <c r="CP56" s="846">
        <f t="shared" si="10"/>
        <v>5691605</v>
      </c>
      <c r="CQ56" s="846">
        <f t="shared" si="10"/>
        <v>5662356</v>
      </c>
      <c r="CR56" s="846">
        <f t="shared" si="10"/>
        <v>5642626</v>
      </c>
      <c r="CS56" s="846">
        <f t="shared" si="10"/>
        <v>5268654</v>
      </c>
      <c r="CT56" s="846">
        <f t="shared" si="10"/>
        <v>5246801</v>
      </c>
      <c r="CU56" s="846">
        <f t="shared" si="10"/>
        <v>3792889</v>
      </c>
      <c r="CV56" s="846">
        <f t="shared" si="10"/>
        <v>3512441</v>
      </c>
      <c r="CW56" s="846">
        <f t="shared" si="10"/>
        <v>2463480</v>
      </c>
      <c r="CX56" s="846">
        <f t="shared" si="10"/>
        <v>2336641</v>
      </c>
      <c r="CY56" s="846">
        <f t="shared" si="10"/>
        <v>370751</v>
      </c>
      <c r="CZ56" s="846">
        <f t="shared" si="10"/>
        <v>110227</v>
      </c>
      <c r="DA56" s="846">
        <f t="shared" si="10"/>
        <v>100344</v>
      </c>
      <c r="DB56" s="846">
        <f t="shared" si="10"/>
        <v>3565</v>
      </c>
      <c r="DC56" s="846">
        <f t="shared" si="10"/>
        <v>0</v>
      </c>
      <c r="DD56" s="846">
        <f t="shared" si="10"/>
        <v>0</v>
      </c>
      <c r="DE56" s="846">
        <f t="shared" si="10"/>
        <v>0</v>
      </c>
      <c r="DF56" s="846">
        <f t="shared" si="10"/>
        <v>0</v>
      </c>
      <c r="DG56" s="846">
        <f t="shared" si="10"/>
        <v>0</v>
      </c>
      <c r="DH56" s="846">
        <f t="shared" si="10"/>
        <v>0</v>
      </c>
      <c r="DI56" s="846">
        <f t="shared" si="10"/>
        <v>0</v>
      </c>
      <c r="DJ56" s="846">
        <f t="shared" si="10"/>
        <v>0</v>
      </c>
      <c r="DK56" s="846">
        <f t="shared" si="10"/>
        <v>0</v>
      </c>
      <c r="DL56" s="846">
        <f t="shared" si="10"/>
        <v>0</v>
      </c>
      <c r="DM56" s="846">
        <f t="shared" si="10"/>
        <v>0</v>
      </c>
      <c r="DN56" s="846">
        <f t="shared" si="10"/>
        <v>0</v>
      </c>
      <c r="DO56" s="846">
        <f t="shared" si="10"/>
        <v>0</v>
      </c>
      <c r="DP56" s="846">
        <f t="shared" si="10"/>
        <v>0</v>
      </c>
      <c r="DQ56" s="772"/>
      <c r="DR56" s="803"/>
      <c r="DS56" s="772"/>
      <c r="DT56" s="846">
        <v>0</v>
      </c>
      <c r="DU56" s="846">
        <v>0</v>
      </c>
      <c r="DV56" s="846">
        <f>SUM(DV48:DV55)</f>
        <v>859</v>
      </c>
      <c r="DW56" s="846">
        <f t="shared" ref="DW56:FC56" si="11">SUM(DW48:DW55)</f>
        <v>826</v>
      </c>
      <c r="DX56" s="846">
        <f t="shared" si="11"/>
        <v>826</v>
      </c>
      <c r="DY56" s="846">
        <f t="shared" si="11"/>
        <v>826</v>
      </c>
      <c r="DZ56" s="846">
        <f t="shared" si="11"/>
        <v>826</v>
      </c>
      <c r="EA56" s="846">
        <f t="shared" si="11"/>
        <v>760</v>
      </c>
      <c r="EB56" s="846">
        <f t="shared" si="11"/>
        <v>756</v>
      </c>
      <c r="EC56" s="846">
        <f t="shared" si="11"/>
        <v>754</v>
      </c>
      <c r="ED56" s="846">
        <f t="shared" si="11"/>
        <v>748</v>
      </c>
      <c r="EE56" s="846">
        <f t="shared" si="11"/>
        <v>742</v>
      </c>
      <c r="EF56" s="846">
        <f t="shared" si="11"/>
        <v>651</v>
      </c>
      <c r="EG56" s="846">
        <f t="shared" si="11"/>
        <v>646</v>
      </c>
      <c r="EH56" s="846">
        <f t="shared" si="11"/>
        <v>361</v>
      </c>
      <c r="EI56" s="846">
        <f t="shared" si="11"/>
        <v>310</v>
      </c>
      <c r="EJ56" s="846">
        <f t="shared" si="11"/>
        <v>188</v>
      </c>
      <c r="EK56" s="846">
        <f t="shared" si="11"/>
        <v>175</v>
      </c>
      <c r="EL56" s="846">
        <f t="shared" si="11"/>
        <v>43</v>
      </c>
      <c r="EM56" s="846">
        <f t="shared" si="11"/>
        <v>26</v>
      </c>
      <c r="EN56" s="846">
        <f t="shared" si="11"/>
        <v>26</v>
      </c>
      <c r="EO56" s="846">
        <f t="shared" si="11"/>
        <v>0</v>
      </c>
      <c r="EP56" s="846">
        <f t="shared" si="11"/>
        <v>0</v>
      </c>
      <c r="EQ56" s="846">
        <f t="shared" si="11"/>
        <v>0</v>
      </c>
      <c r="ER56" s="846">
        <f t="shared" si="11"/>
        <v>0</v>
      </c>
      <c r="ES56" s="846">
        <f t="shared" si="11"/>
        <v>0</v>
      </c>
      <c r="ET56" s="846">
        <f t="shared" si="11"/>
        <v>0</v>
      </c>
      <c r="EU56" s="846">
        <f t="shared" si="11"/>
        <v>0</v>
      </c>
      <c r="EV56" s="846">
        <f t="shared" si="11"/>
        <v>0</v>
      </c>
      <c r="EW56" s="846">
        <f t="shared" si="11"/>
        <v>0</v>
      </c>
      <c r="EX56" s="846">
        <f t="shared" si="11"/>
        <v>0</v>
      </c>
      <c r="EY56" s="846">
        <f t="shared" si="11"/>
        <v>0</v>
      </c>
      <c r="EZ56" s="846">
        <f t="shared" si="11"/>
        <v>0</v>
      </c>
      <c r="FA56" s="846">
        <f t="shared" si="11"/>
        <v>0</v>
      </c>
      <c r="FB56" s="846">
        <f t="shared" si="11"/>
        <v>0</v>
      </c>
      <c r="FC56" s="846">
        <f t="shared" si="11"/>
        <v>0</v>
      </c>
      <c r="FD56" s="772"/>
      <c r="FE56" s="804"/>
      <c r="FF56" s="772"/>
      <c r="FG56" s="805"/>
      <c r="FI56" s="846"/>
    </row>
    <row r="57" spans="2:165">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P57" s="790"/>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c r="BZ57" s="848"/>
      <c r="CA57" s="848"/>
      <c r="CC57" s="801"/>
      <c r="CE57" s="802"/>
      <c r="CG57" s="848"/>
      <c r="CH57" s="848"/>
      <c r="CI57" s="848"/>
      <c r="CJ57" s="848"/>
      <c r="CK57" s="848"/>
      <c r="CL57" s="848"/>
      <c r="CM57" s="848"/>
      <c r="CN57" s="848"/>
      <c r="CO57" s="848"/>
      <c r="CP57" s="848"/>
      <c r="CQ57" s="848"/>
      <c r="CR57" s="848"/>
      <c r="CS57" s="848"/>
      <c r="CT57" s="848"/>
      <c r="CU57" s="848"/>
      <c r="CV57" s="848"/>
      <c r="CW57" s="848"/>
      <c r="CX57" s="848"/>
      <c r="CY57" s="848"/>
      <c r="CZ57" s="848"/>
      <c r="DA57" s="848"/>
      <c r="DB57" s="848"/>
      <c r="DC57" s="848"/>
      <c r="DD57" s="848"/>
      <c r="DE57" s="848"/>
      <c r="DF57" s="848"/>
      <c r="DG57" s="848"/>
      <c r="DH57" s="848"/>
      <c r="DI57" s="848"/>
      <c r="DJ57" s="848"/>
      <c r="DK57" s="848"/>
      <c r="DL57" s="848"/>
      <c r="DM57" s="848"/>
      <c r="DN57" s="848"/>
      <c r="DO57" s="848"/>
      <c r="DP57" s="848"/>
      <c r="DR57" s="803"/>
      <c r="DT57" s="848"/>
      <c r="DU57" s="848"/>
      <c r="DV57" s="848"/>
      <c r="DW57" s="848"/>
      <c r="DX57" s="848"/>
      <c r="DY57" s="848"/>
      <c r="DZ57" s="848"/>
      <c r="EA57" s="848"/>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c r="EY57" s="848"/>
      <c r="EZ57" s="848"/>
      <c r="FA57" s="848"/>
      <c r="FB57" s="848"/>
      <c r="FC57" s="848"/>
      <c r="FE57" s="804"/>
      <c r="FG57" s="805"/>
      <c r="FI57" s="848"/>
    </row>
    <row r="58" spans="2:165">
      <c r="B58" s="862" t="s">
        <v>26</v>
      </c>
      <c r="C58" s="863"/>
      <c r="E58" s="864">
        <v>4457987</v>
      </c>
      <c r="F58" s="864">
        <v>6698004</v>
      </c>
      <c r="G58" s="864">
        <v>13041326</v>
      </c>
      <c r="H58" s="864">
        <v>12580001</v>
      </c>
      <c r="I58" s="864">
        <v>12577231</v>
      </c>
      <c r="J58" s="864">
        <v>12570296</v>
      </c>
      <c r="K58" s="864">
        <v>12567177</v>
      </c>
      <c r="L58" s="864">
        <v>12180672</v>
      </c>
      <c r="M58" s="864">
        <v>12125046</v>
      </c>
      <c r="N58" s="864">
        <v>11785791</v>
      </c>
      <c r="O58" s="864">
        <v>10877693</v>
      </c>
      <c r="P58" s="864">
        <v>10714467</v>
      </c>
      <c r="Q58" s="864">
        <v>9420576</v>
      </c>
      <c r="R58" s="864">
        <v>8960312</v>
      </c>
      <c r="S58" s="864">
        <v>7209436</v>
      </c>
      <c r="T58" s="864">
        <v>5710744</v>
      </c>
      <c r="U58" s="864">
        <v>3249888</v>
      </c>
      <c r="V58" s="864">
        <v>2839918</v>
      </c>
      <c r="W58" s="864">
        <v>786629</v>
      </c>
      <c r="X58" s="864">
        <v>470642</v>
      </c>
      <c r="Y58" s="864">
        <v>129927</v>
      </c>
      <c r="Z58" s="864">
        <v>3565</v>
      </c>
      <c r="AA58" s="864">
        <v>0</v>
      </c>
      <c r="AB58" s="864">
        <v>0</v>
      </c>
      <c r="AC58" s="864">
        <v>0</v>
      </c>
      <c r="AD58" s="864">
        <v>0</v>
      </c>
      <c r="AE58" s="864">
        <v>0</v>
      </c>
      <c r="AF58" s="864">
        <v>0</v>
      </c>
      <c r="AG58" s="864">
        <v>0</v>
      </c>
      <c r="AH58" s="864">
        <v>0</v>
      </c>
      <c r="AI58" s="864">
        <v>0</v>
      </c>
      <c r="AJ58" s="864">
        <v>0</v>
      </c>
      <c r="AK58" s="864">
        <v>0</v>
      </c>
      <c r="AL58" s="864">
        <v>0</v>
      </c>
      <c r="AM58" s="864">
        <v>0</v>
      </c>
      <c r="AN58" s="864">
        <v>0</v>
      </c>
      <c r="AO58" s="772"/>
      <c r="AP58" s="865"/>
      <c r="AQ58" s="772"/>
      <c r="AR58" s="864">
        <v>626</v>
      </c>
      <c r="AS58" s="864">
        <v>888</v>
      </c>
      <c r="AT58" s="864">
        <v>1644</v>
      </c>
      <c r="AU58" s="864">
        <v>1624</v>
      </c>
      <c r="AV58" s="864">
        <v>1625</v>
      </c>
      <c r="AW58" s="864">
        <v>1624</v>
      </c>
      <c r="AX58" s="864">
        <v>1624</v>
      </c>
      <c r="AY58" s="864">
        <v>1562</v>
      </c>
      <c r="AZ58" s="864">
        <v>1556</v>
      </c>
      <c r="BA58" s="864">
        <v>1496</v>
      </c>
      <c r="BB58" s="864">
        <v>1331</v>
      </c>
      <c r="BC58" s="864">
        <v>1298</v>
      </c>
      <c r="BD58" s="864">
        <v>1151</v>
      </c>
      <c r="BE58" s="864">
        <v>1114</v>
      </c>
      <c r="BF58" s="864">
        <v>832</v>
      </c>
      <c r="BG58" s="864">
        <v>615</v>
      </c>
      <c r="BH58" s="864">
        <v>340</v>
      </c>
      <c r="BI58" s="864">
        <v>310</v>
      </c>
      <c r="BJ58" s="864">
        <v>172</v>
      </c>
      <c r="BK58" s="864">
        <v>100</v>
      </c>
      <c r="BL58" s="864">
        <v>35</v>
      </c>
      <c r="BM58" s="864">
        <v>0</v>
      </c>
      <c r="BN58" s="864">
        <v>0</v>
      </c>
      <c r="BO58" s="864">
        <v>0</v>
      </c>
      <c r="BP58" s="864">
        <v>0</v>
      </c>
      <c r="BQ58" s="864">
        <v>0</v>
      </c>
      <c r="BR58" s="864">
        <v>0</v>
      </c>
      <c r="BS58" s="864">
        <v>0</v>
      </c>
      <c r="BT58" s="864">
        <v>0</v>
      </c>
      <c r="BU58" s="864">
        <v>0</v>
      </c>
      <c r="BV58" s="864">
        <v>0</v>
      </c>
      <c r="BW58" s="864">
        <v>0</v>
      </c>
      <c r="BX58" s="864">
        <v>0</v>
      </c>
      <c r="BY58" s="864">
        <v>0</v>
      </c>
      <c r="BZ58" s="864">
        <v>0</v>
      </c>
      <c r="CA58" s="864">
        <v>0</v>
      </c>
      <c r="CB58" s="772"/>
      <c r="CC58" s="866"/>
      <c r="CD58" s="772"/>
      <c r="CE58" s="867"/>
      <c r="CF58" s="772"/>
      <c r="CG58" s="864">
        <f>+CG56+CG45+CG37+CG30+CG25+CG17</f>
        <v>3425418</v>
      </c>
      <c r="CH58" s="864">
        <f t="shared" ref="CH58:DP58" si="12">+CH56+CH45+CH37+CH30+CH25+CH17</f>
        <v>5928837</v>
      </c>
      <c r="CI58" s="864">
        <f t="shared" si="12"/>
        <v>12643114</v>
      </c>
      <c r="CJ58" s="864">
        <f t="shared" si="12"/>
        <v>12014853</v>
      </c>
      <c r="CK58" s="864">
        <f t="shared" si="12"/>
        <v>12013240</v>
      </c>
      <c r="CL58" s="864">
        <f t="shared" si="12"/>
        <v>12009439</v>
      </c>
      <c r="CM58" s="864">
        <f t="shared" si="12"/>
        <v>12006551</v>
      </c>
      <c r="CN58" s="864">
        <f t="shared" si="12"/>
        <v>11659152</v>
      </c>
      <c r="CO58" s="864">
        <f t="shared" si="12"/>
        <v>11608278</v>
      </c>
      <c r="CP58" s="864">
        <f t="shared" si="12"/>
        <v>11369160</v>
      </c>
      <c r="CQ58" s="864">
        <f t="shared" si="12"/>
        <v>10702753</v>
      </c>
      <c r="CR58" s="864">
        <f t="shared" si="12"/>
        <v>10561465</v>
      </c>
      <c r="CS58" s="864">
        <f t="shared" si="12"/>
        <v>9473137</v>
      </c>
      <c r="CT58" s="864">
        <f t="shared" si="12"/>
        <v>9070931</v>
      </c>
      <c r="CU58" s="864">
        <f t="shared" si="12"/>
        <v>7495374</v>
      </c>
      <c r="CV58" s="864">
        <f t="shared" si="12"/>
        <v>6225348</v>
      </c>
      <c r="CW58" s="864">
        <f t="shared" si="12"/>
        <v>4108099</v>
      </c>
      <c r="CX58" s="864">
        <f t="shared" si="12"/>
        <v>3547831</v>
      </c>
      <c r="CY58" s="864">
        <f t="shared" si="12"/>
        <v>777290</v>
      </c>
      <c r="CZ58" s="864">
        <f t="shared" si="12"/>
        <v>464310</v>
      </c>
      <c r="DA58" s="864">
        <f t="shared" si="12"/>
        <v>101105</v>
      </c>
      <c r="DB58" s="864">
        <f t="shared" si="12"/>
        <v>3565</v>
      </c>
      <c r="DC58" s="864">
        <f t="shared" si="12"/>
        <v>0</v>
      </c>
      <c r="DD58" s="864">
        <f t="shared" si="12"/>
        <v>0</v>
      </c>
      <c r="DE58" s="864">
        <f t="shared" si="12"/>
        <v>0</v>
      </c>
      <c r="DF58" s="864">
        <f t="shared" si="12"/>
        <v>0</v>
      </c>
      <c r="DG58" s="864">
        <f t="shared" si="12"/>
        <v>0</v>
      </c>
      <c r="DH58" s="864">
        <f t="shared" si="12"/>
        <v>0</v>
      </c>
      <c r="DI58" s="864">
        <f t="shared" si="12"/>
        <v>0</v>
      </c>
      <c r="DJ58" s="864">
        <f t="shared" si="12"/>
        <v>0</v>
      </c>
      <c r="DK58" s="864">
        <f t="shared" si="12"/>
        <v>0</v>
      </c>
      <c r="DL58" s="864">
        <f t="shared" si="12"/>
        <v>0</v>
      </c>
      <c r="DM58" s="864">
        <f t="shared" si="12"/>
        <v>0</v>
      </c>
      <c r="DN58" s="864">
        <f t="shared" si="12"/>
        <v>0</v>
      </c>
      <c r="DO58" s="864">
        <f t="shared" si="12"/>
        <v>0</v>
      </c>
      <c r="DP58" s="864">
        <f t="shared" si="12"/>
        <v>0</v>
      </c>
      <c r="DQ58" s="772"/>
      <c r="DR58" s="868"/>
      <c r="DS58" s="772"/>
      <c r="DT58" s="864">
        <f>+DT56+DT45+DT37+DT30+DT25+DT17</f>
        <v>448</v>
      </c>
      <c r="DU58" s="864">
        <f t="shared" ref="DU58:FC58" si="13">+DU56+DU45+DU37+DU30+DU25+DU17</f>
        <v>707</v>
      </c>
      <c r="DV58" s="864">
        <f t="shared" si="13"/>
        <v>1566</v>
      </c>
      <c r="DW58" s="864">
        <f t="shared" si="13"/>
        <v>1536</v>
      </c>
      <c r="DX58" s="864">
        <f t="shared" si="13"/>
        <v>1536</v>
      </c>
      <c r="DY58" s="864">
        <f t="shared" si="13"/>
        <v>1536</v>
      </c>
      <c r="DZ58" s="864">
        <f t="shared" si="13"/>
        <v>1536</v>
      </c>
      <c r="EA58" s="864">
        <f t="shared" si="13"/>
        <v>1467</v>
      </c>
      <c r="EB58" s="864">
        <f t="shared" si="13"/>
        <v>1462</v>
      </c>
      <c r="EC58" s="864">
        <f t="shared" si="13"/>
        <v>1419</v>
      </c>
      <c r="ED58" s="864">
        <f t="shared" si="13"/>
        <v>1299</v>
      </c>
      <c r="EE58" s="864">
        <f t="shared" si="13"/>
        <v>1273</v>
      </c>
      <c r="EF58" s="864">
        <f t="shared" si="13"/>
        <v>1127</v>
      </c>
      <c r="EG58" s="864">
        <f t="shared" si="13"/>
        <v>1095</v>
      </c>
      <c r="EH58" s="864">
        <f t="shared" si="13"/>
        <v>786</v>
      </c>
      <c r="EI58" s="864">
        <f t="shared" si="13"/>
        <v>597</v>
      </c>
      <c r="EJ58" s="864">
        <f t="shared" si="13"/>
        <v>349</v>
      </c>
      <c r="EK58" s="864">
        <f t="shared" si="13"/>
        <v>307</v>
      </c>
      <c r="EL58" s="864">
        <f t="shared" si="13"/>
        <v>123</v>
      </c>
      <c r="EM58" s="864">
        <f t="shared" si="13"/>
        <v>80</v>
      </c>
      <c r="EN58" s="864">
        <f t="shared" si="13"/>
        <v>26</v>
      </c>
      <c r="EO58" s="864">
        <f t="shared" si="13"/>
        <v>0</v>
      </c>
      <c r="EP58" s="864">
        <f t="shared" si="13"/>
        <v>0</v>
      </c>
      <c r="EQ58" s="864">
        <f t="shared" si="13"/>
        <v>0</v>
      </c>
      <c r="ER58" s="864">
        <f t="shared" si="13"/>
        <v>0</v>
      </c>
      <c r="ES58" s="864">
        <f t="shared" si="13"/>
        <v>0</v>
      </c>
      <c r="ET58" s="864">
        <f t="shared" si="13"/>
        <v>0</v>
      </c>
      <c r="EU58" s="864">
        <f t="shared" si="13"/>
        <v>0</v>
      </c>
      <c r="EV58" s="864">
        <f t="shared" si="13"/>
        <v>0</v>
      </c>
      <c r="EW58" s="864">
        <f t="shared" si="13"/>
        <v>0</v>
      </c>
      <c r="EX58" s="864">
        <f t="shared" si="13"/>
        <v>0</v>
      </c>
      <c r="EY58" s="864">
        <f t="shared" si="13"/>
        <v>0</v>
      </c>
      <c r="EZ58" s="864">
        <f t="shared" si="13"/>
        <v>0</v>
      </c>
      <c r="FA58" s="864">
        <f t="shared" si="13"/>
        <v>0</v>
      </c>
      <c r="FB58" s="864">
        <f t="shared" si="13"/>
        <v>0</v>
      </c>
      <c r="FC58" s="864">
        <f t="shared" si="13"/>
        <v>0</v>
      </c>
      <c r="FD58" s="772"/>
      <c r="FE58" s="869"/>
      <c r="FF58" s="772"/>
      <c r="FG58" s="870"/>
      <c r="FI58" s="864"/>
    </row>
    <row r="61" spans="2:165">
      <c r="C61">
        <v>2015</v>
      </c>
      <c r="CG61" s="871">
        <f>+CG17+CG25+CG30</f>
        <v>3425418</v>
      </c>
      <c r="CH61" s="871">
        <f t="shared" ref="CH61:CI61" si="14">+CH17+CH25+CH30</f>
        <v>3416774</v>
      </c>
      <c r="CI61" s="871">
        <f t="shared" si="14"/>
        <v>3416173</v>
      </c>
      <c r="DT61" s="871">
        <f>+DT17+DT25+DT30</f>
        <v>448</v>
      </c>
      <c r="DU61" s="871">
        <f t="shared" ref="DU61:DV61" si="15">+DU17+DU25+DU30</f>
        <v>447</v>
      </c>
      <c r="DV61" s="871">
        <f t="shared" si="15"/>
        <v>447</v>
      </c>
    </row>
    <row r="62" spans="2:165">
      <c r="C62">
        <v>2016</v>
      </c>
      <c r="CH62" s="871">
        <f>+CH37+CH45</f>
        <v>2512063</v>
      </c>
      <c r="CI62" s="871">
        <f>+CI37+CI45</f>
        <v>2512062</v>
      </c>
      <c r="DU62" s="871">
        <f>+DU37+DU45</f>
        <v>260</v>
      </c>
      <c r="DV62" s="871">
        <f>+DV37+DV45</f>
        <v>260</v>
      </c>
    </row>
    <row r="63" spans="2:165">
      <c r="C63">
        <v>2017</v>
      </c>
      <c r="CI63" s="871">
        <f>+CI56</f>
        <v>6714879</v>
      </c>
      <c r="DV63" s="871">
        <f>+DV56</f>
        <v>859</v>
      </c>
    </row>
  </sheetData>
  <mergeCells count="9">
    <mergeCell ref="B4:B5"/>
    <mergeCell ref="C4:C5"/>
    <mergeCell ref="FI4:FI5"/>
    <mergeCell ref="AP1:AP5"/>
    <mergeCell ref="CC1:CC5"/>
    <mergeCell ref="CE1:CE5"/>
    <mergeCell ref="DR1:DR5"/>
    <mergeCell ref="FE1:FE5"/>
    <mergeCell ref="FG1:F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11"/>
      <c r="B13" s="511" t="s">
        <v>171</v>
      </c>
      <c r="D13" s="99" t="s">
        <v>175</v>
      </c>
      <c r="E13" s="644"/>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1" t="s">
        <v>502</v>
      </c>
    </row>
    <row r="16" spans="1:17" ht="15.75">
      <c r="B16" s="511"/>
    </row>
    <row r="17" spans="2:21" s="24" customFormat="1" ht="20.45" customHeight="1">
      <c r="B17" s="579" t="s">
        <v>641</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928" t="s">
        <v>692</v>
      </c>
      <c r="C18" s="928"/>
      <c r="D18" s="928"/>
      <c r="E18" s="928"/>
      <c r="F18" s="928"/>
      <c r="G18" s="928"/>
      <c r="H18" s="928"/>
      <c r="I18" s="928"/>
      <c r="J18" s="928"/>
      <c r="K18" s="928"/>
      <c r="L18" s="928"/>
      <c r="M18" s="928"/>
      <c r="N18" s="928"/>
      <c r="O18" s="928"/>
      <c r="P18" s="928"/>
      <c r="Q18" s="928"/>
      <c r="R18" s="928"/>
      <c r="S18" s="928"/>
      <c r="T18" s="928"/>
      <c r="U18" s="928"/>
    </row>
    <row r="21" spans="2:21" ht="21">
      <c r="B21" s="642" t="s">
        <v>676</v>
      </c>
    </row>
    <row r="23" spans="2:21" ht="21">
      <c r="B23" s="642" t="s">
        <v>677</v>
      </c>
      <c r="C23" s="643"/>
      <c r="E23" s="643"/>
      <c r="F23" s="643"/>
      <c r="H23" s="642" t="s">
        <v>678</v>
      </c>
    </row>
    <row r="24" spans="2:21" ht="18.75" customHeight="1">
      <c r="B24" s="989" t="s">
        <v>656</v>
      </c>
      <c r="C24" s="989"/>
      <c r="D24" s="989"/>
      <c r="E24" s="989"/>
      <c r="F24" s="989"/>
      <c r="H24" s="1" t="s">
        <v>664</v>
      </c>
      <c r="M24" s="1" t="s">
        <v>665</v>
      </c>
    </row>
    <row r="25" spans="2:21" ht="45">
      <c r="B25" s="639" t="s">
        <v>62</v>
      </c>
      <c r="C25" s="639" t="s">
        <v>657</v>
      </c>
      <c r="D25" s="639" t="s">
        <v>658</v>
      </c>
      <c r="E25" s="639" t="s">
        <v>660</v>
      </c>
      <c r="F25" s="639" t="s">
        <v>659</v>
      </c>
      <c r="H25" s="639" t="s">
        <v>661</v>
      </c>
      <c r="I25" s="639" t="s">
        <v>662</v>
      </c>
      <c r="J25" s="639" t="s">
        <v>663</v>
      </c>
      <c r="K25" s="639" t="s">
        <v>657</v>
      </c>
      <c r="M25" s="639" t="s">
        <v>661</v>
      </c>
      <c r="N25" s="639" t="s">
        <v>662</v>
      </c>
      <c r="O25" s="639" t="s">
        <v>663</v>
      </c>
      <c r="P25" s="639" t="s">
        <v>657</v>
      </c>
    </row>
    <row r="26" spans="2:21" ht="18">
      <c r="B26" s="639"/>
      <c r="C26" s="639" t="s">
        <v>666</v>
      </c>
      <c r="D26" s="639" t="s">
        <v>667</v>
      </c>
      <c r="E26" s="639" t="s">
        <v>668</v>
      </c>
      <c r="F26" s="639" t="s">
        <v>669</v>
      </c>
      <c r="H26" s="639"/>
      <c r="I26" s="639" t="s">
        <v>670</v>
      </c>
      <c r="J26" s="639" t="s">
        <v>671</v>
      </c>
      <c r="K26" s="639" t="s">
        <v>672</v>
      </c>
      <c r="M26" s="639"/>
      <c r="N26" s="639" t="s">
        <v>673</v>
      </c>
      <c r="O26" s="639" t="s">
        <v>674</v>
      </c>
      <c r="P26" s="639" t="s">
        <v>675</v>
      </c>
    </row>
    <row r="27" spans="2:21" ht="15.75" customHeight="1">
      <c r="B27" s="641" t="s">
        <v>680</v>
      </c>
      <c r="C27" s="648">
        <f>K49</f>
        <v>0</v>
      </c>
      <c r="D27" s="646"/>
      <c r="E27" s="640"/>
      <c r="F27" s="640"/>
      <c r="H27" s="640"/>
      <c r="I27" s="640"/>
      <c r="J27" s="640"/>
      <c r="K27" s="640">
        <f>I27*J27</f>
        <v>0</v>
      </c>
      <c r="M27" s="640"/>
      <c r="N27" s="640"/>
      <c r="O27" s="640"/>
      <c r="P27" s="640">
        <f>N27*O27</f>
        <v>0</v>
      </c>
    </row>
    <row r="28" spans="2:21" ht="15.75" customHeight="1">
      <c r="B28" s="641" t="s">
        <v>681</v>
      </c>
      <c r="C28" s="649">
        <f>P49</f>
        <v>0</v>
      </c>
      <c r="D28" s="650">
        <f>C28-C27</f>
        <v>0</v>
      </c>
      <c r="E28" s="640"/>
      <c r="F28" s="647">
        <f>D28*E28</f>
        <v>0</v>
      </c>
      <c r="H28" s="640"/>
      <c r="I28" s="640"/>
      <c r="J28" s="640"/>
      <c r="K28" s="640"/>
      <c r="M28" s="640"/>
      <c r="N28" s="640"/>
      <c r="O28" s="640"/>
      <c r="P28" s="640"/>
    </row>
    <row r="29" spans="2:21" ht="15.75" customHeight="1">
      <c r="B29" s="641" t="s">
        <v>682</v>
      </c>
      <c r="C29" s="640"/>
      <c r="D29" s="640"/>
      <c r="E29" s="640"/>
      <c r="F29" s="640"/>
      <c r="H29" s="640"/>
      <c r="I29" s="640"/>
      <c r="J29" s="640"/>
      <c r="K29" s="640"/>
      <c r="M29" s="640"/>
      <c r="N29" s="640"/>
      <c r="O29" s="640"/>
      <c r="P29" s="640"/>
    </row>
    <row r="30" spans="2:21" ht="15.75" customHeight="1">
      <c r="B30" s="641" t="s">
        <v>683</v>
      </c>
      <c r="C30" s="640"/>
      <c r="D30" s="640"/>
      <c r="E30" s="640"/>
      <c r="F30" s="640"/>
      <c r="H30" s="640"/>
      <c r="I30" s="640"/>
      <c r="J30" s="640"/>
      <c r="K30" s="640"/>
      <c r="M30" s="640"/>
      <c r="N30" s="640"/>
      <c r="O30" s="640"/>
      <c r="P30" s="640"/>
    </row>
    <row r="31" spans="2:21" ht="15.75" customHeight="1">
      <c r="B31" s="641" t="s">
        <v>684</v>
      </c>
      <c r="C31" s="640"/>
      <c r="D31" s="640"/>
      <c r="E31" s="640"/>
      <c r="F31" s="640"/>
      <c r="H31" s="640"/>
      <c r="I31" s="640"/>
      <c r="J31" s="640"/>
      <c r="K31" s="640"/>
      <c r="M31" s="640"/>
      <c r="N31" s="640"/>
      <c r="O31" s="640"/>
      <c r="P31" s="640"/>
    </row>
    <row r="32" spans="2:21" ht="15.75" customHeight="1">
      <c r="B32" s="641" t="s">
        <v>685</v>
      </c>
      <c r="C32" s="640"/>
      <c r="D32" s="640"/>
      <c r="E32" s="640"/>
      <c r="F32" s="640"/>
      <c r="H32" s="640"/>
      <c r="I32" s="640"/>
      <c r="J32" s="640"/>
      <c r="K32" s="640"/>
      <c r="M32" s="640"/>
      <c r="N32" s="640"/>
      <c r="O32" s="640"/>
      <c r="P32" s="640"/>
    </row>
    <row r="33" spans="2:16" ht="15.75" customHeight="1">
      <c r="B33" s="641" t="s">
        <v>686</v>
      </c>
      <c r="C33" s="640"/>
      <c r="D33" s="640"/>
      <c r="E33" s="640"/>
      <c r="F33" s="640"/>
      <c r="H33" s="640"/>
      <c r="I33" s="640"/>
      <c r="J33" s="640"/>
      <c r="K33" s="640"/>
      <c r="M33" s="640"/>
      <c r="N33" s="640"/>
      <c r="O33" s="640"/>
      <c r="P33" s="640"/>
    </row>
    <row r="34" spans="2:16" ht="15.75" customHeight="1">
      <c r="B34" s="641" t="s">
        <v>687</v>
      </c>
      <c r="C34" s="640"/>
      <c r="D34" s="640"/>
      <c r="E34" s="640"/>
      <c r="F34" s="640"/>
      <c r="H34" s="640"/>
      <c r="I34" s="640"/>
      <c r="J34" s="640"/>
      <c r="K34" s="640"/>
      <c r="M34" s="640"/>
      <c r="N34" s="640"/>
      <c r="O34" s="640"/>
      <c r="P34" s="640"/>
    </row>
    <row r="35" spans="2:16" ht="15.75" customHeight="1">
      <c r="B35" s="641" t="s">
        <v>688</v>
      </c>
      <c r="C35" s="640"/>
      <c r="D35" s="640"/>
      <c r="E35" s="640"/>
      <c r="F35" s="640"/>
      <c r="H35" s="640"/>
      <c r="I35" s="640"/>
      <c r="J35" s="640"/>
      <c r="K35" s="640"/>
      <c r="M35" s="640"/>
      <c r="N35" s="640"/>
      <c r="O35" s="640"/>
      <c r="P35" s="640"/>
    </row>
    <row r="36" spans="2:16" ht="15.75" customHeight="1">
      <c r="B36" s="641" t="s">
        <v>689</v>
      </c>
      <c r="C36" s="640"/>
      <c r="D36" s="640"/>
      <c r="E36" s="640"/>
      <c r="F36" s="640"/>
      <c r="H36" s="640"/>
      <c r="I36" s="640"/>
      <c r="J36" s="640"/>
      <c r="K36" s="640"/>
      <c r="M36" s="640"/>
      <c r="N36" s="640"/>
      <c r="O36" s="640"/>
      <c r="P36" s="640"/>
    </row>
    <row r="37" spans="2:16" ht="15.75" customHeight="1">
      <c r="B37" s="641" t="s">
        <v>690</v>
      </c>
      <c r="C37" s="640"/>
      <c r="D37" s="640"/>
      <c r="E37" s="640"/>
      <c r="F37" s="640"/>
      <c r="H37" s="640"/>
      <c r="I37" s="640"/>
      <c r="J37" s="640"/>
      <c r="K37" s="640"/>
      <c r="M37" s="640"/>
      <c r="N37" s="640"/>
      <c r="O37" s="640"/>
      <c r="P37" s="640"/>
    </row>
    <row r="38" spans="2:16" ht="15.75" customHeight="1">
      <c r="B38" s="641" t="s">
        <v>691</v>
      </c>
      <c r="C38" s="640"/>
      <c r="D38" s="640"/>
      <c r="E38" s="640"/>
      <c r="F38" s="640"/>
      <c r="H38" s="640"/>
      <c r="I38" s="640"/>
      <c r="J38" s="640"/>
      <c r="K38" s="640"/>
      <c r="M38" s="640"/>
      <c r="N38" s="640"/>
      <c r="O38" s="640"/>
      <c r="P38" s="640"/>
    </row>
    <row r="39" spans="2:16" ht="16.350000000000001" customHeight="1">
      <c r="B39" s="651" t="s">
        <v>26</v>
      </c>
      <c r="C39" s="652"/>
      <c r="D39" s="652"/>
      <c r="E39" s="652"/>
      <c r="F39" s="653">
        <f>SUM(F28:F38)</f>
        <v>0</v>
      </c>
      <c r="H39" s="640"/>
      <c r="I39" s="640"/>
      <c r="J39" s="640"/>
      <c r="K39" s="640"/>
      <c r="M39" s="640"/>
      <c r="N39" s="640"/>
      <c r="O39" s="640"/>
      <c r="P39" s="640"/>
    </row>
    <row r="40" spans="2:16">
      <c r="B40" s="641" t="s">
        <v>679</v>
      </c>
      <c r="C40" s="640"/>
      <c r="D40" s="640"/>
      <c r="E40" s="640"/>
      <c r="F40" s="640"/>
      <c r="H40" s="640"/>
      <c r="I40" s="640"/>
      <c r="J40" s="640"/>
      <c r="K40" s="640"/>
      <c r="M40" s="640"/>
      <c r="N40" s="640"/>
      <c r="O40" s="640"/>
      <c r="P40" s="640"/>
    </row>
    <row r="41" spans="2:16">
      <c r="B41" s="641" t="s">
        <v>679</v>
      </c>
      <c r="C41" s="640"/>
      <c r="D41" s="640"/>
      <c r="E41" s="640"/>
      <c r="F41" s="640"/>
      <c r="H41" s="640"/>
      <c r="I41" s="640"/>
      <c r="J41" s="640"/>
      <c r="K41" s="640"/>
      <c r="M41" s="640"/>
      <c r="N41" s="640"/>
      <c r="O41" s="640"/>
      <c r="P41" s="640"/>
    </row>
    <row r="42" spans="2:16">
      <c r="B42" s="641" t="s">
        <v>679</v>
      </c>
      <c r="C42" s="640"/>
      <c r="D42" s="640"/>
      <c r="E42" s="640"/>
      <c r="F42" s="640"/>
      <c r="H42" s="640"/>
      <c r="I42" s="640"/>
      <c r="J42" s="640"/>
      <c r="K42" s="640"/>
      <c r="M42" s="640"/>
      <c r="N42" s="640"/>
      <c r="O42" s="640"/>
      <c r="P42" s="640"/>
    </row>
    <row r="43" spans="2:16">
      <c r="B43" s="641" t="s">
        <v>679</v>
      </c>
      <c r="C43" s="640"/>
      <c r="D43" s="640"/>
      <c r="E43" s="640"/>
      <c r="F43" s="640"/>
      <c r="H43" s="640"/>
      <c r="I43" s="640"/>
      <c r="J43" s="640"/>
      <c r="K43" s="640"/>
      <c r="M43" s="640"/>
      <c r="N43" s="640"/>
      <c r="O43" s="640"/>
      <c r="P43" s="640"/>
    </row>
    <row r="44" spans="2:16">
      <c r="H44" s="640"/>
      <c r="I44" s="640"/>
      <c r="J44" s="640"/>
      <c r="K44" s="640"/>
      <c r="M44" s="640"/>
      <c r="N44" s="640"/>
      <c r="O44" s="640"/>
      <c r="P44" s="640"/>
    </row>
    <row r="45" spans="2:16">
      <c r="H45" s="640"/>
      <c r="I45" s="640"/>
      <c r="J45" s="640"/>
      <c r="K45" s="640"/>
      <c r="M45" s="640"/>
      <c r="N45" s="640"/>
      <c r="O45" s="640"/>
      <c r="P45" s="640"/>
    </row>
    <row r="46" spans="2:16">
      <c r="H46" s="640"/>
      <c r="I46" s="640"/>
      <c r="J46" s="640"/>
      <c r="K46" s="640"/>
      <c r="M46" s="640"/>
      <c r="N46" s="640"/>
      <c r="O46" s="640"/>
      <c r="P46" s="640"/>
    </row>
    <row r="47" spans="2:16">
      <c r="H47" s="640"/>
      <c r="I47" s="640"/>
      <c r="J47" s="640"/>
      <c r="K47" s="640"/>
      <c r="M47" s="640"/>
      <c r="N47" s="640"/>
      <c r="O47" s="640"/>
      <c r="P47" s="640"/>
    </row>
    <row r="48" spans="2:16">
      <c r="H48" s="640"/>
      <c r="I48" s="640"/>
      <c r="J48" s="640"/>
      <c r="K48" s="640"/>
      <c r="M48" s="640"/>
      <c r="N48" s="640"/>
      <c r="O48" s="640"/>
      <c r="P48" s="640"/>
    </row>
    <row r="49" spans="8:16">
      <c r="H49" s="651" t="s">
        <v>26</v>
      </c>
      <c r="I49" s="652"/>
      <c r="J49" s="652"/>
      <c r="K49" s="648">
        <f>SUM(K27:K48)</f>
        <v>0</v>
      </c>
      <c r="M49" s="651" t="s">
        <v>26</v>
      </c>
      <c r="N49" s="652"/>
      <c r="O49" s="652"/>
      <c r="P49" s="649">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8" ma:contentTypeDescription="Create a new document." ma:contentTypeScope="" ma:versionID="08cc14330d3f9448b6953ab5c943d347">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c183e361da44bef9c285aa589e0a2ce9"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0012D-4669-47FE-BBB0-485230D4C1B2}">
  <ds:schemaRefs>
    <ds:schemaRef ds:uri="http://schemas.microsoft.com/sharepoint/v3/contenttype/forms"/>
  </ds:schemaRefs>
</ds:datastoreItem>
</file>

<file path=customXml/itemProps2.xml><?xml version="1.0" encoding="utf-8"?>
<ds:datastoreItem xmlns:ds="http://schemas.openxmlformats.org/officeDocument/2006/customXml" ds:itemID="{820CEF76-4B23-4E4C-99B1-247736EEA5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DE9434-FFFE-463E-B002-E7AA12A68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3280e-278e-4757-b4bb-e9ac03851edb"/>
    <ds:schemaRef ds:uri="c5d9ce97-aef7-47cc-b459-6fa95feb7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7a - 2014 Persistence Report</vt:lpstr>
      <vt:lpstr>7 - 2015-2017 Annual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Laurie Ann Cooledge</cp:lastModifiedBy>
  <cp:lastPrinted>2017-05-24T00:43:43Z</cp:lastPrinted>
  <dcterms:created xsi:type="dcterms:W3CDTF">2012-03-05T18:56:04Z</dcterms:created>
  <dcterms:modified xsi:type="dcterms:W3CDTF">2023-01-22T00:49:41Z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0x01010092B6A57F31CF2E46B1E21EF835D8FBAC</vt:lpwstr>
  </property>
</Properties>
</file>