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enbridge-my.sharepoint.com/personal/woodc1_enbridge_com/Documents/Work/_Energy Transition/Rate Rebasing/IR Responses/IR Responses GH/Undertakings/Intervenor Requests/"/>
    </mc:Choice>
  </mc:AlternateContent>
  <xr:revisionPtr revIDLastSave="13" documentId="8_{FF05F3F2-F3B6-4AD5-9E2F-54C8EC3B1564}" xr6:coauthVersionLast="47" xr6:coauthVersionMax="47" xr10:uidLastSave="{C14CFF9D-96FB-411E-B773-2228A8F8D464}"/>
  <bookViews>
    <workbookView xWindow="28680" yWindow="330" windowWidth="29040" windowHeight="15990" xr2:uid="{6AE2828B-5353-47B4-BB2D-9CDA9569802B}"/>
  </bookViews>
  <sheets>
    <sheet name="RNG Costs" sheetId="1" r:id="rId1"/>
    <sheet name="Hydrogen Costs" sheetId="2" r:id="rId2"/>
    <sheet name="Electric Resource Costs" sheetId="11" r:id="rId3"/>
    <sheet name="Electricity LCOE" sheetId="3" r:id="rId4"/>
  </sheets>
  <definedNames>
    <definedName name="_xlnm._FilterDatabase" localSheetId="2" hidden="1">'Electric Resource Costs'!$A$4:$F$37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 l="1"/>
  <c r="B14" i="1"/>
  <c r="C14" i="1"/>
  <c r="C13" i="1"/>
  <c r="D13" i="1"/>
  <c r="B13" i="1"/>
  <c r="C24" i="2"/>
  <c r="C9" i="1"/>
  <c r="C4" i="1" s="1"/>
  <c r="B5" i="3"/>
  <c r="C5" i="3"/>
  <c r="C47" i="2"/>
  <c r="B3" i="2" l="1"/>
  <c r="C46" i="2"/>
  <c r="C25" i="2" l="1"/>
  <c r="D24" i="2" l="1"/>
  <c r="E9" i="1" l="1"/>
  <c r="F9" i="1" s="1"/>
  <c r="D25" i="2"/>
  <c r="D19" i="2"/>
  <c r="E19" i="3"/>
  <c r="D39" i="2" l="1"/>
  <c r="F5" i="3"/>
  <c r="F11" i="3"/>
  <c r="C11" i="3"/>
  <c r="E14" i="1"/>
  <c r="E13" i="1"/>
  <c r="B20" i="3"/>
  <c r="G19" i="3"/>
  <c r="F19" i="3"/>
  <c r="C19" i="3"/>
  <c r="D19" i="3" s="1"/>
  <c r="B19" i="3"/>
  <c r="F20" i="3" l="1"/>
  <c r="G20" i="3" s="1"/>
  <c r="C20" i="3"/>
  <c r="D20" i="3" s="1"/>
  <c r="E20" i="3" l="1"/>
  <c r="B46" i="2"/>
  <c r="B12" i="3" l="1"/>
  <c r="E38" i="2"/>
  <c r="F38" i="2"/>
  <c r="E39" i="2"/>
  <c r="F39" i="2"/>
  <c r="D38" i="2"/>
  <c r="C39" i="2"/>
  <c r="C38" i="2"/>
  <c r="G32" i="2"/>
  <c r="G35" i="2"/>
  <c r="G34" i="2"/>
  <c r="G33" i="2"/>
  <c r="C19" i="2"/>
  <c r="E19" i="2"/>
  <c r="C20" i="2"/>
  <c r="D20" i="2"/>
  <c r="E20" i="2"/>
  <c r="C21" i="2"/>
  <c r="D21" i="2"/>
  <c r="E21" i="2"/>
  <c r="D18" i="2"/>
  <c r="E18" i="2"/>
  <c r="C18" i="2"/>
  <c r="F19" i="2"/>
  <c r="F20" i="2"/>
  <c r="F21" i="2"/>
  <c r="F18" i="2"/>
  <c r="K46" i="2"/>
  <c r="K47" i="2"/>
  <c r="E46" i="2"/>
  <c r="E47" i="2"/>
  <c r="F17" i="3" l="1"/>
  <c r="C17" i="3" l="1"/>
  <c r="C18" i="3"/>
  <c r="C10" i="3"/>
  <c r="F16" i="3"/>
  <c r="F8" i="3"/>
  <c r="F15" i="3"/>
  <c r="F7" i="3"/>
  <c r="C12" i="3"/>
  <c r="F14" i="3"/>
  <c r="F6" i="3"/>
  <c r="C9" i="3"/>
  <c r="C16" i="3"/>
  <c r="C14" i="3"/>
  <c r="C13" i="3"/>
  <c r="C7" i="3"/>
  <c r="F13" i="3"/>
  <c r="F18" i="3"/>
  <c r="F12" i="3"/>
  <c r="F9" i="3"/>
  <c r="C6" i="3"/>
  <c r="C15" i="3"/>
  <c r="C8" i="3"/>
  <c r="F10" i="3"/>
  <c r="E18" i="3" l="1"/>
  <c r="G18" i="3" s="1"/>
  <c r="E6" i="3"/>
  <c r="G6" i="3" s="1"/>
  <c r="E7" i="3"/>
  <c r="G7" i="3" s="1"/>
  <c r="E8" i="3"/>
  <c r="G8" i="3" s="1"/>
  <c r="E9" i="3"/>
  <c r="G9" i="3" s="1"/>
  <c r="E10" i="3"/>
  <c r="G10" i="3" s="1"/>
  <c r="E11" i="3"/>
  <c r="G11" i="3" s="1"/>
  <c r="E12" i="3"/>
  <c r="G12" i="3" s="1"/>
  <c r="E13" i="3"/>
  <c r="G13" i="3" s="1"/>
  <c r="E14" i="3"/>
  <c r="G14" i="3" s="1"/>
  <c r="E15" i="3"/>
  <c r="G15" i="3" s="1"/>
  <c r="E16" i="3"/>
  <c r="G16" i="3" s="1"/>
  <c r="E17" i="3"/>
  <c r="G17" i="3" s="1"/>
  <c r="E5" i="3"/>
  <c r="G5" i="3" s="1"/>
  <c r="B18" i="3"/>
  <c r="D18" i="3" s="1"/>
  <c r="B6" i="3"/>
  <c r="D6" i="3" s="1"/>
  <c r="B7" i="3"/>
  <c r="D7" i="3" s="1"/>
  <c r="B8" i="3"/>
  <c r="D8" i="3" s="1"/>
  <c r="B9" i="3"/>
  <c r="D9" i="3" s="1"/>
  <c r="B10" i="3"/>
  <c r="D10" i="3" s="1"/>
  <c r="B11" i="3"/>
  <c r="D11" i="3" s="1"/>
  <c r="D12" i="3"/>
  <c r="B13" i="3"/>
  <c r="D13" i="3" s="1"/>
  <c r="B14" i="3"/>
  <c r="D14" i="3" s="1"/>
  <c r="B15" i="3"/>
  <c r="D15" i="3" s="1"/>
  <c r="B16" i="3"/>
  <c r="D16" i="3" s="1"/>
  <c r="B17" i="3"/>
  <c r="D17" i="3" s="1"/>
  <c r="D5" i="3"/>
  <c r="B58" i="2" l="1"/>
  <c r="D54" i="2" s="1"/>
  <c r="D48" i="2" s="1"/>
  <c r="B59" i="2"/>
  <c r="I54" i="2" s="1"/>
  <c r="I48" i="2" s="1"/>
  <c r="E54" i="2" l="1"/>
  <c r="E48" i="2" s="1"/>
  <c r="F14" i="2" s="1"/>
  <c r="C54" i="2"/>
  <c r="C48" i="2" s="1"/>
  <c r="B54" i="2"/>
  <c r="B48" i="2" s="1"/>
  <c r="H54" i="2"/>
  <c r="H48" i="2" s="1"/>
  <c r="J54" i="2"/>
  <c r="J48" i="2" s="1"/>
  <c r="K54" i="2"/>
  <c r="K48" i="2" s="1"/>
  <c r="F15" i="2" s="1"/>
  <c r="G39" i="2"/>
  <c r="F25" i="2"/>
  <c r="F24" i="2"/>
  <c r="E24" i="2"/>
  <c r="G38" i="2"/>
  <c r="E25" i="2"/>
  <c r="B2" i="2" l="1"/>
  <c r="F10" i="2"/>
  <c r="F6" i="2" s="1"/>
  <c r="F11" i="2"/>
  <c r="F7" i="2" s="1"/>
  <c r="G25" i="2"/>
  <c r="G24" i="2"/>
  <c r="G20" i="2"/>
  <c r="G21" i="2"/>
  <c r="G18" i="2"/>
  <c r="G19" i="2"/>
  <c r="J47" i="2"/>
  <c r="I47" i="2"/>
  <c r="H47" i="2"/>
  <c r="D47" i="2"/>
  <c r="E14" i="2" s="1"/>
  <c r="B47" i="2"/>
  <c r="J46" i="2"/>
  <c r="I46" i="2"/>
  <c r="H46" i="2"/>
  <c r="D46" i="2"/>
  <c r="C10" i="1"/>
  <c r="D10" i="1"/>
  <c r="E10" i="1"/>
  <c r="B10" i="1"/>
  <c r="D9" i="1"/>
  <c r="B9" i="1"/>
  <c r="D10" i="2" l="1"/>
  <c r="D6" i="2" s="1"/>
  <c r="E15" i="2"/>
  <c r="G15" i="2"/>
  <c r="G10" i="2"/>
  <c r="G6" i="2" s="1"/>
  <c r="D14" i="2"/>
  <c r="E10" i="2"/>
  <c r="E6" i="2" s="1"/>
  <c r="E11" i="2"/>
  <c r="E7" i="2" s="1"/>
  <c r="G11" i="2"/>
  <c r="G7" i="2" s="1"/>
  <c r="D15" i="2"/>
  <c r="D11" i="2"/>
  <c r="D7" i="2" s="1"/>
  <c r="G14" i="2"/>
  <c r="E5" i="1"/>
  <c r="C5" i="1"/>
  <c r="B4" i="1"/>
  <c r="D5" i="1"/>
  <c r="D4" i="1"/>
  <c r="E4" i="1"/>
  <c r="F10" i="1"/>
  <c r="F14" i="1" l="1"/>
  <c r="F5" i="1" s="1"/>
  <c r="F13" i="1"/>
  <c r="F4" i="1" s="1"/>
  <c r="B5" i="1"/>
</calcChain>
</file>

<file path=xl/sharedStrings.xml><?xml version="1.0" encoding="utf-8"?>
<sst xmlns="http://schemas.openxmlformats.org/spreadsheetml/2006/main" count="606" uniqueCount="98">
  <si>
    <t>Cost of RNG ($/m3)</t>
  </si>
  <si>
    <t>2020-29</t>
  </si>
  <si>
    <t>2030-39</t>
  </si>
  <si>
    <t>2040-49</t>
  </si>
  <si>
    <t>Total ($/m3)</t>
  </si>
  <si>
    <t>Diversified Scenario</t>
  </si>
  <si>
    <t>Electrification Scenario</t>
  </si>
  <si>
    <t>Cost of RNG (million $CAD)</t>
  </si>
  <si>
    <t>Total</t>
  </si>
  <si>
    <t>Volume of RNG (million m3)</t>
  </si>
  <si>
    <t>Conversion factor</t>
  </si>
  <si>
    <t>million m3/PJ</t>
  </si>
  <si>
    <t>Annual RNG production (PJ/year)</t>
  </si>
  <si>
    <t>PJ/yr</t>
  </si>
  <si>
    <t>Diversified scenario, cost of anaerobic digestion (real 2020$ CAD, undiscounted)</t>
  </si>
  <si>
    <t>Year Range:</t>
  </si>
  <si>
    <t>Anaerobic Digestion</t>
  </si>
  <si>
    <t>CONE</t>
  </si>
  <si>
    <t>EmissionsCost</t>
  </si>
  <si>
    <t>FOM</t>
  </si>
  <si>
    <t>Electrification scenario, cost of anaerobic digestion (real 2020$ CAD, undiscounted)</t>
  </si>
  <si>
    <t>Total cost of green hydrogen production (million $CAD real 2020)</t>
  </si>
  <si>
    <t>Cost of H2 ($/kg)</t>
  </si>
  <si>
    <t>Total $/kg</t>
  </si>
  <si>
    <t>All H2 production</t>
  </si>
  <si>
    <t>-</t>
  </si>
  <si>
    <t>Cost of H2 ($/m3)</t>
  </si>
  <si>
    <t>Total $/m3</t>
  </si>
  <si>
    <t>Cost of H2 ($/PJ)</t>
  </si>
  <si>
    <t>Total $/PJ</t>
  </si>
  <si>
    <t>Volume of H2 (million m3)</t>
  </si>
  <si>
    <t>Total m3 (million)</t>
  </si>
  <si>
    <t>Electrolyser</t>
  </si>
  <si>
    <t>SMR</t>
  </si>
  <si>
    <t>Ratio of volumetric energy density of methane to hydrogen</t>
  </si>
  <si>
    <t>no units</t>
  </si>
  <si>
    <t>Source: https://afdc.energy.gov/files/pdfs/hyd_economy_bossel_eliasson.pdf</t>
  </si>
  <si>
    <t>Nm3/kg of hydrogen (at 1 atm and 0C)</t>
  </si>
  <si>
    <t>Source: https://keengas.com/gases/hydrogen/</t>
  </si>
  <si>
    <t>Annual Supply of H2 (PJ/yr)</t>
  </si>
  <si>
    <t>Total PJs</t>
  </si>
  <si>
    <t>Total Cost of Hydrogen (real 2020$ CAD, undiscounted)</t>
  </si>
  <si>
    <t>Total cost of hydrogen turbines (for electricity generation)</t>
  </si>
  <si>
    <t>Total cost of blue H2</t>
  </si>
  <si>
    <t>Total cost of green H2</t>
  </si>
  <si>
    <t>Total electricity consumption of electrolyzers (MWh)</t>
  </si>
  <si>
    <t>Total Electricity Consumption of Electrolyzers (MWh)</t>
  </si>
  <si>
    <t>Cost of electricity for green hydrogen production (real 2020$)</t>
  </si>
  <si>
    <t>Diversified Scenario: Cost of hydrogen technologies (real 2020$ CAD, undiscounted)</t>
  </si>
  <si>
    <t>Electrolyser 2020/2030</t>
  </si>
  <si>
    <t>FuelCost</t>
  </si>
  <si>
    <t>VOM</t>
  </si>
  <si>
    <t>Electrolyser 2040</t>
  </si>
  <si>
    <t>Electrolyser 2050</t>
  </si>
  <si>
    <t>H2 Salt Cavern Storage - ON</t>
  </si>
  <si>
    <t>O&amp;M</t>
  </si>
  <si>
    <t>SMR CCS</t>
  </si>
  <si>
    <t>O/CCGT - H2 New</t>
  </si>
  <si>
    <t>Electrification Scenario: Cost of hydrogen technologies (real 2020$ CAD, undiscounted)</t>
  </si>
  <si>
    <t>Cost of modelled electric resources ($/kW and $/kWh)</t>
  </si>
  <si>
    <t>SupplyTechnology</t>
  </si>
  <si>
    <t>SupplyTechCostType</t>
  </si>
  <si>
    <t>CostUnits</t>
  </si>
  <si>
    <t>Wind Onshore</t>
  </si>
  <si>
    <t>Fixed O&amp;M</t>
  </si>
  <si>
    <t>$/MW-yr</t>
  </si>
  <si>
    <t>Variable O&amp;M</t>
  </si>
  <si>
    <t>$/MWh</t>
  </si>
  <si>
    <t>CAPEX</t>
  </si>
  <si>
    <t>$/MW</t>
  </si>
  <si>
    <t>Wind Offshore</t>
  </si>
  <si>
    <t>Solar PV</t>
  </si>
  <si>
    <t>Hydro</t>
  </si>
  <si>
    <t>Nuclear</t>
  </si>
  <si>
    <t>Biomass</t>
  </si>
  <si>
    <t>Battery Storage</t>
  </si>
  <si>
    <t>Biomass + CCS</t>
  </si>
  <si>
    <t>Cost of electric resources (LCOE)</t>
  </si>
  <si>
    <t>LCOE</t>
  </si>
  <si>
    <t>NPV of Costs</t>
  </si>
  <si>
    <t>NPV of Energy</t>
  </si>
  <si>
    <t>Discount Rate</t>
  </si>
  <si>
    <t>Fossil Fuel Thermal (Coal, Peat, Oil)</t>
  </si>
  <si>
    <t>Generic - Generator</t>
  </si>
  <si>
    <t>Hydro Pumped Storage</t>
  </si>
  <si>
    <t>O/CCGT - CH4 Existing</t>
  </si>
  <si>
    <t>O/CCGT - CH4 New</t>
  </si>
  <si>
    <t>Cost of Supply Technologies</t>
  </si>
  <si>
    <t>Cost of supply technologies (real 2020$ CAD, undiscounted)</t>
  </si>
  <si>
    <t>Grand Total</t>
  </si>
  <si>
    <t>Annual Dispatch</t>
  </si>
  <si>
    <t>Annual dispatch (MWh)</t>
  </si>
  <si>
    <t>Nuclear SMR</t>
  </si>
  <si>
    <t>Source: Enbridge. Average 2021 value (accessed June 2022), link: https://www.enbridgegas.com/-/media/Extranet-Pages/About-Enbridge-Gas/learn-about-natural-gas/gas-composition-and-high-heating-value-data.ashx</t>
  </si>
  <si>
    <t>H2 Salt Cavern Storage</t>
  </si>
  <si>
    <t>CH4 Salt Cavern Storage</t>
  </si>
  <si>
    <t xml:space="preserve"> </t>
  </si>
  <si>
    <t>LCOE of new electricity supply ($/MWh)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</si>
</sst>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quot;#,##0;[Red]\-&quot;$&quot;#,##0"/>
    <numFmt numFmtId="165" formatCode="_-&quot;$&quot;* #,##0.00_-;\-&quot;$&quot;* #,##0.00_-;_-&quot;$&quot;* &quot;-&quot;??_-;_-@_-"/>
    <numFmt numFmtId="166" formatCode="_-* #,##0.00_-;\-* #,##0.00_-;_-* &quot;-&quot;??_-;_-@_-"/>
    <numFmt numFmtId="167" formatCode="#,##0.00_ ;\-#,##0.00\ "/>
    <numFmt numFmtId="168" formatCode="#,##0.0_ ;\-#,##0.0\ "/>
    <numFmt numFmtId="169" formatCode="_-* #,##0_-;\-* #,##0_-;_-* &quot;-&quot;??_-;_-@_-"/>
    <numFmt numFmtId="170" formatCode="#,##0_ ;\-#,##0\ "/>
    <numFmt numFmtId="171" formatCode="0.0"/>
    <numFmt numFmtId="172" formatCode="_-&quot;$&quot;* #,##0_-;\-&quot;$&quot;* #,##0_-;_-&quot;$&quot;* &quot;-&quot;??_-;_-@_-"/>
    <numFmt numFmtId="173" formatCode="_(* #,##0_);_(* \(#,##0\);_(* &quot;-&quot;??_);_(@_)"/>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b/>
      <sz val="8"/>
      <name val="Arial"/>
      <family val="2"/>
    </font>
    <font>
      <sz val="8"/>
      <name val="Arial"/>
      <family val="2"/>
    </font>
    <font>
      <sz val="11"/>
      <color theme="6"/>
      <name val="Calibri"/>
      <family val="2"/>
      <scheme val="minor"/>
    </font>
    <font>
      <sz val="11"/>
      <color theme="0" tint="-0.499984740745262"/>
      <name val="Calibri"/>
      <family val="2"/>
      <scheme val="minor"/>
    </font>
    <font>
      <b/>
      <sz val="14"/>
      <color theme="1"/>
      <name val="Calibri"/>
      <family val="2"/>
      <scheme val="minor"/>
    </font>
    <font>
      <i/>
      <sz val="8"/>
      <name val="Arial"/>
      <family val="2"/>
    </font>
    <font>
      <sz val="8"/>
      <color theme="1"/>
      <name val="Arial"/>
      <family val="2"/>
    </font>
    <font>
      <b/>
      <sz val="11"/>
      <color rgb="FF000000"/>
      <name val="Calibri"/>
      <family val="2"/>
    </font>
    <font>
      <sz val="11"/>
      <color theme="1"/>
      <name val="Calibri"/>
      <family val="2"/>
    </font>
    <font>
      <sz val="11"/>
      <color rgb="FF000000"/>
      <name val="Calibri"/>
      <family val="2"/>
    </font>
    <font>
      <i/>
      <sz val="8"/>
      <color theme="1"/>
      <name val="Arial"/>
      <family val="2"/>
    </font>
    <font>
      <sz val="11"/>
      <name val="Calibri"/>
      <family val="2"/>
    </font>
    <font>
      <sz val="8"/>
      <color rgb="FF000000"/>
      <name val="Arial"/>
      <family val="2"/>
    </font>
  </fonts>
  <fills count="4">
    <fill>
      <patternFill patternType="none"/>
    </fill>
    <fill>
      <patternFill patternType="gray125"/>
    </fill>
    <fill>
      <patternFill patternType="solid">
        <fgColor theme="3"/>
        <bgColor indexed="64"/>
      </patternFill>
    </fill>
    <fill>
      <patternFill patternType="solid">
        <fgColor theme="0"/>
        <bgColor indexed="64"/>
      </patternFill>
    </fill>
  </fills>
  <borders count="12">
    <border>
      <left/>
      <right/>
      <top/>
      <bottom/>
      <diagonal/>
    </border>
    <border>
      <left style="hair">
        <color theme="2" tint="-0.24994659260841701"/>
      </left>
      <right style="hair">
        <color theme="2" tint="-0.24994659260841701"/>
      </right>
      <top style="hair">
        <color theme="2" tint="-0.24994659260841701"/>
      </top>
      <bottom style="thin">
        <color auto="1"/>
      </bottom>
      <diagonal/>
    </border>
    <border>
      <left style="hair">
        <color theme="2" tint="-0.24994659260841701"/>
      </left>
      <right style="hair">
        <color theme="2" tint="-0.24994659260841701"/>
      </right>
      <top style="hair">
        <color theme="2" tint="-0.24994659260841701"/>
      </top>
      <bottom style="hair">
        <color theme="2" tint="-0.24994659260841701"/>
      </bottom>
      <diagonal/>
    </border>
    <border>
      <left style="hair">
        <color theme="2" tint="-0.24994659260841701"/>
      </left>
      <right style="hair">
        <color theme="2" tint="-0.24994659260841701"/>
      </right>
      <top style="thin">
        <color auto="1"/>
      </top>
      <bottom/>
      <diagonal/>
    </border>
    <border>
      <left style="hair">
        <color theme="2" tint="-0.24994659260841701"/>
      </left>
      <right style="hair">
        <color theme="2" tint="-0.24994659260841701"/>
      </right>
      <top/>
      <bottom style="hair">
        <color theme="2" tint="-0.24994659260841701"/>
      </bottom>
      <diagonal/>
    </border>
    <border>
      <left style="hair">
        <color theme="2" tint="-0.24994659260841701"/>
      </left>
      <right style="hair">
        <color theme="2" tint="-0.24994659260841701"/>
      </right>
      <top style="hair">
        <color theme="2" tint="-0.24994659260841701"/>
      </top>
      <bottom/>
      <diagonal/>
    </border>
    <border>
      <left/>
      <right/>
      <top style="thin">
        <color indexed="64"/>
      </top>
      <bottom/>
      <diagonal/>
    </border>
    <border>
      <left/>
      <right/>
      <top style="thin">
        <color auto="1"/>
      </top>
      <bottom style="thin">
        <color auto="1"/>
      </bottom>
      <diagonal/>
    </border>
    <border>
      <left style="hair">
        <color rgb="FFA8A8A8"/>
      </left>
      <right style="hair">
        <color rgb="FFA8A8A8"/>
      </right>
      <top style="hair">
        <color rgb="FFA8A8A8"/>
      </top>
      <bottom style="hair">
        <color rgb="FFA8A8A8"/>
      </bottom>
      <diagonal/>
    </border>
    <border>
      <left style="hair">
        <color rgb="FFAEAAAA"/>
      </left>
      <right style="hair">
        <color rgb="FFAEAAAA"/>
      </right>
      <top style="hair">
        <color rgb="FFAEAAAA"/>
      </top>
      <bottom style="hair">
        <color rgb="FFAEAAAA"/>
      </bottom>
      <diagonal/>
    </border>
    <border>
      <left style="hair">
        <color theme="2" tint="-0.24994659260841701"/>
      </left>
      <right style="hair">
        <color theme="2" tint="-0.24994659260841701"/>
      </right>
      <top style="thin">
        <color auto="1"/>
      </top>
      <bottom style="hair">
        <color theme="2" tint="-0.24994659260841701"/>
      </bottom>
      <diagonal/>
    </border>
    <border>
      <left style="hair">
        <color theme="2" tint="-0.24994659260841701"/>
      </left>
      <right style="hair">
        <color theme="2" tint="-0.24994659260841701"/>
      </right>
      <top/>
      <bottom/>
      <diagonal/>
    </border>
  </borders>
  <cellStyleXfs count="6">
    <xf numFmtId="0" fontId="0" fillId="0" borderId="0"/>
    <xf numFmtId="166" fontId="1" fillId="0" borderId="0" applyFont="0" applyFill="0" applyBorder="0" applyAlignment="0" applyProtection="0"/>
    <xf numFmtId="0" fontId="5" fillId="0" borderId="1" applyNumberFormat="0" applyFill="0">
      <alignment vertical="center" wrapText="1"/>
    </xf>
    <xf numFmtId="167" fontId="6" fillId="0" borderId="0" applyFill="0" applyBorder="0" applyAlignment="0" applyProtection="0"/>
    <xf numFmtId="0" fontId="6" fillId="0" borderId="2" applyNumberFormat="0" applyFill="0"/>
    <xf numFmtId="165" fontId="1" fillId="0" borderId="0" applyFont="0" applyFill="0" applyBorder="0" applyAlignment="0" applyProtection="0"/>
  </cellStyleXfs>
  <cellXfs count="86">
    <xf numFmtId="0" fontId="0" fillId="0" borderId="0" xfId="0"/>
    <xf numFmtId="0" fontId="4" fillId="0" borderId="0" xfId="0" applyFont="1"/>
    <xf numFmtId="0" fontId="5" fillId="0" borderId="1" xfId="2">
      <alignment vertical="center" wrapText="1"/>
    </xf>
    <xf numFmtId="168" fontId="6" fillId="0" borderId="2" xfId="3" applyNumberFormat="1" applyBorder="1"/>
    <xf numFmtId="0" fontId="6" fillId="0" borderId="2" xfId="4"/>
    <xf numFmtId="0" fontId="3" fillId="0" borderId="0" xfId="0" applyFont="1"/>
    <xf numFmtId="0" fontId="7" fillId="0" borderId="0" xfId="0" applyFont="1"/>
    <xf numFmtId="169" fontId="0" fillId="0" borderId="0" xfId="0" applyNumberFormat="1"/>
    <xf numFmtId="0" fontId="0" fillId="2" borderId="0" xfId="0" applyFill="1"/>
    <xf numFmtId="0" fontId="2" fillId="2" borderId="0" xfId="0" applyFont="1" applyFill="1"/>
    <xf numFmtId="0" fontId="6" fillId="0" borderId="0" xfId="4" applyBorder="1" applyAlignment="1">
      <alignment horizontal="center" vertical="center"/>
    </xf>
    <xf numFmtId="168" fontId="6" fillId="0" borderId="0" xfId="3" applyNumberFormat="1" applyBorder="1"/>
    <xf numFmtId="0" fontId="6" fillId="0" borderId="5" xfId="4" applyBorder="1" applyAlignment="1">
      <alignment vertical="center"/>
    </xf>
    <xf numFmtId="0" fontId="6" fillId="0" borderId="0" xfId="0" applyFont="1"/>
    <xf numFmtId="0" fontId="6" fillId="0" borderId="0" xfId="0" applyFont="1" applyAlignment="1">
      <alignment horizontal="right"/>
    </xf>
    <xf numFmtId="0" fontId="3" fillId="0" borderId="6" xfId="0" applyFont="1" applyBorder="1"/>
    <xf numFmtId="10" fontId="0" fillId="0" borderId="0" xfId="1" applyNumberFormat="1" applyFont="1"/>
    <xf numFmtId="164" fontId="0" fillId="0" borderId="0" xfId="0" applyNumberFormat="1"/>
    <xf numFmtId="164" fontId="0" fillId="0" borderId="6" xfId="0" applyNumberFormat="1" applyBorder="1"/>
    <xf numFmtId="171" fontId="0" fillId="0" borderId="0" xfId="0" applyNumberFormat="1"/>
    <xf numFmtId="1" fontId="0" fillId="0" borderId="0" xfId="0" applyNumberFormat="1"/>
    <xf numFmtId="0" fontId="8" fillId="0" borderId="0" xfId="0" applyFont="1"/>
    <xf numFmtId="164" fontId="8" fillId="0" borderId="0" xfId="0" applyNumberFormat="1" applyFont="1"/>
    <xf numFmtId="171" fontId="8" fillId="0" borderId="0" xfId="0" applyNumberFormat="1" applyFont="1"/>
    <xf numFmtId="0" fontId="9" fillId="0" borderId="0" xfId="0" applyFont="1"/>
    <xf numFmtId="3" fontId="0" fillId="0" borderId="0" xfId="1" applyNumberFormat="1" applyFont="1"/>
    <xf numFmtId="3" fontId="8" fillId="0" borderId="0" xfId="1" applyNumberFormat="1" applyFont="1"/>
    <xf numFmtId="3" fontId="0" fillId="0" borderId="6" xfId="0" applyNumberFormat="1" applyBorder="1"/>
    <xf numFmtId="0" fontId="10" fillId="0" borderId="2" xfId="4" applyFont="1"/>
    <xf numFmtId="168" fontId="6" fillId="0" borderId="2" xfId="3" applyNumberFormat="1" applyFill="1" applyBorder="1"/>
    <xf numFmtId="170" fontId="6" fillId="0" borderId="2" xfId="3" applyNumberFormat="1" applyBorder="1"/>
    <xf numFmtId="170" fontId="6" fillId="0" borderId="0" xfId="3" applyNumberFormat="1" applyBorder="1"/>
    <xf numFmtId="0" fontId="5" fillId="0" borderId="1" xfId="2" applyAlignment="1">
      <alignment horizontal="right" vertical="center" wrapText="1"/>
    </xf>
    <xf numFmtId="0" fontId="5" fillId="0" borderId="1" xfId="2" applyAlignment="1">
      <alignment horizontal="center" vertical="center" wrapText="1"/>
    </xf>
    <xf numFmtId="0" fontId="5" fillId="0" borderId="1" xfId="2" applyAlignment="1">
      <alignment vertical="center"/>
    </xf>
    <xf numFmtId="166" fontId="0" fillId="0" borderId="0" xfId="0" applyNumberFormat="1"/>
    <xf numFmtId="0" fontId="6" fillId="3" borderId="2" xfId="4" applyFill="1"/>
    <xf numFmtId="0" fontId="11" fillId="0" borderId="0" xfId="0" applyFont="1"/>
    <xf numFmtId="172" fontId="11" fillId="0" borderId="0" xfId="5" applyNumberFormat="1" applyFont="1"/>
    <xf numFmtId="0" fontId="11" fillId="0" borderId="0" xfId="0" applyFont="1" applyAlignment="1">
      <alignment horizontal="right"/>
    </xf>
    <xf numFmtId="172" fontId="11" fillId="0" borderId="0" xfId="5" applyNumberFormat="1" applyFont="1" applyAlignment="1">
      <alignment horizontal="right"/>
    </xf>
    <xf numFmtId="0" fontId="11" fillId="0" borderId="0" xfId="0" applyFont="1" applyAlignment="1">
      <alignment horizontal="left"/>
    </xf>
    <xf numFmtId="0" fontId="11" fillId="0" borderId="0" xfId="0" applyFont="1" applyAlignment="1">
      <alignment wrapText="1"/>
    </xf>
    <xf numFmtId="0" fontId="11" fillId="0" borderId="0" xfId="0" applyFont="1" applyAlignment="1">
      <alignment horizontal="left" wrapText="1"/>
    </xf>
    <xf numFmtId="0" fontId="6" fillId="0" borderId="2" xfId="3" quotePrefix="1" applyNumberFormat="1" applyBorder="1" applyAlignment="1">
      <alignment horizontal="right"/>
    </xf>
    <xf numFmtId="166" fontId="6" fillId="0" borderId="2" xfId="3" applyNumberFormat="1" applyBorder="1" applyAlignment="1">
      <alignment horizontal="right"/>
    </xf>
    <xf numFmtId="0" fontId="0" fillId="0" borderId="0" xfId="0" applyAlignment="1">
      <alignment horizontal="right"/>
    </xf>
    <xf numFmtId="170" fontId="6" fillId="0" borderId="2" xfId="3" applyNumberFormat="1" applyBorder="1" applyAlignment="1">
      <alignment horizontal="right"/>
    </xf>
    <xf numFmtId="168" fontId="6" fillId="0" borderId="0" xfId="3" applyNumberFormat="1" applyBorder="1" applyAlignment="1">
      <alignment horizontal="right"/>
    </xf>
    <xf numFmtId="169" fontId="11" fillId="0" borderId="0" xfId="0" applyNumberFormat="1" applyFont="1"/>
    <xf numFmtId="166" fontId="11" fillId="0" borderId="0" xfId="0" applyNumberFormat="1" applyFont="1"/>
    <xf numFmtId="1" fontId="11" fillId="0" borderId="0" xfId="0" applyNumberFormat="1" applyFont="1"/>
    <xf numFmtId="168" fontId="6" fillId="0" borderId="2" xfId="3" applyNumberFormat="1" applyBorder="1" applyAlignment="1">
      <alignment horizontal="right"/>
    </xf>
    <xf numFmtId="168" fontId="5" fillId="0" borderId="2" xfId="3" applyNumberFormat="1" applyFont="1" applyFill="1" applyBorder="1" applyAlignment="1">
      <alignment horizontal="right"/>
    </xf>
    <xf numFmtId="0" fontId="3" fillId="0" borderId="7" xfId="0" applyFont="1" applyBorder="1" applyAlignment="1">
      <alignment horizontal="left"/>
    </xf>
    <xf numFmtId="169" fontId="3" fillId="0" borderId="7" xfId="0" applyNumberFormat="1" applyFont="1" applyBorder="1"/>
    <xf numFmtId="0" fontId="6" fillId="0" borderId="2" xfId="4" applyFont="1"/>
    <xf numFmtId="168" fontId="6" fillId="0" borderId="0" xfId="3" applyNumberFormat="1" applyFont="1" applyBorder="1"/>
    <xf numFmtId="0" fontId="14" fillId="0" borderId="0" xfId="0" applyFont="1" applyAlignment="1">
      <alignment horizontal="left" indent="1"/>
    </xf>
    <xf numFmtId="169" fontId="14" fillId="0" borderId="0" xfId="0" applyNumberFormat="1" applyFont="1"/>
    <xf numFmtId="0" fontId="12" fillId="0" borderId="7" xfId="0" applyFont="1" applyBorder="1" applyAlignment="1">
      <alignment horizontal="left"/>
    </xf>
    <xf numFmtId="169" fontId="12" fillId="0" borderId="7" xfId="0" applyNumberFormat="1" applyFont="1" applyBorder="1"/>
    <xf numFmtId="168" fontId="6" fillId="0" borderId="8" xfId="3" applyNumberFormat="1" applyFill="1" applyBorder="1"/>
    <xf numFmtId="168" fontId="6" fillId="0" borderId="9" xfId="3" applyNumberFormat="1" applyFill="1" applyBorder="1"/>
    <xf numFmtId="0" fontId="15" fillId="0" borderId="0" xfId="0" applyFont="1"/>
    <xf numFmtId="2" fontId="6" fillId="0" borderId="2" xfId="4" applyNumberFormat="1" applyFont="1"/>
    <xf numFmtId="0" fontId="6" fillId="0" borderId="9" xfId="4" applyFill="1" applyBorder="1"/>
    <xf numFmtId="169" fontId="13" fillId="0" borderId="0" xfId="0" applyNumberFormat="1" applyFont="1"/>
    <xf numFmtId="170" fontId="6" fillId="0" borderId="8" xfId="3" applyNumberFormat="1" applyFill="1" applyBorder="1"/>
    <xf numFmtId="2" fontId="6" fillId="0" borderId="0" xfId="0" applyNumberFormat="1" applyFont="1" applyAlignment="1">
      <alignment horizontal="right"/>
    </xf>
    <xf numFmtId="0" fontId="16" fillId="0" borderId="6" xfId="0" applyFont="1" applyBorder="1"/>
    <xf numFmtId="173" fontId="16" fillId="0" borderId="6" xfId="1" applyNumberFormat="1" applyFont="1" applyFill="1" applyBorder="1"/>
    <xf numFmtId="0" fontId="16" fillId="0" borderId="0" xfId="0" applyFont="1"/>
    <xf numFmtId="0" fontId="13" fillId="0" borderId="0" xfId="0" applyFont="1"/>
    <xf numFmtId="173" fontId="16" fillId="0" borderId="0" xfId="1" applyNumberFormat="1" applyFont="1" applyFill="1" applyBorder="1"/>
    <xf numFmtId="0" fontId="13" fillId="0" borderId="6" xfId="0" applyFont="1" applyBorder="1"/>
    <xf numFmtId="169" fontId="16" fillId="0" borderId="0" xfId="1" applyNumberFormat="1" applyFont="1" applyFill="1" applyBorder="1"/>
    <xf numFmtId="169" fontId="17" fillId="0" borderId="0" xfId="0" applyNumberFormat="1" applyFont="1"/>
    <xf numFmtId="0" fontId="11" fillId="0" borderId="0" xfId="0" applyFont="1" applyFill="1" applyAlignment="1">
      <alignment horizontal="right"/>
    </xf>
    <xf numFmtId="0" fontId="11" fillId="0" borderId="0" xfId="0" applyFont="1" applyFill="1"/>
    <xf numFmtId="0" fontId="6" fillId="0" borderId="11" xfId="4" applyBorder="1" applyAlignment="1">
      <alignment vertical="center"/>
    </xf>
    <xf numFmtId="0" fontId="6" fillId="0" borderId="10" xfId="4" applyBorder="1" applyAlignment="1">
      <alignment vertical="center"/>
    </xf>
    <xf numFmtId="0" fontId="6" fillId="0" borderId="3" xfId="4" applyBorder="1" applyAlignment="1">
      <alignment horizontal="center" vertical="center"/>
    </xf>
    <xf numFmtId="0" fontId="6" fillId="0" borderId="4" xfId="4" applyBorder="1" applyAlignment="1">
      <alignment horizontal="center" vertical="center"/>
    </xf>
    <xf numFmtId="0" fontId="6" fillId="0" borderId="5" xfId="4" applyBorder="1" applyAlignment="1">
      <alignment horizontal="center" vertical="center"/>
    </xf>
    <xf numFmtId="0" fontId="3" fillId="0" borderId="0" xfId="0" applyFont="1" applyAlignment="1">
      <alignment horizontal="center"/>
    </xf>
  </cellXfs>
  <cellStyles count="6">
    <cellStyle name="Comma" xfId="1" builtinId="3"/>
    <cellStyle name="Comma 2" xfId="3" xr:uid="{78DC18AF-F71E-449D-8C3A-E10BEE134274}"/>
    <cellStyle name="Currency" xfId="5" builtinId="4"/>
    <cellStyle name="GH_Table0_Cell" xfId="4" xr:uid="{BF99D94F-CE25-4671-B048-99411E19AE13}"/>
    <cellStyle name="GH_Table0_Header" xfId="2" xr:uid="{41EE42B5-B722-4F6A-AD78-102CAAEB139A}"/>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368300</xdr:colOff>
      <xdr:row>2</xdr:row>
      <xdr:rowOff>38101</xdr:rowOff>
    </xdr:from>
    <xdr:to>
      <xdr:col>17</xdr:col>
      <xdr:colOff>635000</xdr:colOff>
      <xdr:row>10</xdr:row>
      <xdr:rowOff>66675</xdr:rowOff>
    </xdr:to>
    <xdr:sp macro="" textlink="">
      <xdr:nvSpPr>
        <xdr:cNvPr id="163" name="TextBox 1">
          <a:extLst>
            <a:ext uri="{FF2B5EF4-FFF2-40B4-BE49-F238E27FC236}">
              <a16:creationId xmlns:a16="http://schemas.microsoft.com/office/drawing/2014/main" id="{3D2F3676-6BA0-0FD9-9169-47982C5B03B8}"/>
            </a:ext>
          </a:extLst>
        </xdr:cNvPr>
        <xdr:cNvSpPr txBox="1"/>
      </xdr:nvSpPr>
      <xdr:spPr>
        <a:xfrm>
          <a:off x="4892675" y="419101"/>
          <a:ext cx="9077325" cy="17430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Note that these</a:t>
          </a:r>
          <a:r>
            <a:rPr lang="en-CA" sz="1100" baseline="0"/>
            <a:t> costs are not levelized and are</a:t>
          </a:r>
          <a:r>
            <a:rPr lang="en-CA" sz="1100"/>
            <a:t> the </a:t>
          </a:r>
          <a:r>
            <a:rPr lang="en-CA" sz="1100" b="1"/>
            <a:t>production cost of RNG associated</a:t>
          </a:r>
          <a:r>
            <a:rPr lang="en-CA" sz="1100" b="1" baseline="0"/>
            <a:t> with CAPEX and OPEX.</a:t>
          </a:r>
        </a:p>
        <a:p>
          <a:endParaRPr lang="en-CA" sz="1100" baseline="0"/>
        </a:p>
        <a:p>
          <a:r>
            <a:rPr lang="en-CA" sz="1100" baseline="0"/>
            <a:t>Please also note the following caveats:</a:t>
          </a:r>
        </a:p>
        <a:p>
          <a:r>
            <a:rPr lang="en-US" sz="1100" baseline="0">
              <a:solidFill>
                <a:schemeClr val="dk1"/>
              </a:solidFill>
              <a:effectLst/>
              <a:latin typeface="+mn-lt"/>
              <a:ea typeface="+mn-ea"/>
              <a:cs typeface="+mn-cs"/>
            </a:rPr>
            <a:t>1) The cost estimates for this study were developed to inform a "total price tag" comparison of two net-zero scenarios. </a:t>
          </a:r>
          <a:endParaRPr lang="en-CA">
            <a:effectLst/>
          </a:endParaRPr>
        </a:p>
        <a:p>
          <a:r>
            <a:rPr lang="en-US" sz="1100" baseline="0">
              <a:solidFill>
                <a:schemeClr val="dk1"/>
              </a:solidFill>
              <a:effectLst/>
              <a:latin typeface="+mn-lt"/>
              <a:ea typeface="+mn-ea"/>
              <a:cs typeface="+mn-cs"/>
            </a:rPr>
            <a:t>2) These costs do include: methane collection, processing/cleaning, biomass feedstock, and the cost of emissions associated with RNG consumption (including CH4 and N2O emissions, but excluding biogenic CO2 emissions). </a:t>
          </a:r>
          <a:endParaRPr lang="en-CA">
            <a:effectLst/>
          </a:endParaRPr>
        </a:p>
        <a:p>
          <a:r>
            <a:rPr lang="en-US" sz="1100" baseline="0">
              <a:solidFill>
                <a:schemeClr val="dk1"/>
              </a:solidFill>
              <a:effectLst/>
              <a:latin typeface="+mn-lt"/>
              <a:ea typeface="+mn-ea"/>
              <a:cs typeface="+mn-cs"/>
            </a:rPr>
            <a:t>3) These costs do </a:t>
          </a:r>
          <a:r>
            <a:rPr lang="en-US" sz="1100" b="1" i="0" u="sng" baseline="0">
              <a:solidFill>
                <a:schemeClr val="dk1"/>
              </a:solidFill>
              <a:effectLst/>
              <a:latin typeface="+mn-lt"/>
              <a:ea typeface="+mn-ea"/>
              <a:cs typeface="+mn-cs"/>
            </a:rPr>
            <a:t>not </a:t>
          </a:r>
          <a:r>
            <a:rPr lang="en-US" sz="1100" baseline="0">
              <a:solidFill>
                <a:schemeClr val="dk1"/>
              </a:solidFill>
              <a:effectLst/>
              <a:latin typeface="+mn-lt"/>
              <a:ea typeface="+mn-ea"/>
              <a:cs typeface="+mn-cs"/>
            </a:rPr>
            <a:t>include the cost of financing, taxes, profits, etc. As such, these figures are not comparable to commodity costs, market prices, or customer rates.</a:t>
          </a:r>
          <a:endParaRPr lang="en-CA" sz="1100" baseline="0"/>
        </a:p>
        <a:p>
          <a:endParaRPr lang="en-CA"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430005</xdr:colOff>
      <xdr:row>3</xdr:row>
      <xdr:rowOff>47899</xdr:rowOff>
    </xdr:from>
    <xdr:to>
      <xdr:col>14</xdr:col>
      <xdr:colOff>466725</xdr:colOff>
      <xdr:row>13</xdr:row>
      <xdr:rowOff>28574</xdr:rowOff>
    </xdr:to>
    <xdr:sp macro="" textlink="">
      <xdr:nvSpPr>
        <xdr:cNvPr id="105" name="TextBox 1">
          <a:extLst>
            <a:ext uri="{FF2B5EF4-FFF2-40B4-BE49-F238E27FC236}">
              <a16:creationId xmlns:a16="http://schemas.microsoft.com/office/drawing/2014/main" id="{68B1D2C1-4155-4C0B-AC4B-BE4B87AAFA96}"/>
            </a:ext>
          </a:extLst>
        </xdr:cNvPr>
        <xdr:cNvSpPr txBox="1"/>
      </xdr:nvSpPr>
      <xdr:spPr>
        <a:xfrm>
          <a:off x="9354930" y="619399"/>
          <a:ext cx="7294770" cy="1885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solidFill>
                <a:schemeClr val="dk1"/>
              </a:solidFill>
              <a:effectLst/>
              <a:latin typeface="+mn-lt"/>
              <a:ea typeface="+mn-ea"/>
              <a:cs typeface="+mn-cs"/>
            </a:rPr>
            <a:t>Note that these</a:t>
          </a:r>
          <a:r>
            <a:rPr lang="en-CA" sz="1100" baseline="0">
              <a:solidFill>
                <a:schemeClr val="dk1"/>
              </a:solidFill>
              <a:effectLst/>
              <a:latin typeface="+mn-lt"/>
              <a:ea typeface="+mn-ea"/>
              <a:cs typeface="+mn-cs"/>
            </a:rPr>
            <a:t> costs are not levelized and are</a:t>
          </a:r>
          <a:r>
            <a:rPr lang="en-CA" sz="1100">
              <a:solidFill>
                <a:schemeClr val="dk1"/>
              </a:solidFill>
              <a:effectLst/>
              <a:latin typeface="+mn-lt"/>
              <a:ea typeface="+mn-ea"/>
              <a:cs typeface="+mn-cs"/>
            </a:rPr>
            <a:t> the </a:t>
          </a:r>
          <a:r>
            <a:rPr lang="en-CA" sz="1100" b="1">
              <a:solidFill>
                <a:schemeClr val="dk1"/>
              </a:solidFill>
              <a:effectLst/>
              <a:latin typeface="+mn-lt"/>
              <a:ea typeface="+mn-ea"/>
              <a:cs typeface="+mn-cs"/>
            </a:rPr>
            <a:t>production cost of hydrogen associated</a:t>
          </a:r>
          <a:r>
            <a:rPr lang="en-CA" sz="1100" b="1" baseline="0">
              <a:solidFill>
                <a:schemeClr val="dk1"/>
              </a:solidFill>
              <a:effectLst/>
              <a:latin typeface="+mn-lt"/>
              <a:ea typeface="+mn-ea"/>
              <a:cs typeface="+mn-cs"/>
            </a:rPr>
            <a:t> with CAPEX and OPEX.</a:t>
          </a:r>
          <a:endParaRPr lang="en-CA">
            <a:effectLst/>
          </a:endParaRPr>
        </a:p>
        <a:p>
          <a:r>
            <a:rPr lang="en-CA" sz="1100" baseline="0">
              <a:solidFill>
                <a:schemeClr val="dk1"/>
              </a:solidFill>
              <a:effectLst/>
              <a:latin typeface="+mn-lt"/>
              <a:ea typeface="+mn-ea"/>
              <a:cs typeface="+mn-cs"/>
            </a:rPr>
            <a:t>Please also note the following caveats:</a:t>
          </a:r>
          <a:endParaRPr lang="en-CA">
            <a:effectLst/>
          </a:endParaRPr>
        </a:p>
        <a:p>
          <a:r>
            <a:rPr lang="en-US" sz="1100" baseline="0">
              <a:solidFill>
                <a:schemeClr val="dk1"/>
              </a:solidFill>
              <a:effectLst/>
              <a:latin typeface="+mn-lt"/>
              <a:ea typeface="+mn-ea"/>
              <a:cs typeface="+mn-cs"/>
            </a:rPr>
            <a:t>1) Cost estimates for the P2NZ study were developed to inform a "total price tag" comparison of two net-zero scenarios. </a:t>
          </a:r>
          <a:endParaRPr lang="en-CA">
            <a:effectLst/>
          </a:endParaRPr>
        </a:p>
        <a:p>
          <a:r>
            <a:rPr lang="en-US" sz="1100" baseline="0">
              <a:solidFill>
                <a:schemeClr val="dk1"/>
              </a:solidFill>
              <a:effectLst/>
              <a:latin typeface="+mn-lt"/>
              <a:ea typeface="+mn-ea"/>
              <a:cs typeface="+mn-cs"/>
            </a:rPr>
            <a:t>2) Costs presented here </a:t>
          </a:r>
          <a:r>
            <a:rPr lang="en-US" sz="1100" b="1" u="sng" baseline="0">
              <a:solidFill>
                <a:schemeClr val="dk1"/>
              </a:solidFill>
              <a:effectLst/>
              <a:latin typeface="+mn-lt"/>
              <a:ea typeface="+mn-ea"/>
              <a:cs typeface="+mn-cs"/>
            </a:rPr>
            <a:t>do</a:t>
          </a:r>
          <a:r>
            <a:rPr lang="en-US" sz="1100" baseline="0">
              <a:solidFill>
                <a:schemeClr val="dk1"/>
              </a:solidFill>
              <a:effectLst/>
              <a:latin typeface="+mn-lt"/>
              <a:ea typeface="+mn-ea"/>
              <a:cs typeface="+mn-cs"/>
            </a:rPr>
            <a:t> include: </a:t>
          </a:r>
          <a:r>
            <a:rPr lang="en-CA" sz="1100" baseline="0">
              <a:solidFill>
                <a:schemeClr val="dk1"/>
              </a:solidFill>
              <a:effectLst/>
              <a:latin typeface="+mn-lt"/>
              <a:ea typeface="+mn-ea"/>
              <a:cs typeface="+mn-cs"/>
            </a:rPr>
            <a:t>cost of feedstock (methane for blue hydrogen, electricity for green hydrogen), cost of equipment, and cost of emissions (for blue hydrogen).</a:t>
          </a:r>
          <a:endParaRPr lang="en-CA">
            <a:effectLst/>
          </a:endParaRPr>
        </a:p>
        <a:p>
          <a:r>
            <a:rPr lang="en-US" sz="1100" baseline="0">
              <a:solidFill>
                <a:schemeClr val="dk1"/>
              </a:solidFill>
              <a:effectLst/>
              <a:latin typeface="+mn-lt"/>
              <a:ea typeface="+mn-ea"/>
              <a:cs typeface="+mn-cs"/>
            </a:rPr>
            <a:t>3) Costs presented here </a:t>
          </a:r>
          <a:r>
            <a:rPr lang="en-US" sz="1100" b="1" u="sng" baseline="0">
              <a:solidFill>
                <a:schemeClr val="dk1"/>
              </a:solidFill>
              <a:effectLst/>
              <a:latin typeface="+mn-lt"/>
              <a:ea typeface="+mn-ea"/>
              <a:cs typeface="+mn-cs"/>
            </a:rPr>
            <a:t>do </a:t>
          </a:r>
          <a:r>
            <a:rPr lang="en-US" sz="1100" b="1" i="0" u="sng" baseline="0">
              <a:solidFill>
                <a:schemeClr val="dk1"/>
              </a:solidFill>
              <a:effectLst/>
              <a:latin typeface="+mn-lt"/>
              <a:ea typeface="+mn-ea"/>
              <a:cs typeface="+mn-cs"/>
            </a:rPr>
            <a:t>not </a:t>
          </a:r>
          <a:r>
            <a:rPr lang="en-US" sz="1100" baseline="0">
              <a:solidFill>
                <a:schemeClr val="dk1"/>
              </a:solidFill>
              <a:effectLst/>
              <a:latin typeface="+mn-lt"/>
              <a:ea typeface="+mn-ea"/>
              <a:cs typeface="+mn-cs"/>
            </a:rPr>
            <a:t>include the cost of financing, taxes, profits, ROE, etc. As such, these figures are not comparable to commodity costs, market prices, or customer rates.</a:t>
          </a:r>
          <a:endParaRPr lang="en-CA">
            <a:effectLst/>
          </a:endParaRPr>
        </a:p>
        <a:p>
          <a:endParaRPr lang="en-CA" sz="1100" baseline="0"/>
        </a:p>
        <a:p>
          <a:endParaRPr lang="en-CA" sz="1100"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396875</xdr:colOff>
      <xdr:row>5</xdr:row>
      <xdr:rowOff>3172</xdr:rowOff>
    </xdr:from>
    <xdr:to>
      <xdr:col>15</xdr:col>
      <xdr:colOff>571500</xdr:colOff>
      <xdr:row>20</xdr:row>
      <xdr:rowOff>0</xdr:rowOff>
    </xdr:to>
    <xdr:sp macro="" textlink="">
      <xdr:nvSpPr>
        <xdr:cNvPr id="346" name="TextBox 1">
          <a:extLst>
            <a:ext uri="{FF2B5EF4-FFF2-40B4-BE49-F238E27FC236}">
              <a16:creationId xmlns:a16="http://schemas.microsoft.com/office/drawing/2014/main" id="{2627ED59-C8A7-4A47-90BF-F5CBC5BF53DD}"/>
            </a:ext>
          </a:extLst>
        </xdr:cNvPr>
        <xdr:cNvSpPr txBox="1"/>
      </xdr:nvSpPr>
      <xdr:spPr>
        <a:xfrm>
          <a:off x="9321800" y="1003297"/>
          <a:ext cx="8099425" cy="28543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b="0"/>
            <a:t>The cost modelling in the P2NZ study does</a:t>
          </a:r>
          <a:r>
            <a:rPr lang="en-CA" sz="1100" b="0" baseline="0"/>
            <a:t> not account for the capital cost associated with existing generation plants nor the capital costs of already-planned capacity additions. This is because the optimization model makes decsisions around </a:t>
          </a:r>
          <a:r>
            <a:rPr lang="en-CA" sz="1100" b="0" u="sng" baseline="0"/>
            <a:t>what existing capacity to dispatch </a:t>
          </a:r>
          <a:r>
            <a:rPr lang="en-CA" sz="1100" b="0" baseline="0"/>
            <a:t>and </a:t>
          </a:r>
          <a:r>
            <a:rPr lang="en-CA" sz="1100" b="0" u="sng" baseline="0"/>
            <a:t>what new capacity to build and dispatch</a:t>
          </a:r>
          <a:r>
            <a:rPr lang="en-CA" sz="1100" b="0" baseline="0"/>
            <a:t>. The planned new capacity expansions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baseline="0">
              <a:solidFill>
                <a:schemeClr val="dk1"/>
              </a:solidFill>
              <a:latin typeface="+mn-lt"/>
              <a:ea typeface="+mn-ea"/>
              <a:cs typeface="+mn-cs"/>
            </a:rPr>
            <a:t>new electricity supply capacity was obtained for all six regions from a variety of sources, including public ISO or utility reports (where available), press releases, and S&amp;P Capital IQ. </a:t>
          </a:r>
        </a:p>
        <a:p>
          <a:pPr marL="0" marR="0" lvl="0" indent="0" defTabSz="914400" eaLnBrk="1" fontAlgn="auto" latinLnBrk="0" hangingPunct="1">
            <a:lnSpc>
              <a:spcPct val="100000"/>
            </a:lnSpc>
            <a:spcBef>
              <a:spcPts val="0"/>
            </a:spcBef>
            <a:spcAft>
              <a:spcPts val="0"/>
            </a:spcAft>
            <a:buClrTx/>
            <a:buSzTx/>
            <a:buFontTx/>
            <a:buNone/>
            <a:tabLst/>
            <a:defRPr/>
          </a:pPr>
          <a:r>
            <a:rPr lang="en-CA" sz="1100" b="0" u="none" baseline="0"/>
            <a:t>In our cost model, generation capacity built prior to the study period only incurs Variable O&amp;M costs (specified in "Electric Resource Costs" tab). The existing and planned capacity additions are </a:t>
          </a:r>
          <a:r>
            <a:rPr lang="en-CA" sz="1100" b="0" u="sng" baseline="0"/>
            <a:t>identical across both scenarios</a:t>
          </a:r>
          <a:r>
            <a:rPr lang="en-CA" sz="1100" b="0" u="none" baseline="0"/>
            <a:t>. </a:t>
          </a:r>
        </a:p>
        <a:p>
          <a:pPr marL="0" marR="0" lvl="0" indent="0" defTabSz="914400" eaLnBrk="1" fontAlgn="auto" latinLnBrk="0" hangingPunct="1">
            <a:lnSpc>
              <a:spcPct val="100000"/>
            </a:lnSpc>
            <a:spcBef>
              <a:spcPts val="0"/>
            </a:spcBef>
            <a:spcAft>
              <a:spcPts val="0"/>
            </a:spcAft>
            <a:buClrTx/>
            <a:buSzTx/>
            <a:buFontTx/>
            <a:buNone/>
            <a:tabLst/>
            <a:defRPr/>
          </a:pPr>
          <a:endParaRPr lang="en-CA" sz="1100" b="0" u="none" baseline="0"/>
        </a:p>
        <a:p>
          <a:pPr marL="0" marR="0" lvl="0" indent="0" defTabSz="914400" eaLnBrk="1" fontAlgn="auto" latinLnBrk="0" hangingPunct="1">
            <a:lnSpc>
              <a:spcPct val="100000"/>
            </a:lnSpc>
            <a:spcBef>
              <a:spcPts val="0"/>
            </a:spcBef>
            <a:spcAft>
              <a:spcPts val="0"/>
            </a:spcAft>
            <a:buClrTx/>
            <a:buSzTx/>
            <a:buFontTx/>
            <a:buNone/>
            <a:tabLst/>
            <a:defRPr/>
          </a:pPr>
          <a:r>
            <a:rPr lang="en-CA" sz="1100" b="0" u="none" baseline="0"/>
            <a:t>Energy supplied, on the other hand, is counted for existing, planned and modelled capacity. Therefore, the LCOE can differ by scenario when in one scenario there is modelled additional capacity but in the other there is only existing capacity. For example, the model does not build any additional hydro in the Diversification scenario so there is no incurred cost (hydro costs are characterized in terms of CAPEX and fixed O&amp;M, no variable O&amp;M), whereas in the Electrification scenario there is additional modelled capacity built, and therefore an associated cost.</a:t>
          </a:r>
        </a:p>
        <a:p>
          <a:pPr marL="0" marR="0" lvl="0" indent="0" defTabSz="914400" eaLnBrk="1" fontAlgn="auto" latinLnBrk="0" hangingPunct="1">
            <a:lnSpc>
              <a:spcPct val="100000"/>
            </a:lnSpc>
            <a:spcBef>
              <a:spcPts val="0"/>
            </a:spcBef>
            <a:spcAft>
              <a:spcPts val="0"/>
            </a:spcAft>
            <a:buClrTx/>
            <a:buSzTx/>
            <a:buFontTx/>
            <a:buNone/>
            <a:tabLst/>
            <a:defRPr/>
          </a:pPr>
          <a:endParaRPr lang="en-CA" sz="1100" b="0" baseline="0"/>
        </a:p>
        <a:p>
          <a:pPr marL="0" marR="0" lvl="0" indent="0" defTabSz="914400" eaLnBrk="1" fontAlgn="auto" latinLnBrk="0" hangingPunct="1">
            <a:lnSpc>
              <a:spcPct val="100000"/>
            </a:lnSpc>
            <a:spcBef>
              <a:spcPts val="0"/>
            </a:spcBef>
            <a:spcAft>
              <a:spcPts val="0"/>
            </a:spcAft>
            <a:buClrTx/>
            <a:buSzTx/>
            <a:buFontTx/>
            <a:buNone/>
            <a:tabLst/>
            <a:defRPr/>
          </a:pPr>
          <a:r>
            <a:rPr lang="en-CA" sz="1100" b="0" baseline="0"/>
            <a:t>NOTE: the nuclear cost source used was a levelized cost. Therefore, for nuclear generation ONLY, the cost of existing capacity AND modelled capacity (with dispatch of both) are included. This is consistent across both scenarios.</a:t>
          </a:r>
          <a:endParaRPr lang="en-CA" sz="1100" b="0"/>
        </a:p>
        <a:p>
          <a:pPr marL="0" marR="0" lvl="0" indent="0" defTabSz="914400" eaLnBrk="1" fontAlgn="auto" latinLnBrk="0" hangingPunct="1">
            <a:lnSpc>
              <a:spcPct val="100000"/>
            </a:lnSpc>
            <a:spcBef>
              <a:spcPts val="0"/>
            </a:spcBef>
            <a:spcAft>
              <a:spcPts val="0"/>
            </a:spcAft>
            <a:buClrTx/>
            <a:buSzTx/>
            <a:buFontTx/>
            <a:buNone/>
            <a:tabLst/>
            <a:defRPr/>
          </a:pPr>
          <a:endParaRPr lang="en-CA" sz="11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43533-4E4F-43FD-8977-D0F43FEFE71A}">
  <dimension ref="A1:AF43"/>
  <sheetViews>
    <sheetView tabSelected="1" zoomScaleNormal="100" workbookViewId="0">
      <selection activeCell="K24" sqref="K24"/>
    </sheetView>
  </sheetViews>
  <sheetFormatPr defaultRowHeight="15" x14ac:dyDescent="0.25"/>
  <cols>
    <col min="1" max="1" width="21.42578125" customWidth="1"/>
    <col min="3" max="3" width="8.5703125" customWidth="1"/>
    <col min="5" max="5" width="9.42578125" customWidth="1"/>
    <col min="6" max="6" width="9.85546875" customWidth="1"/>
    <col min="12" max="32" width="13.85546875" bestFit="1" customWidth="1"/>
  </cols>
  <sheetData>
    <row r="1" spans="1:6" x14ac:dyDescent="0.25">
      <c r="A1" s="1" t="s">
        <v>0</v>
      </c>
    </row>
    <row r="3" spans="1:6" ht="22.5" x14ac:dyDescent="0.25">
      <c r="A3" s="2" t="s">
        <v>0</v>
      </c>
      <c r="B3" s="32" t="s">
        <v>1</v>
      </c>
      <c r="C3" s="32" t="s">
        <v>2</v>
      </c>
      <c r="D3" s="32" t="s">
        <v>3</v>
      </c>
      <c r="E3" s="32">
        <v>2050</v>
      </c>
      <c r="F3" s="32" t="s">
        <v>4</v>
      </c>
    </row>
    <row r="4" spans="1:6" x14ac:dyDescent="0.25">
      <c r="A4" s="4" t="s">
        <v>5</v>
      </c>
      <c r="B4" s="52" t="str">
        <f>IFERROR(B9/B13,"-")</f>
        <v>-</v>
      </c>
      <c r="C4" s="52">
        <f>IFERROR(C9/C13,"-")</f>
        <v>0.91477858151239932</v>
      </c>
      <c r="D4" s="52">
        <f t="shared" ref="C4:E5" si="0">IFERROR(D9/D13,"-")</f>
        <v>0.86487295520046292</v>
      </c>
      <c r="E4" s="52">
        <f>IFERROR(E9/E13,"-")</f>
        <v>0.84641346797038619</v>
      </c>
      <c r="F4" s="53">
        <f>IFERROR(F9/F13,"-")</f>
        <v>0.87727496354556789</v>
      </c>
    </row>
    <row r="5" spans="1:6" x14ac:dyDescent="0.25">
      <c r="A5" s="4" t="s">
        <v>6</v>
      </c>
      <c r="B5" s="52" t="str">
        <f>IFERROR(B10/B14,"-")</f>
        <v>-</v>
      </c>
      <c r="C5" s="52" t="str">
        <f t="shared" si="0"/>
        <v>-</v>
      </c>
      <c r="D5" s="52">
        <f t="shared" si="0"/>
        <v>0.87775159133497593</v>
      </c>
      <c r="E5" s="52">
        <f t="shared" si="0"/>
        <v>0.84139737419583582</v>
      </c>
      <c r="F5" s="53">
        <f>IFERROR(F10/F14,"-")</f>
        <v>0.87378244541158268</v>
      </c>
    </row>
    <row r="8" spans="1:6" ht="22.5" x14ac:dyDescent="0.25">
      <c r="A8" s="2" t="s">
        <v>7</v>
      </c>
      <c r="B8" s="32" t="s">
        <v>1</v>
      </c>
      <c r="C8" s="32" t="s">
        <v>2</v>
      </c>
      <c r="D8" s="32" t="s">
        <v>3</v>
      </c>
      <c r="E8" s="2">
        <v>2050</v>
      </c>
      <c r="F8" s="2" t="s">
        <v>8</v>
      </c>
    </row>
    <row r="9" spans="1:6" x14ac:dyDescent="0.25">
      <c r="A9" s="4" t="s">
        <v>5</v>
      </c>
      <c r="B9" s="3">
        <f>SUMIFS($B$30:$AF$30,$B$28:$AF$28,B8)/10^6</f>
        <v>0</v>
      </c>
      <c r="C9" s="3">
        <f>SUMIFS($B$30:$AF$30,$B$28:$AF$28,C8)/10^6</f>
        <v>10426.356651060232</v>
      </c>
      <c r="D9" s="3">
        <f>SUMIFS($B$30:$AF$30,$B$28:$AF$28,D8)/10^6</f>
        <v>20356.237586494273</v>
      </c>
      <c r="E9" s="3">
        <f>SUMIFS($B$30:$AF$30,$B$28:$AF$28,E8)/10^6</f>
        <v>3717.6832477340395</v>
      </c>
      <c r="F9" s="3">
        <f>SUM(B9:E9)</f>
        <v>34500.277485288549</v>
      </c>
    </row>
    <row r="10" spans="1:6" x14ac:dyDescent="0.25">
      <c r="A10" s="4" t="s">
        <v>6</v>
      </c>
      <c r="B10" s="3">
        <f>SUMIFS($B$39:$AF$39,$B$37:$AF$37,B8)/10^6</f>
        <v>0</v>
      </c>
      <c r="C10" s="3">
        <f>SUMIFS($B$39:$AF$39,$B$37:$AF$37,C8)/10^6</f>
        <v>0</v>
      </c>
      <c r="D10" s="3">
        <f>SUMIFS($B$39:$AF$39,$B$37:$AF$37,D8)/10^6</f>
        <v>13339.112986465083</v>
      </c>
      <c r="E10" s="3">
        <f>SUMIFS($B$39:$AF$39,$B$37:$AF$37,E8)/10^6</f>
        <v>1567.143217421125</v>
      </c>
      <c r="F10" s="3">
        <f>SUM(B10:E10)</f>
        <v>14906.256203886209</v>
      </c>
    </row>
    <row r="12" spans="1:6" ht="22.5" x14ac:dyDescent="0.25">
      <c r="A12" s="2" t="s">
        <v>9</v>
      </c>
      <c r="B12" s="32" t="s">
        <v>1</v>
      </c>
      <c r="C12" s="32" t="s">
        <v>2</v>
      </c>
      <c r="D12" s="32" t="s">
        <v>3</v>
      </c>
      <c r="E12" s="2">
        <v>2050</v>
      </c>
      <c r="F12" s="2" t="s">
        <v>8</v>
      </c>
    </row>
    <row r="13" spans="1:6" x14ac:dyDescent="0.25">
      <c r="A13" s="4" t="s">
        <v>5</v>
      </c>
      <c r="B13" s="3">
        <f>B23*$B$16*10</f>
        <v>0</v>
      </c>
      <c r="C13" s="3">
        <f t="shared" ref="C13:D14" si="1">C23*$B$16*10</f>
        <v>11397.683397683386</v>
      </c>
      <c r="D13" s="3">
        <f t="shared" si="1"/>
        <v>23536.679536679512</v>
      </c>
      <c r="E13" s="3">
        <f t="shared" ref="E13:E14" si="2">E23*$B$16</f>
        <v>4392.2779922780146</v>
      </c>
      <c r="F13" s="3">
        <f>SUM(B13:E13)</f>
        <v>39326.640926640917</v>
      </c>
    </row>
    <row r="14" spans="1:6" x14ac:dyDescent="0.25">
      <c r="A14" s="4" t="s">
        <v>6</v>
      </c>
      <c r="B14" s="3">
        <f>B24*$B$16*10</f>
        <v>0</v>
      </c>
      <c r="C14" s="3">
        <f t="shared" si="1"/>
        <v>0</v>
      </c>
      <c r="D14" s="3">
        <f>D24*$B$16*10</f>
        <v>15196.911196911158</v>
      </c>
      <c r="E14" s="3">
        <f t="shared" si="2"/>
        <v>1862.5482625482632</v>
      </c>
      <c r="F14" s="3">
        <f>SUM(B14:E14)</f>
        <v>17059.45945945942</v>
      </c>
    </row>
    <row r="16" spans="1:6" x14ac:dyDescent="0.25">
      <c r="A16" s="56" t="s">
        <v>10</v>
      </c>
      <c r="B16" s="65">
        <v>25.740025740025743</v>
      </c>
      <c r="C16" s="56" t="s">
        <v>11</v>
      </c>
      <c r="D16" s="56"/>
    </row>
    <row r="17" spans="1:32" x14ac:dyDescent="0.25">
      <c r="A17" s="64" t="s">
        <v>93</v>
      </c>
      <c r="B17" s="57"/>
      <c r="C17" s="56"/>
      <c r="D17" s="56"/>
    </row>
    <row r="19" spans="1:32" x14ac:dyDescent="0.25">
      <c r="A19" s="9"/>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row>
    <row r="21" spans="1:32" x14ac:dyDescent="0.25">
      <c r="A21" t="s">
        <v>12</v>
      </c>
    </row>
    <row r="22" spans="1:32" x14ac:dyDescent="0.25">
      <c r="A22" s="2" t="s">
        <v>13</v>
      </c>
      <c r="B22" s="2">
        <v>2020</v>
      </c>
      <c r="C22" s="2">
        <v>2030</v>
      </c>
      <c r="D22" s="2">
        <v>2040</v>
      </c>
      <c r="E22" s="2">
        <v>2050</v>
      </c>
      <c r="F22" s="2" t="s">
        <v>8</v>
      </c>
    </row>
    <row r="23" spans="1:32" x14ac:dyDescent="0.25">
      <c r="A23" s="4" t="s">
        <v>5</v>
      </c>
      <c r="B23" s="62">
        <v>0</v>
      </c>
      <c r="C23" s="62">
        <v>44.279999999999951</v>
      </c>
      <c r="D23" s="62">
        <v>91.439999999999898</v>
      </c>
      <c r="E23" s="62">
        <v>170.64000000000084</v>
      </c>
      <c r="F23" s="63">
        <v>306.3600000000007</v>
      </c>
    </row>
    <row r="24" spans="1:32" x14ac:dyDescent="0.25">
      <c r="A24" s="4" t="s">
        <v>6</v>
      </c>
      <c r="B24" s="62">
        <v>0</v>
      </c>
      <c r="C24" s="62">
        <v>0</v>
      </c>
      <c r="D24" s="62">
        <v>59.039999999999843</v>
      </c>
      <c r="E24" s="62">
        <v>72.360000000000014</v>
      </c>
      <c r="F24" s="63">
        <v>131.39999999999986</v>
      </c>
    </row>
    <row r="27" spans="1:32" x14ac:dyDescent="0.25">
      <c r="A27" s="5" t="s">
        <v>14</v>
      </c>
    </row>
    <row r="28" spans="1:32" x14ac:dyDescent="0.25">
      <c r="A28" s="6" t="s">
        <v>15</v>
      </c>
      <c r="B28" s="6" t="s">
        <v>1</v>
      </c>
      <c r="C28" s="6" t="s">
        <v>1</v>
      </c>
      <c r="D28" s="6" t="s">
        <v>1</v>
      </c>
      <c r="E28" s="6" t="s">
        <v>1</v>
      </c>
      <c r="F28" s="6" t="s">
        <v>1</v>
      </c>
      <c r="G28" s="6" t="s">
        <v>1</v>
      </c>
      <c r="H28" s="6" t="s">
        <v>1</v>
      </c>
      <c r="I28" s="6" t="s">
        <v>1</v>
      </c>
      <c r="J28" s="6" t="s">
        <v>1</v>
      </c>
      <c r="K28" s="6" t="s">
        <v>1</v>
      </c>
      <c r="L28" s="6" t="s">
        <v>2</v>
      </c>
      <c r="M28" s="6" t="s">
        <v>2</v>
      </c>
      <c r="N28" s="6" t="s">
        <v>2</v>
      </c>
      <c r="O28" s="6" t="s">
        <v>2</v>
      </c>
      <c r="P28" s="6" t="s">
        <v>2</v>
      </c>
      <c r="Q28" s="6" t="s">
        <v>2</v>
      </c>
      <c r="R28" s="6" t="s">
        <v>2</v>
      </c>
      <c r="S28" s="6" t="s">
        <v>2</v>
      </c>
      <c r="T28" s="6" t="s">
        <v>2</v>
      </c>
      <c r="U28" s="6" t="s">
        <v>2</v>
      </c>
      <c r="V28" s="6" t="s">
        <v>3</v>
      </c>
      <c r="W28" s="6" t="s">
        <v>3</v>
      </c>
      <c r="X28" s="6" t="s">
        <v>3</v>
      </c>
      <c r="Y28" s="6" t="s">
        <v>3</v>
      </c>
      <c r="Z28" s="6" t="s">
        <v>3</v>
      </c>
      <c r="AA28" s="6" t="s">
        <v>3</v>
      </c>
      <c r="AB28" s="6" t="s">
        <v>3</v>
      </c>
      <c r="AC28" s="6" t="s">
        <v>3</v>
      </c>
      <c r="AD28" s="6" t="s">
        <v>3</v>
      </c>
      <c r="AE28" s="6" t="s">
        <v>3</v>
      </c>
      <c r="AF28" s="6">
        <v>2050</v>
      </c>
    </row>
    <row r="29" spans="1:32" x14ac:dyDescent="0.25">
      <c r="A29" s="2"/>
      <c r="B29" s="2">
        <v>2020</v>
      </c>
      <c r="C29" s="2">
        <v>2021</v>
      </c>
      <c r="D29" s="2">
        <v>2022</v>
      </c>
      <c r="E29" s="2">
        <v>2023</v>
      </c>
      <c r="F29" s="2">
        <v>2024</v>
      </c>
      <c r="G29" s="2">
        <v>2025</v>
      </c>
      <c r="H29" s="2">
        <v>2026</v>
      </c>
      <c r="I29" s="2">
        <v>2027</v>
      </c>
      <c r="J29" s="2">
        <v>2028</v>
      </c>
      <c r="K29" s="2">
        <v>2029</v>
      </c>
      <c r="L29" s="2">
        <v>2030</v>
      </c>
      <c r="M29" s="2">
        <v>2031</v>
      </c>
      <c r="N29" s="2">
        <v>2032</v>
      </c>
      <c r="O29" s="2">
        <v>2033</v>
      </c>
      <c r="P29" s="2">
        <v>2034</v>
      </c>
      <c r="Q29" s="2">
        <v>2035</v>
      </c>
      <c r="R29" s="2">
        <v>2036</v>
      </c>
      <c r="S29" s="2">
        <v>2037</v>
      </c>
      <c r="T29" s="2">
        <v>2038</v>
      </c>
      <c r="U29" s="2">
        <v>2039</v>
      </c>
      <c r="V29" s="2">
        <v>2040</v>
      </c>
      <c r="W29" s="2">
        <v>2041</v>
      </c>
      <c r="X29" s="2">
        <v>2042</v>
      </c>
      <c r="Y29" s="2">
        <v>2043</v>
      </c>
      <c r="Z29" s="2">
        <v>2044</v>
      </c>
      <c r="AA29" s="2">
        <v>2045</v>
      </c>
      <c r="AB29" s="2">
        <v>2046</v>
      </c>
      <c r="AC29" s="2">
        <v>2047</v>
      </c>
      <c r="AD29" s="2">
        <v>2048</v>
      </c>
      <c r="AE29" s="2">
        <v>2049</v>
      </c>
      <c r="AF29" s="2">
        <v>2050</v>
      </c>
    </row>
    <row r="30" spans="1:32" x14ac:dyDescent="0.25">
      <c r="A30" s="54" t="s">
        <v>16</v>
      </c>
      <c r="B30" s="55">
        <v>0</v>
      </c>
      <c r="C30" s="55">
        <v>0</v>
      </c>
      <c r="D30" s="55">
        <v>0</v>
      </c>
      <c r="E30" s="55">
        <v>0</v>
      </c>
      <c r="F30" s="55">
        <v>0</v>
      </c>
      <c r="G30" s="55">
        <v>0</v>
      </c>
      <c r="H30" s="55">
        <v>0</v>
      </c>
      <c r="I30" s="55">
        <v>0</v>
      </c>
      <c r="J30" s="55">
        <v>0</v>
      </c>
      <c r="K30" s="55">
        <v>0</v>
      </c>
      <c r="L30" s="55">
        <v>1516938662.2938309</v>
      </c>
      <c r="M30" s="55">
        <v>989935332.08515584</v>
      </c>
      <c r="N30" s="55">
        <v>989935332.08515584</v>
      </c>
      <c r="O30" s="55">
        <v>989935332.08515584</v>
      </c>
      <c r="P30" s="55">
        <v>989935332.08515584</v>
      </c>
      <c r="Q30" s="55">
        <v>989935332.08515584</v>
      </c>
      <c r="R30" s="55">
        <v>989935332.08515584</v>
      </c>
      <c r="S30" s="55">
        <v>989935332.08515584</v>
      </c>
      <c r="T30" s="55">
        <v>989935332.08515584</v>
      </c>
      <c r="U30" s="55">
        <v>989935332.08515584</v>
      </c>
      <c r="V30" s="55">
        <v>2300227172.8761525</v>
      </c>
      <c r="W30" s="55">
        <v>2006223379.2909024</v>
      </c>
      <c r="X30" s="55">
        <v>2006223379.2909024</v>
      </c>
      <c r="Y30" s="55">
        <v>2006223379.2909024</v>
      </c>
      <c r="Z30" s="55">
        <v>2006223379.2909024</v>
      </c>
      <c r="AA30" s="55">
        <v>2006223379.2909024</v>
      </c>
      <c r="AB30" s="55">
        <v>2006223379.2909024</v>
      </c>
      <c r="AC30" s="55">
        <v>2006223379.2909024</v>
      </c>
      <c r="AD30" s="55">
        <v>2006223379.2909024</v>
      </c>
      <c r="AE30" s="55">
        <v>2006223379.2909024</v>
      </c>
      <c r="AF30" s="55">
        <v>3717683247.7340393</v>
      </c>
    </row>
    <row r="31" spans="1:32" x14ac:dyDescent="0.25">
      <c r="A31" s="4" t="s">
        <v>17</v>
      </c>
      <c r="B31" s="7"/>
      <c r="C31" s="7"/>
      <c r="D31" s="7"/>
      <c r="E31" s="7"/>
      <c r="F31" s="7"/>
      <c r="G31" s="7"/>
      <c r="H31" s="7"/>
      <c r="I31" s="7"/>
      <c r="J31" s="7"/>
      <c r="K31" s="7"/>
      <c r="L31" s="7">
        <v>527003330.20867503</v>
      </c>
      <c r="M31" s="7"/>
      <c r="N31" s="7"/>
      <c r="O31" s="7"/>
      <c r="P31" s="7"/>
      <c r="Q31" s="7"/>
      <c r="R31" s="7"/>
      <c r="S31" s="7"/>
      <c r="T31" s="7"/>
      <c r="U31" s="7"/>
      <c r="V31" s="7">
        <v>294003793.58525002</v>
      </c>
      <c r="W31" s="7"/>
      <c r="X31" s="7"/>
      <c r="Y31" s="7"/>
      <c r="Z31" s="7"/>
      <c r="AA31" s="7"/>
      <c r="AB31" s="7"/>
      <c r="AC31" s="7"/>
      <c r="AD31" s="7"/>
      <c r="AE31" s="7"/>
      <c r="AF31" s="7">
        <v>44886075.356527001</v>
      </c>
    </row>
    <row r="32" spans="1:32" x14ac:dyDescent="0.25">
      <c r="A32" s="4" t="s">
        <v>18</v>
      </c>
      <c r="B32" s="7">
        <v>0</v>
      </c>
      <c r="C32" s="7">
        <v>0</v>
      </c>
      <c r="D32" s="7">
        <v>0</v>
      </c>
      <c r="E32" s="7">
        <v>0</v>
      </c>
      <c r="F32" s="7">
        <v>0</v>
      </c>
      <c r="G32" s="7">
        <v>0</v>
      </c>
      <c r="H32" s="7">
        <v>0</v>
      </c>
      <c r="I32" s="7">
        <v>0</v>
      </c>
      <c r="J32" s="7">
        <v>0</v>
      </c>
      <c r="K32" s="7">
        <v>0</v>
      </c>
      <c r="L32" s="7">
        <v>1840449.91974076</v>
      </c>
      <c r="M32" s="7">
        <v>1840449.91974076</v>
      </c>
      <c r="N32" s="7">
        <v>1840449.91974076</v>
      </c>
      <c r="O32" s="7">
        <v>1840449.91974076</v>
      </c>
      <c r="P32" s="7">
        <v>1840449.91974076</v>
      </c>
      <c r="Q32" s="7">
        <v>1840449.91974076</v>
      </c>
      <c r="R32" s="7">
        <v>1840449.91974076</v>
      </c>
      <c r="S32" s="7">
        <v>1840449.91974076</v>
      </c>
      <c r="T32" s="7">
        <v>1840449.91974076</v>
      </c>
      <c r="U32" s="7">
        <v>1840449.91974076</v>
      </c>
      <c r="V32" s="7">
        <v>3867281.16069332</v>
      </c>
      <c r="W32" s="7">
        <v>3867281.16069332</v>
      </c>
      <c r="X32" s="7">
        <v>3867281.16069332</v>
      </c>
      <c r="Y32" s="7">
        <v>3867281.16069332</v>
      </c>
      <c r="Z32" s="7">
        <v>3867281.16069332</v>
      </c>
      <c r="AA32" s="7">
        <v>3867281.16069332</v>
      </c>
      <c r="AB32" s="7">
        <v>3867281.16069332</v>
      </c>
      <c r="AC32" s="7">
        <v>3867281.16069332</v>
      </c>
      <c r="AD32" s="7">
        <v>3867281.16069332</v>
      </c>
      <c r="AE32" s="7">
        <v>3867281.16069332</v>
      </c>
      <c r="AF32" s="7">
        <v>7216894.7644434702</v>
      </c>
    </row>
    <row r="33" spans="1:32" x14ac:dyDescent="0.25">
      <c r="A33" s="4" t="s">
        <v>19</v>
      </c>
      <c r="B33" s="7"/>
      <c r="C33" s="7"/>
      <c r="D33" s="7"/>
      <c r="E33" s="7"/>
      <c r="F33" s="7"/>
      <c r="G33" s="7"/>
      <c r="H33" s="7"/>
      <c r="I33" s="7"/>
      <c r="J33" s="7"/>
      <c r="K33" s="7"/>
      <c r="L33" s="7">
        <v>125864882.165416</v>
      </c>
      <c r="M33" s="7">
        <v>125864882.165416</v>
      </c>
      <c r="N33" s="7">
        <v>125864882.165416</v>
      </c>
      <c r="O33" s="7">
        <v>125864882.165416</v>
      </c>
      <c r="P33" s="7">
        <v>125864882.165416</v>
      </c>
      <c r="Q33" s="7">
        <v>125864882.165416</v>
      </c>
      <c r="R33" s="7">
        <v>125864882.165416</v>
      </c>
      <c r="S33" s="7">
        <v>125864882.165416</v>
      </c>
      <c r="T33" s="7">
        <v>125864882.165416</v>
      </c>
      <c r="U33" s="7">
        <v>125864882.165416</v>
      </c>
      <c r="V33" s="7">
        <v>259916098.130209</v>
      </c>
      <c r="W33" s="7">
        <v>259916098.130209</v>
      </c>
      <c r="X33" s="7">
        <v>259916098.130209</v>
      </c>
      <c r="Y33" s="7">
        <v>259916098.130209</v>
      </c>
      <c r="Z33" s="7">
        <v>259916098.130209</v>
      </c>
      <c r="AA33" s="7">
        <v>259916098.130209</v>
      </c>
      <c r="AB33" s="7">
        <v>259916098.130209</v>
      </c>
      <c r="AC33" s="7">
        <v>259916098.130209</v>
      </c>
      <c r="AD33" s="7">
        <v>259916098.130209</v>
      </c>
      <c r="AE33" s="7">
        <v>259916098.130209</v>
      </c>
      <c r="AF33" s="7">
        <v>485040277.613069</v>
      </c>
    </row>
    <row r="34" spans="1:32" x14ac:dyDescent="0.25">
      <c r="A34" s="4" t="s">
        <v>51</v>
      </c>
      <c r="B34" s="7">
        <v>0</v>
      </c>
      <c r="C34" s="7">
        <v>0</v>
      </c>
      <c r="D34" s="7">
        <v>0</v>
      </c>
      <c r="E34" s="7">
        <v>0</v>
      </c>
      <c r="F34" s="7">
        <v>0</v>
      </c>
      <c r="G34" s="7">
        <v>0</v>
      </c>
      <c r="H34" s="7">
        <v>0</v>
      </c>
      <c r="I34" s="7">
        <v>0</v>
      </c>
      <c r="J34" s="7">
        <v>0</v>
      </c>
      <c r="K34" s="7">
        <v>0</v>
      </c>
      <c r="L34" s="7">
        <v>862229999.99999905</v>
      </c>
      <c r="M34" s="7">
        <v>862229999.99999905</v>
      </c>
      <c r="N34" s="7">
        <v>862229999.99999905</v>
      </c>
      <c r="O34" s="7">
        <v>862229999.99999905</v>
      </c>
      <c r="P34" s="7">
        <v>862229999.99999905</v>
      </c>
      <c r="Q34" s="7">
        <v>862229999.99999905</v>
      </c>
      <c r="R34" s="7">
        <v>862229999.99999905</v>
      </c>
      <c r="S34" s="7">
        <v>862229999.99999905</v>
      </c>
      <c r="T34" s="7">
        <v>862229999.99999905</v>
      </c>
      <c r="U34" s="7">
        <v>862229999.99999905</v>
      </c>
      <c r="V34" s="7">
        <v>1742440000</v>
      </c>
      <c r="W34" s="7">
        <v>1742440000</v>
      </c>
      <c r="X34" s="7">
        <v>1742440000</v>
      </c>
      <c r="Y34" s="7">
        <v>1742440000</v>
      </c>
      <c r="Z34" s="7">
        <v>1742440000</v>
      </c>
      <c r="AA34" s="7">
        <v>1742440000</v>
      </c>
      <c r="AB34" s="7">
        <v>1742440000</v>
      </c>
      <c r="AC34" s="7">
        <v>1742440000</v>
      </c>
      <c r="AD34" s="7">
        <v>1742440000</v>
      </c>
      <c r="AE34" s="7">
        <v>1742440000</v>
      </c>
      <c r="AF34" s="7">
        <v>3180540000</v>
      </c>
    </row>
    <row r="36" spans="1:32" x14ac:dyDescent="0.25">
      <c r="A36" s="5" t="s">
        <v>20</v>
      </c>
    </row>
    <row r="37" spans="1:32" x14ac:dyDescent="0.25">
      <c r="A37" s="6" t="s">
        <v>15</v>
      </c>
      <c r="B37" s="6" t="s">
        <v>1</v>
      </c>
      <c r="C37" s="6" t="s">
        <v>1</v>
      </c>
      <c r="D37" s="6" t="s">
        <v>1</v>
      </c>
      <c r="E37" s="6" t="s">
        <v>1</v>
      </c>
      <c r="F37" s="6" t="s">
        <v>1</v>
      </c>
      <c r="G37" s="6" t="s">
        <v>1</v>
      </c>
      <c r="H37" s="6" t="s">
        <v>1</v>
      </c>
      <c r="I37" s="6" t="s">
        <v>1</v>
      </c>
      <c r="J37" s="6" t="s">
        <v>1</v>
      </c>
      <c r="K37" s="6" t="s">
        <v>1</v>
      </c>
      <c r="L37" s="6" t="s">
        <v>2</v>
      </c>
      <c r="M37" s="6" t="s">
        <v>2</v>
      </c>
      <c r="N37" s="6" t="s">
        <v>2</v>
      </c>
      <c r="O37" s="6" t="s">
        <v>2</v>
      </c>
      <c r="P37" s="6" t="s">
        <v>2</v>
      </c>
      <c r="Q37" s="6" t="s">
        <v>2</v>
      </c>
      <c r="R37" s="6" t="s">
        <v>2</v>
      </c>
      <c r="S37" s="6" t="s">
        <v>2</v>
      </c>
      <c r="T37" s="6" t="s">
        <v>2</v>
      </c>
      <c r="U37" s="6" t="s">
        <v>2</v>
      </c>
      <c r="V37" s="6" t="s">
        <v>3</v>
      </c>
      <c r="W37" s="6" t="s">
        <v>3</v>
      </c>
      <c r="X37" s="6" t="s">
        <v>3</v>
      </c>
      <c r="Y37" s="6" t="s">
        <v>3</v>
      </c>
      <c r="Z37" s="6" t="s">
        <v>3</v>
      </c>
      <c r="AA37" s="6" t="s">
        <v>3</v>
      </c>
      <c r="AB37" s="6" t="s">
        <v>3</v>
      </c>
      <c r="AC37" s="6" t="s">
        <v>3</v>
      </c>
      <c r="AD37" s="6" t="s">
        <v>3</v>
      </c>
      <c r="AE37" s="6" t="s">
        <v>3</v>
      </c>
      <c r="AF37" s="6">
        <v>2050</v>
      </c>
    </row>
    <row r="38" spans="1:32" x14ac:dyDescent="0.25">
      <c r="A38" s="2"/>
      <c r="B38" s="2">
        <v>2020</v>
      </c>
      <c r="C38" s="2">
        <v>2021</v>
      </c>
      <c r="D38" s="2">
        <v>2022</v>
      </c>
      <c r="E38" s="2">
        <v>2023</v>
      </c>
      <c r="F38" s="2">
        <v>2024</v>
      </c>
      <c r="G38" s="2">
        <v>2025</v>
      </c>
      <c r="H38" s="2">
        <v>2026</v>
      </c>
      <c r="I38" s="2">
        <v>2027</v>
      </c>
      <c r="J38" s="2">
        <v>2028</v>
      </c>
      <c r="K38" s="2">
        <v>2029</v>
      </c>
      <c r="L38" s="2">
        <v>2030</v>
      </c>
      <c r="M38" s="2">
        <v>2031</v>
      </c>
      <c r="N38" s="2">
        <v>2032</v>
      </c>
      <c r="O38" s="2">
        <v>2033</v>
      </c>
      <c r="P38" s="2">
        <v>2034</v>
      </c>
      <c r="Q38" s="2">
        <v>2035</v>
      </c>
      <c r="R38" s="2">
        <v>2036</v>
      </c>
      <c r="S38" s="2">
        <v>2037</v>
      </c>
      <c r="T38" s="2">
        <v>2038</v>
      </c>
      <c r="U38" s="2">
        <v>2039</v>
      </c>
      <c r="V38" s="2">
        <v>2040</v>
      </c>
      <c r="W38" s="2">
        <v>2041</v>
      </c>
      <c r="X38" s="2">
        <v>2042</v>
      </c>
      <c r="Y38" s="2">
        <v>2043</v>
      </c>
      <c r="Z38" s="2">
        <v>2044</v>
      </c>
      <c r="AA38" s="2">
        <v>2045</v>
      </c>
      <c r="AB38" s="2">
        <v>2046</v>
      </c>
      <c r="AC38" s="2">
        <v>2047</v>
      </c>
      <c r="AD38" s="2">
        <v>2048</v>
      </c>
      <c r="AE38" s="2">
        <v>2049</v>
      </c>
      <c r="AF38" s="2">
        <v>2050</v>
      </c>
    </row>
    <row r="39" spans="1:32" x14ac:dyDescent="0.25">
      <c r="A39" s="60" t="s">
        <v>16</v>
      </c>
      <c r="B39" s="61">
        <v>0</v>
      </c>
      <c r="C39" s="61">
        <v>0</v>
      </c>
      <c r="D39" s="61">
        <v>0</v>
      </c>
      <c r="E39" s="61">
        <v>0</v>
      </c>
      <c r="F39" s="61">
        <v>0</v>
      </c>
      <c r="G39" s="61">
        <v>0</v>
      </c>
      <c r="H39" s="61">
        <v>0</v>
      </c>
      <c r="I39" s="61">
        <v>0</v>
      </c>
      <c r="J39" s="61">
        <v>0</v>
      </c>
      <c r="K39" s="61">
        <v>0</v>
      </c>
      <c r="L39" s="61">
        <v>0</v>
      </c>
      <c r="M39" s="61">
        <v>0</v>
      </c>
      <c r="N39" s="61">
        <v>0</v>
      </c>
      <c r="O39" s="61">
        <v>0</v>
      </c>
      <c r="P39" s="61">
        <v>0</v>
      </c>
      <c r="Q39" s="61">
        <v>0</v>
      </c>
      <c r="R39" s="61">
        <v>0</v>
      </c>
      <c r="S39" s="61">
        <v>0</v>
      </c>
      <c r="T39" s="61">
        <v>0</v>
      </c>
      <c r="U39" s="61">
        <v>0</v>
      </c>
      <c r="V39" s="61">
        <v>1665170534.7776752</v>
      </c>
      <c r="W39" s="61">
        <v>1297104716.8541563</v>
      </c>
      <c r="X39" s="61">
        <v>1297104716.8541563</v>
      </c>
      <c r="Y39" s="61">
        <v>1297104716.8541563</v>
      </c>
      <c r="Z39" s="61">
        <v>1297104716.8541563</v>
      </c>
      <c r="AA39" s="61">
        <v>1297104716.8541563</v>
      </c>
      <c r="AB39" s="61">
        <v>1297104716.8541563</v>
      </c>
      <c r="AC39" s="61">
        <v>1297104716.8541563</v>
      </c>
      <c r="AD39" s="61">
        <v>1297104716.8541563</v>
      </c>
      <c r="AE39" s="61">
        <v>1297104716.8541563</v>
      </c>
      <c r="AF39" s="61">
        <v>1567143217.4211249</v>
      </c>
    </row>
    <row r="40" spans="1:32" x14ac:dyDescent="0.25">
      <c r="A40" s="58" t="s">
        <v>17</v>
      </c>
      <c r="B40" s="59"/>
      <c r="C40" s="59"/>
      <c r="D40" s="59"/>
      <c r="E40" s="59"/>
      <c r="F40" s="59"/>
      <c r="G40" s="59"/>
      <c r="H40" s="59"/>
      <c r="I40" s="59"/>
      <c r="J40" s="59"/>
      <c r="K40" s="59"/>
      <c r="L40" s="59">
        <v>0</v>
      </c>
      <c r="M40" s="59"/>
      <c r="N40" s="59"/>
      <c r="O40" s="59"/>
      <c r="P40" s="59"/>
      <c r="Q40" s="59"/>
      <c r="R40" s="59"/>
      <c r="S40" s="59"/>
      <c r="T40" s="59"/>
      <c r="U40" s="59"/>
      <c r="V40" s="59">
        <v>368065817.92351902</v>
      </c>
      <c r="W40" s="59"/>
      <c r="X40" s="59"/>
      <c r="Y40" s="59"/>
      <c r="Z40" s="59"/>
      <c r="AA40" s="59"/>
      <c r="AB40" s="59"/>
      <c r="AC40" s="59"/>
      <c r="AD40" s="59"/>
      <c r="AE40" s="59"/>
      <c r="AF40" s="59">
        <v>7549021.7645068699</v>
      </c>
    </row>
    <row r="41" spans="1:32" x14ac:dyDescent="0.25">
      <c r="A41" s="58" t="s">
        <v>18</v>
      </c>
      <c r="B41" s="59">
        <v>0</v>
      </c>
      <c r="C41" s="59">
        <v>0</v>
      </c>
      <c r="D41" s="59">
        <v>0</v>
      </c>
      <c r="E41" s="59">
        <v>0</v>
      </c>
      <c r="F41" s="59">
        <v>0</v>
      </c>
      <c r="G41" s="59">
        <v>0</v>
      </c>
      <c r="H41" s="59">
        <v>0</v>
      </c>
      <c r="I41" s="59">
        <v>0</v>
      </c>
      <c r="J41" s="59">
        <v>0</v>
      </c>
      <c r="K41" s="59">
        <v>0</v>
      </c>
      <c r="L41" s="59">
        <v>0</v>
      </c>
      <c r="M41" s="59">
        <v>0</v>
      </c>
      <c r="N41" s="59">
        <v>0</v>
      </c>
      <c r="O41" s="59">
        <v>0</v>
      </c>
      <c r="P41" s="59">
        <v>0</v>
      </c>
      <c r="Q41" s="59">
        <v>0</v>
      </c>
      <c r="R41" s="59">
        <v>0</v>
      </c>
      <c r="S41" s="59">
        <v>0</v>
      </c>
      <c r="T41" s="59">
        <v>0</v>
      </c>
      <c r="U41" s="59">
        <v>0</v>
      </c>
      <c r="V41" s="59">
        <v>4244873.9669342497</v>
      </c>
      <c r="W41" s="59">
        <v>4244873.9669342497</v>
      </c>
      <c r="X41" s="59">
        <v>4244873.9669342497</v>
      </c>
      <c r="Y41" s="59">
        <v>4244873.9669342497</v>
      </c>
      <c r="Z41" s="59">
        <v>4244873.9669342497</v>
      </c>
      <c r="AA41" s="59">
        <v>4244873.9669342497</v>
      </c>
      <c r="AB41" s="59">
        <v>4244873.9669342497</v>
      </c>
      <c r="AC41" s="59">
        <v>4244873.9669342497</v>
      </c>
      <c r="AD41" s="59">
        <v>4244873.9669342497</v>
      </c>
      <c r="AE41" s="59">
        <v>4244873.9669342497</v>
      </c>
      <c r="AF41" s="59">
        <v>5202558.9472791804</v>
      </c>
    </row>
    <row r="42" spans="1:32" x14ac:dyDescent="0.25">
      <c r="A42" s="58" t="s">
        <v>19</v>
      </c>
      <c r="B42" s="59"/>
      <c r="C42" s="59"/>
      <c r="D42" s="59"/>
      <c r="E42" s="59"/>
      <c r="F42" s="59"/>
      <c r="G42" s="59"/>
      <c r="H42" s="59"/>
      <c r="I42" s="59"/>
      <c r="J42" s="59"/>
      <c r="K42" s="59"/>
      <c r="L42" s="59">
        <v>0</v>
      </c>
      <c r="M42" s="59">
        <v>0</v>
      </c>
      <c r="N42" s="59">
        <v>0</v>
      </c>
      <c r="O42" s="59">
        <v>0</v>
      </c>
      <c r="P42" s="59">
        <v>0</v>
      </c>
      <c r="Q42" s="59">
        <v>0</v>
      </c>
      <c r="R42" s="59">
        <v>0</v>
      </c>
      <c r="S42" s="59">
        <v>0</v>
      </c>
      <c r="T42" s="59">
        <v>0</v>
      </c>
      <c r="U42" s="59">
        <v>0</v>
      </c>
      <c r="V42" s="59">
        <v>167819842.88722199</v>
      </c>
      <c r="W42" s="59">
        <v>167819842.88722199</v>
      </c>
      <c r="X42" s="59">
        <v>167819842.88722199</v>
      </c>
      <c r="Y42" s="59">
        <v>167819842.88722199</v>
      </c>
      <c r="Z42" s="59">
        <v>167819842.88722199</v>
      </c>
      <c r="AA42" s="59">
        <v>167819842.88722199</v>
      </c>
      <c r="AB42" s="59">
        <v>167819842.88722199</v>
      </c>
      <c r="AC42" s="59">
        <v>167819842.88722199</v>
      </c>
      <c r="AD42" s="59">
        <v>167819842.88722199</v>
      </c>
      <c r="AE42" s="59">
        <v>167819842.88722199</v>
      </c>
      <c r="AF42" s="59">
        <v>205681636.70933899</v>
      </c>
    </row>
    <row r="43" spans="1:32" x14ac:dyDescent="0.25">
      <c r="A43" s="58" t="s">
        <v>51</v>
      </c>
      <c r="B43" s="59">
        <v>0</v>
      </c>
      <c r="C43" s="59">
        <v>0</v>
      </c>
      <c r="D43" s="59">
        <v>0</v>
      </c>
      <c r="E43" s="59">
        <v>0</v>
      </c>
      <c r="F43" s="59">
        <v>0</v>
      </c>
      <c r="G43" s="59">
        <v>0</v>
      </c>
      <c r="H43" s="59">
        <v>0</v>
      </c>
      <c r="I43" s="59">
        <v>0</v>
      </c>
      <c r="J43" s="59">
        <v>0</v>
      </c>
      <c r="K43" s="59">
        <v>0</v>
      </c>
      <c r="L43" s="59">
        <v>0</v>
      </c>
      <c r="M43" s="59">
        <v>0</v>
      </c>
      <c r="N43" s="59">
        <v>0</v>
      </c>
      <c r="O43" s="59">
        <v>0</v>
      </c>
      <c r="P43" s="59">
        <v>0</v>
      </c>
      <c r="Q43" s="59">
        <v>0</v>
      </c>
      <c r="R43" s="59">
        <v>0</v>
      </c>
      <c r="S43" s="59">
        <v>0</v>
      </c>
      <c r="T43" s="59">
        <v>0</v>
      </c>
      <c r="U43" s="59">
        <v>0</v>
      </c>
      <c r="V43" s="59">
        <v>1125040000</v>
      </c>
      <c r="W43" s="59">
        <v>1125040000</v>
      </c>
      <c r="X43" s="59">
        <v>1125040000</v>
      </c>
      <c r="Y43" s="59">
        <v>1125040000</v>
      </c>
      <c r="Z43" s="59">
        <v>1125040000</v>
      </c>
      <c r="AA43" s="59">
        <v>1125040000</v>
      </c>
      <c r="AB43" s="59">
        <v>1125040000</v>
      </c>
      <c r="AC43" s="59">
        <v>1125040000</v>
      </c>
      <c r="AD43" s="59">
        <v>1125040000</v>
      </c>
      <c r="AE43" s="59">
        <v>1125040000</v>
      </c>
      <c r="AF43" s="59">
        <v>1348710000</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3B44B-C521-41A5-9EB9-342B05012A34}">
  <dimension ref="A1:AF137"/>
  <sheetViews>
    <sheetView zoomScaleNormal="100" workbookViewId="0">
      <selection activeCell="H21" sqref="H21"/>
    </sheetView>
  </sheetViews>
  <sheetFormatPr defaultRowHeight="15" x14ac:dyDescent="0.25"/>
  <cols>
    <col min="1" max="1" width="27.5703125" customWidth="1"/>
    <col min="2" max="2" width="16.5703125" customWidth="1"/>
    <col min="3" max="4" width="17.42578125" customWidth="1"/>
    <col min="5" max="5" width="19.42578125" bestFit="1" customWidth="1"/>
    <col min="6" max="6" width="18.85546875" customWidth="1"/>
    <col min="7" max="7" width="16.85546875" customWidth="1"/>
    <col min="8" max="9" width="16.140625" customWidth="1"/>
    <col min="10" max="10" width="17.140625" bestFit="1" customWidth="1"/>
    <col min="11" max="11" width="16.140625" bestFit="1" customWidth="1"/>
    <col min="12" max="12" width="14.85546875" bestFit="1" customWidth="1"/>
    <col min="13" max="13" width="14.5703125" bestFit="1" customWidth="1"/>
    <col min="14" max="14" width="13.85546875" bestFit="1" customWidth="1"/>
    <col min="15" max="15" width="23.5703125" customWidth="1"/>
    <col min="16" max="16" width="13.85546875" bestFit="1" customWidth="1"/>
    <col min="17" max="17" width="14.5703125" bestFit="1" customWidth="1"/>
    <col min="18" max="32" width="13.85546875" bestFit="1" customWidth="1"/>
    <col min="35" max="35" width="26.85546875" customWidth="1"/>
    <col min="36" max="36" width="6.5703125" customWidth="1"/>
    <col min="37" max="45" width="5.5703125" customWidth="1"/>
    <col min="46" max="46" width="13.85546875" bestFit="1" customWidth="1"/>
    <col min="47" max="55" width="12.140625" bestFit="1" customWidth="1"/>
    <col min="56" max="56" width="14.85546875" bestFit="1" customWidth="1"/>
    <col min="57" max="65" width="12.140625" bestFit="1" customWidth="1"/>
    <col min="66" max="66" width="13.85546875" bestFit="1" customWidth="1"/>
  </cols>
  <sheetData>
    <row r="1" spans="1:7" x14ac:dyDescent="0.25">
      <c r="A1" s="34" t="s">
        <v>21</v>
      </c>
      <c r="B1" s="2"/>
    </row>
    <row r="2" spans="1:7" x14ac:dyDescent="0.25">
      <c r="A2" s="3" t="s">
        <v>5</v>
      </c>
      <c r="B2" s="30">
        <f>SUM(B48:E48)/10^6</f>
        <v>13833.864241822786</v>
      </c>
    </row>
    <row r="3" spans="1:7" x14ac:dyDescent="0.25">
      <c r="A3" s="3" t="s">
        <v>6</v>
      </c>
      <c r="B3" s="30">
        <f>SUM(H48:K48)/10^6</f>
        <v>1852.4901518036736</v>
      </c>
    </row>
    <row r="4" spans="1:7" x14ac:dyDescent="0.25">
      <c r="A4" s="1"/>
    </row>
    <row r="5" spans="1:7" x14ac:dyDescent="0.25">
      <c r="A5" s="2" t="s">
        <v>22</v>
      </c>
      <c r="B5" s="2"/>
      <c r="C5" s="33" t="s">
        <v>1</v>
      </c>
      <c r="D5" s="33" t="s">
        <v>2</v>
      </c>
      <c r="E5" s="33" t="s">
        <v>3</v>
      </c>
      <c r="F5" s="33">
        <v>2050</v>
      </c>
      <c r="G5" s="33" t="s">
        <v>23</v>
      </c>
    </row>
    <row r="6" spans="1:7" x14ac:dyDescent="0.25">
      <c r="A6" s="12" t="s">
        <v>5</v>
      </c>
      <c r="B6" s="11" t="s">
        <v>24</v>
      </c>
      <c r="C6" s="44" t="s">
        <v>25</v>
      </c>
      <c r="D6" s="45">
        <f t="shared" ref="D6:F7" si="0">D10*$B$29</f>
        <v>1.8467507943948143</v>
      </c>
      <c r="E6" s="45">
        <f t="shared" si="0"/>
        <v>0.76515484872450235</v>
      </c>
      <c r="F6" s="45">
        <f t="shared" si="0"/>
        <v>1.702153105939415</v>
      </c>
      <c r="G6" s="45">
        <f t="shared" ref="G6" si="1">G10*$B$29</f>
        <v>1.1071556061245615</v>
      </c>
    </row>
    <row r="7" spans="1:7" x14ac:dyDescent="0.25">
      <c r="A7" s="12" t="s">
        <v>6</v>
      </c>
      <c r="B7" s="11" t="s">
        <v>24</v>
      </c>
      <c r="C7" s="44" t="s">
        <v>25</v>
      </c>
      <c r="D7" s="45">
        <f t="shared" si="0"/>
        <v>1.9176658930708967</v>
      </c>
      <c r="E7" s="45">
        <f t="shared" si="0"/>
        <v>1.1515671049958494</v>
      </c>
      <c r="F7" s="45">
        <f t="shared" si="0"/>
        <v>1.4206538141109077</v>
      </c>
      <c r="G7" s="45">
        <f t="shared" ref="G7" si="2">G11*$B$29</f>
        <v>1.3715861433595291</v>
      </c>
    </row>
    <row r="8" spans="1:7" x14ac:dyDescent="0.25">
      <c r="A8" s="1"/>
      <c r="C8" s="46"/>
      <c r="D8" s="46"/>
      <c r="E8" s="46"/>
      <c r="F8" s="46"/>
      <c r="G8" s="46"/>
    </row>
    <row r="9" spans="1:7" x14ac:dyDescent="0.25">
      <c r="A9" s="2" t="s">
        <v>26</v>
      </c>
      <c r="B9" s="2"/>
      <c r="C9" s="33" t="s">
        <v>1</v>
      </c>
      <c r="D9" s="33" t="s">
        <v>2</v>
      </c>
      <c r="E9" s="33" t="s">
        <v>3</v>
      </c>
      <c r="F9" s="33">
        <v>2050</v>
      </c>
      <c r="G9" s="33" t="s">
        <v>27</v>
      </c>
    </row>
    <row r="10" spans="1:7" x14ac:dyDescent="0.25">
      <c r="A10" s="12" t="s">
        <v>5</v>
      </c>
      <c r="B10" s="11" t="s">
        <v>24</v>
      </c>
      <c r="C10" s="44" t="s">
        <v>25</v>
      </c>
      <c r="D10" s="45">
        <f>SUM(C47:C48)/10^6/D24</f>
        <v>0.16598515139266712</v>
      </c>
      <c r="E10" s="45">
        <f>SUM(D47:D48)/10^6/E24</f>
        <v>6.8771782197061149E-2</v>
      </c>
      <c r="F10" s="45">
        <f>SUM(E47:E48)/10^6/F24</f>
        <v>0.15298877457661469</v>
      </c>
      <c r="G10" s="45">
        <f>SUM(B47:E48)/10^6/G24</f>
        <v>9.9510660266453499E-2</v>
      </c>
    </row>
    <row r="11" spans="1:7" x14ac:dyDescent="0.25">
      <c r="A11" s="12" t="s">
        <v>6</v>
      </c>
      <c r="B11" s="11" t="s">
        <v>24</v>
      </c>
      <c r="C11" s="44" t="s">
        <v>25</v>
      </c>
      <c r="D11" s="45">
        <f>SUM(I47:I48)/10^6/D25</f>
        <v>0.17235896935744174</v>
      </c>
      <c r="E11" s="45">
        <f>SUM(J47:J48)/10^6/E25</f>
        <v>0.10350234630557698</v>
      </c>
      <c r="F11" s="45">
        <f>SUM(K47:K48)/10^6/F25</f>
        <v>0.12768774169610891</v>
      </c>
      <c r="G11" s="45">
        <f>SUM(H47:K48)/10^6/G25</f>
        <v>0.12327756097065694</v>
      </c>
    </row>
    <row r="12" spans="1:7" x14ac:dyDescent="0.25">
      <c r="A12" s="1"/>
      <c r="C12" s="46"/>
      <c r="D12" s="46"/>
      <c r="E12" s="46"/>
      <c r="F12" s="46"/>
      <c r="G12" s="46"/>
    </row>
    <row r="13" spans="1:7" x14ac:dyDescent="0.25">
      <c r="A13" s="2" t="s">
        <v>28</v>
      </c>
      <c r="B13" s="2"/>
      <c r="C13" s="33" t="s">
        <v>1</v>
      </c>
      <c r="D13" s="33" t="s">
        <v>2</v>
      </c>
      <c r="E13" s="33" t="s">
        <v>3</v>
      </c>
      <c r="F13" s="33">
        <v>2050</v>
      </c>
      <c r="G13" s="33" t="s">
        <v>29</v>
      </c>
    </row>
    <row r="14" spans="1:7" x14ac:dyDescent="0.25">
      <c r="A14" s="12" t="s">
        <v>5</v>
      </c>
      <c r="B14" s="11" t="s">
        <v>24</v>
      </c>
      <c r="C14" s="44" t="s">
        <v>25</v>
      </c>
      <c r="D14" s="47">
        <f>SUM(C47:C48)/(D38*10)</f>
        <v>13671878.62178983</v>
      </c>
      <c r="E14" s="47">
        <f>SUM(D47:D48)/(E38*10)</f>
        <v>5664599.8206073549</v>
      </c>
      <c r="F14" s="47">
        <f>SUM(E47:E48)/(F38*1)</f>
        <v>12601391.985718587</v>
      </c>
      <c r="G14" s="47">
        <f>SUM(B47:E48)/(G38)</f>
        <v>8196502.2613295037</v>
      </c>
    </row>
    <row r="15" spans="1:7" x14ac:dyDescent="0.25">
      <c r="A15" s="12" t="s">
        <v>6</v>
      </c>
      <c r="B15" s="11" t="s">
        <v>24</v>
      </c>
      <c r="C15" s="44" t="s">
        <v>25</v>
      </c>
      <c r="D15" s="47">
        <f>SUM(I47:I48)/(D39*10)</f>
        <v>14196877.784911549</v>
      </c>
      <c r="E15" s="47">
        <f>SUM(J47:J48)/(E39*10)</f>
        <v>8525289.7857875526</v>
      </c>
      <c r="F15" s="47">
        <f>SUM(K47:K48)/(F39*1)</f>
        <v>10517394.425419526</v>
      </c>
      <c r="G15" s="47">
        <f>SUM(H47:K48)/(G39)</f>
        <v>10154136.29616737</v>
      </c>
    </row>
    <row r="16" spans="1:7" x14ac:dyDescent="0.25">
      <c r="A16" s="1"/>
      <c r="C16" s="46"/>
      <c r="D16" s="46"/>
      <c r="E16" s="46"/>
      <c r="F16" s="46"/>
      <c r="G16" s="46"/>
    </row>
    <row r="17" spans="1:7" x14ac:dyDescent="0.25">
      <c r="A17" s="2" t="s">
        <v>30</v>
      </c>
      <c r="B17" s="2"/>
      <c r="C17" s="33" t="s">
        <v>1</v>
      </c>
      <c r="D17" s="33" t="s">
        <v>2</v>
      </c>
      <c r="E17" s="33" t="s">
        <v>3</v>
      </c>
      <c r="F17" s="33">
        <v>2050</v>
      </c>
      <c r="G17" s="33" t="s">
        <v>31</v>
      </c>
    </row>
    <row r="18" spans="1:7" x14ac:dyDescent="0.25">
      <c r="A18" s="82" t="s">
        <v>5</v>
      </c>
      <c r="B18" s="3" t="s">
        <v>32</v>
      </c>
      <c r="C18" s="47">
        <f t="shared" ref="C18:E21" si="3">C32*$B$27*$B$28*10</f>
        <v>0</v>
      </c>
      <c r="D18" s="47">
        <f t="shared" si="3"/>
        <v>0</v>
      </c>
      <c r="E18" s="47">
        <f t="shared" si="3"/>
        <v>149776.4923334042</v>
      </c>
      <c r="F18" s="47">
        <f>F32*$B$27*$B$28</f>
        <v>42109.75212693301</v>
      </c>
      <c r="G18" s="47">
        <f>SUM(C18:F18)</f>
        <v>191886.24446033721</v>
      </c>
    </row>
    <row r="19" spans="1:7" x14ac:dyDescent="0.25">
      <c r="A19" s="83"/>
      <c r="B19" s="3" t="s">
        <v>33</v>
      </c>
      <c r="C19" s="47">
        <f t="shared" si="3"/>
        <v>0</v>
      </c>
      <c r="D19" s="47">
        <f>D33*$B$27*$B$28*10</f>
        <v>128416.1884484101</v>
      </c>
      <c r="E19" s="47">
        <f t="shared" si="3"/>
        <v>242585.97418316611</v>
      </c>
      <c r="F19" s="47">
        <f>F33*$B$27*$B$28</f>
        <v>23793.492279596503</v>
      </c>
      <c r="G19" s="47">
        <f>SUM(C19:F19)</f>
        <v>394795.65491117269</v>
      </c>
    </row>
    <row r="20" spans="1:7" x14ac:dyDescent="0.25">
      <c r="A20" s="84" t="s">
        <v>6</v>
      </c>
      <c r="B20" s="3" t="s">
        <v>32</v>
      </c>
      <c r="C20" s="47">
        <f t="shared" si="3"/>
        <v>0</v>
      </c>
      <c r="D20" s="47">
        <f t="shared" si="3"/>
        <v>0</v>
      </c>
      <c r="E20" s="47">
        <f t="shared" si="3"/>
        <v>0</v>
      </c>
      <c r="F20" s="47">
        <f>F34*$B$27*$B$28</f>
        <v>8856.4954616384293</v>
      </c>
      <c r="G20" s="47">
        <f t="shared" ref="G20:G21" si="4">SUM(C20:F20)</f>
        <v>8856.4954616384293</v>
      </c>
    </row>
    <row r="21" spans="1:7" x14ac:dyDescent="0.25">
      <c r="A21" s="83"/>
      <c r="B21" s="3" t="s">
        <v>33</v>
      </c>
      <c r="C21" s="47">
        <f t="shared" si="3"/>
        <v>0</v>
      </c>
      <c r="D21" s="47">
        <f t="shared" si="3"/>
        <v>49198.573738021718</v>
      </c>
      <c r="E21" s="47">
        <f t="shared" si="3"/>
        <v>126914.71422249851</v>
      </c>
      <c r="F21" s="47">
        <f>F35*$B$27*$B$28</f>
        <v>12691.471422249851</v>
      </c>
      <c r="G21" s="47">
        <f t="shared" si="4"/>
        <v>188804.75938277011</v>
      </c>
    </row>
    <row r="22" spans="1:7" x14ac:dyDescent="0.25">
      <c r="A22" s="10"/>
      <c r="B22" s="11"/>
      <c r="C22" s="48"/>
      <c r="D22" s="48"/>
      <c r="E22" s="48"/>
      <c r="F22" s="48"/>
      <c r="G22" s="48"/>
    </row>
    <row r="23" spans="1:7" x14ac:dyDescent="0.25">
      <c r="A23" s="2" t="s">
        <v>30</v>
      </c>
      <c r="B23" s="2"/>
      <c r="C23" s="33" t="s">
        <v>1</v>
      </c>
      <c r="D23" s="33" t="s">
        <v>2</v>
      </c>
      <c r="E23" s="33" t="s">
        <v>3</v>
      </c>
      <c r="F23" s="33">
        <v>2050</v>
      </c>
      <c r="G23" s="33" t="s">
        <v>31</v>
      </c>
    </row>
    <row r="24" spans="1:7" x14ac:dyDescent="0.25">
      <c r="A24" s="12" t="s">
        <v>5</v>
      </c>
      <c r="B24" s="11" t="s">
        <v>24</v>
      </c>
      <c r="C24" s="47">
        <f>C38*$B$27*$B$28*10</f>
        <v>0</v>
      </c>
      <c r="D24" s="47">
        <f>D38*$B$27*$B$28*10</f>
        <v>128416.1884484101</v>
      </c>
      <c r="E24" s="47">
        <f t="shared" ref="E24:E25" si="5">E38*$B$27*$B$28*10</f>
        <v>392362.46651657036</v>
      </c>
      <c r="F24" s="47">
        <f>F38*$B$27*$B$28</f>
        <v>65903.244406529513</v>
      </c>
      <c r="G24" s="47">
        <f>SUM(C24:F24)</f>
        <v>586681.89937150991</v>
      </c>
    </row>
    <row r="25" spans="1:7" x14ac:dyDescent="0.25">
      <c r="A25" s="12" t="s">
        <v>6</v>
      </c>
      <c r="B25" s="11" t="s">
        <v>24</v>
      </c>
      <c r="C25" s="47">
        <f>C39*$B$27*$B$28*10</f>
        <v>0</v>
      </c>
      <c r="D25" s="47">
        <f>D39*$B$27*$B$28*10</f>
        <v>49198.573738021718</v>
      </c>
      <c r="E25" s="47">
        <f t="shared" si="5"/>
        <v>126914.71422249851</v>
      </c>
      <c r="F25" s="47">
        <f>F39*$B$27*$B$28</f>
        <v>21547.966883888279</v>
      </c>
      <c r="G25" s="47">
        <f>SUM(C25:F25)</f>
        <v>197661.25484440854</v>
      </c>
    </row>
    <row r="26" spans="1:7" x14ac:dyDescent="0.25">
      <c r="A26" s="1"/>
    </row>
    <row r="27" spans="1:7" x14ac:dyDescent="0.25">
      <c r="A27" s="13" t="s">
        <v>10</v>
      </c>
      <c r="B27" s="69">
        <v>25.740025740025743</v>
      </c>
      <c r="C27" s="13" t="s">
        <v>11</v>
      </c>
      <c r="D27" s="28" t="s">
        <v>93</v>
      </c>
    </row>
    <row r="28" spans="1:7" x14ac:dyDescent="0.25">
      <c r="A28" s="13" t="s">
        <v>34</v>
      </c>
      <c r="B28" s="14">
        <v>3.2</v>
      </c>
      <c r="C28" s="13" t="s">
        <v>35</v>
      </c>
      <c r="D28" s="28" t="s">
        <v>36</v>
      </c>
    </row>
    <row r="29" spans="1:7" x14ac:dyDescent="0.25">
      <c r="A29" s="13" t="s">
        <v>10</v>
      </c>
      <c r="B29" s="36">
        <v>11.125999999999999</v>
      </c>
      <c r="C29" s="13" t="s">
        <v>37</v>
      </c>
      <c r="D29" s="28" t="s">
        <v>38</v>
      </c>
    </row>
    <row r="30" spans="1:7" x14ac:dyDescent="0.25">
      <c r="A30" s="36"/>
      <c r="B30" s="36"/>
    </row>
    <row r="31" spans="1:7" x14ac:dyDescent="0.25">
      <c r="A31" s="2" t="s">
        <v>39</v>
      </c>
      <c r="B31" s="2"/>
      <c r="C31" s="2">
        <v>2020</v>
      </c>
      <c r="D31" s="2">
        <v>2030</v>
      </c>
      <c r="E31" s="2">
        <v>2040</v>
      </c>
      <c r="F31" s="2">
        <v>2050</v>
      </c>
      <c r="G31" s="2" t="s">
        <v>40</v>
      </c>
    </row>
    <row r="32" spans="1:7" x14ac:dyDescent="0.25">
      <c r="A32" s="81" t="s">
        <v>5</v>
      </c>
      <c r="B32" s="3" t="s">
        <v>32</v>
      </c>
      <c r="C32" s="68">
        <v>0</v>
      </c>
      <c r="D32" s="68">
        <v>0</v>
      </c>
      <c r="E32" s="68">
        <v>181.83802272352352</v>
      </c>
      <c r="F32" s="68">
        <v>511.23870941604594</v>
      </c>
      <c r="G32" s="30">
        <f>SUM(C32:E32)*10 + F32</f>
        <v>2329.6189366512813</v>
      </c>
    </row>
    <row r="33" spans="1:32" x14ac:dyDescent="0.25">
      <c r="A33" s="80" t="s">
        <v>5</v>
      </c>
      <c r="B33" s="3" t="s">
        <v>33</v>
      </c>
      <c r="C33" s="68">
        <v>0</v>
      </c>
      <c r="D33" s="68">
        <v>155.90527878814785</v>
      </c>
      <c r="E33" s="68">
        <v>294.51453428175006</v>
      </c>
      <c r="F33" s="68">
        <v>288.86786720697626</v>
      </c>
      <c r="G33" s="30">
        <f t="shared" ref="G33:G35" si="6">SUM(C33:E33)*10 + F33</f>
        <v>4793.0659979059556</v>
      </c>
    </row>
    <row r="34" spans="1:32" x14ac:dyDescent="0.25">
      <c r="A34" s="12" t="s">
        <v>6</v>
      </c>
      <c r="B34" s="29" t="s">
        <v>32</v>
      </c>
      <c r="C34" s="68">
        <v>0</v>
      </c>
      <c r="D34" s="68">
        <v>0</v>
      </c>
      <c r="E34" s="68">
        <v>0</v>
      </c>
      <c r="F34" s="68">
        <v>107.52339021395404</v>
      </c>
      <c r="G34" s="30">
        <f t="shared" si="6"/>
        <v>107.52339021395404</v>
      </c>
    </row>
    <row r="35" spans="1:32" x14ac:dyDescent="0.25">
      <c r="A35" s="12" t="s">
        <v>6</v>
      </c>
      <c r="B35" s="29" t="s">
        <v>33</v>
      </c>
      <c r="C35" s="68">
        <v>0</v>
      </c>
      <c r="D35" s="68">
        <v>59.73014342881698</v>
      </c>
      <c r="E35" s="68">
        <v>154.08239523575207</v>
      </c>
      <c r="F35" s="68">
        <v>154.08239523575207</v>
      </c>
      <c r="G35" s="30">
        <f t="shared" si="6"/>
        <v>2292.2077818814423</v>
      </c>
    </row>
    <row r="36" spans="1:32" x14ac:dyDescent="0.25">
      <c r="A36" s="10"/>
      <c r="B36" s="11"/>
      <c r="C36" s="11"/>
      <c r="D36" s="11"/>
      <c r="E36" s="11"/>
      <c r="F36" s="11"/>
      <c r="G36" s="11"/>
    </row>
    <row r="37" spans="1:32" x14ac:dyDescent="0.25">
      <c r="A37" s="2" t="s">
        <v>39</v>
      </c>
      <c r="B37" s="2"/>
      <c r="C37" s="2">
        <v>2020</v>
      </c>
      <c r="D37" s="2">
        <v>2030</v>
      </c>
      <c r="E37" s="2">
        <v>2040</v>
      </c>
      <c r="F37" s="2">
        <v>2050</v>
      </c>
      <c r="G37" s="2" t="s">
        <v>40</v>
      </c>
    </row>
    <row r="38" spans="1:32" x14ac:dyDescent="0.25">
      <c r="A38" s="12" t="s">
        <v>5</v>
      </c>
      <c r="B38" s="11" t="s">
        <v>24</v>
      </c>
      <c r="C38" s="31">
        <f t="shared" ref="C38:F39" si="7">SUMIFS(C$32:C$35,$A$32:$A$35,$A38)</f>
        <v>0</v>
      </c>
      <c r="D38" s="31">
        <f t="shared" si="7"/>
        <v>155.90527878814785</v>
      </c>
      <c r="E38" s="31">
        <f t="shared" si="7"/>
        <v>476.35255700527358</v>
      </c>
      <c r="F38" s="31">
        <f t="shared" si="7"/>
        <v>800.10657662302219</v>
      </c>
      <c r="G38" s="30">
        <f>SUM(C38:E38)*10 + F38</f>
        <v>7122.6849345572373</v>
      </c>
    </row>
    <row r="39" spans="1:32" x14ac:dyDescent="0.25">
      <c r="A39" s="12" t="s">
        <v>6</v>
      </c>
      <c r="B39" s="11" t="s">
        <v>24</v>
      </c>
      <c r="C39" s="31">
        <f t="shared" si="7"/>
        <v>0</v>
      </c>
      <c r="D39" s="31">
        <f>SUMIFS(D$32:D$35,$A$32:$A$35,$A39)</f>
        <v>59.73014342881698</v>
      </c>
      <c r="E39" s="31">
        <f t="shared" si="7"/>
        <v>154.08239523575207</v>
      </c>
      <c r="F39" s="31">
        <f t="shared" si="7"/>
        <v>261.6057854497061</v>
      </c>
      <c r="G39" s="30">
        <f>SUM(C39:E39)*10 + F39</f>
        <v>2399.7311720953967</v>
      </c>
    </row>
    <row r="40" spans="1:32" x14ac:dyDescent="0.25">
      <c r="A40" s="1"/>
    </row>
    <row r="41" spans="1:32" x14ac:dyDescent="0.25">
      <c r="A41" s="9"/>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row>
    <row r="42" spans="1:32" x14ac:dyDescent="0.25">
      <c r="A42" s="1"/>
    </row>
    <row r="43" spans="1:32" x14ac:dyDescent="0.25">
      <c r="A43" s="5" t="s">
        <v>41</v>
      </c>
    </row>
    <row r="44" spans="1:32" x14ac:dyDescent="0.25">
      <c r="A44" s="37" t="s">
        <v>5</v>
      </c>
      <c r="B44" s="37"/>
      <c r="C44" s="37"/>
      <c r="D44" s="37"/>
      <c r="E44" s="37"/>
      <c r="F44" s="37"/>
      <c r="G44" s="37" t="s">
        <v>6</v>
      </c>
      <c r="H44" s="37"/>
      <c r="I44" s="37"/>
      <c r="J44" s="37"/>
      <c r="K44" s="37"/>
    </row>
    <row r="45" spans="1:32" x14ac:dyDescent="0.25">
      <c r="A45" s="37"/>
      <c r="B45" s="39" t="s">
        <v>1</v>
      </c>
      <c r="C45" s="39" t="s">
        <v>2</v>
      </c>
      <c r="D45" s="39" t="s">
        <v>3</v>
      </c>
      <c r="E45" s="39">
        <v>2050</v>
      </c>
      <c r="F45" s="39"/>
      <c r="G45" s="39"/>
      <c r="H45" s="39" t="s">
        <v>1</v>
      </c>
      <c r="I45" s="39" t="s">
        <v>2</v>
      </c>
      <c r="J45" s="39" t="s">
        <v>3</v>
      </c>
      <c r="K45" s="39">
        <v>2050</v>
      </c>
    </row>
    <row r="46" spans="1:32" ht="34.5" x14ac:dyDescent="0.25">
      <c r="A46" s="42" t="s">
        <v>42</v>
      </c>
      <c r="B46" s="40">
        <f>SUMIFS($B$91:$AF$91,$B$62:$AF$62,B45)</f>
        <v>0</v>
      </c>
      <c r="C46" s="40">
        <f>SUMIFS($B$91:$AF$91,$B$62:$AF$62,C45)</f>
        <v>348710854.47772539</v>
      </c>
      <c r="D46" s="40">
        <f>SUMIFS($B$91:$AF$91,$B$62:$AF$62,D45)</f>
        <v>1700120377.9923196</v>
      </c>
      <c r="E46" s="40">
        <f>SUMIFS($B$91:$AF$91,$B$62:$AF$62,E45)</f>
        <v>626362998.94457817</v>
      </c>
      <c r="F46" s="39"/>
      <c r="G46" s="43" t="s">
        <v>42</v>
      </c>
      <c r="H46" s="40">
        <f>SUMIFS($B$132:$AF$132,$B$99:$AF$99,H45)</f>
        <v>0</v>
      </c>
      <c r="I46" s="40">
        <f>SUMIFS($B$132:$AF$132,$B$99:$AF$99,I45)</f>
        <v>4448106235.9192257</v>
      </c>
      <c r="J46" s="40">
        <f>SUMIFS($B$132:$AF$132,$B$99:$AF$99,J45)</f>
        <v>9649109789.1122932</v>
      </c>
      <c r="K46" s="40">
        <f>SUMIFS($B$132:$AF$132,$B$99:$AF$99,K45)</f>
        <v>1235582512.4088669</v>
      </c>
    </row>
    <row r="47" spans="1:32" x14ac:dyDescent="0.25">
      <c r="A47" s="37" t="s">
        <v>43</v>
      </c>
      <c r="B47" s="40">
        <f>SUMIFS($B$85:$AF$85,$B$62:$AF$62,B45)</f>
        <v>0</v>
      </c>
      <c r="C47" s="40">
        <f>SUMIFS($B$85:$AF$85,$B$62:$AF$62,C45)</f>
        <v>21315180480.87862</v>
      </c>
      <c r="D47" s="40">
        <f>SUMIFS($B$85:$AF$85,$B$62:$AF$62,D45)</f>
        <v>21685654538.834202</v>
      </c>
      <c r="E47" s="40">
        <f>SUMIFS($B$85:$AF$85,$B$62:$AF$62,E45)</f>
        <v>1546403911.300375</v>
      </c>
      <c r="F47" s="39"/>
      <c r="G47" s="41" t="s">
        <v>43</v>
      </c>
      <c r="H47" s="40">
        <f>SUMIFS($B$126:$AF$126,$B$99:$AF$99,H45)</f>
        <v>0</v>
      </c>
      <c r="I47" s="40">
        <f>SUMIFS($B$126:$AF$126,$B$99:$AF$99,I45)</f>
        <v>8479815463.3415232</v>
      </c>
      <c r="J47" s="40">
        <f>SUMIFS($B$126:$AF$126,$B$99:$AF$99,J45)</f>
        <v>13135970702.730377</v>
      </c>
      <c r="K47" s="40">
        <f>SUMIFS($B$126:$AF$126,$B$99:$AF$99,K45)</f>
        <v>898921077.74256206</v>
      </c>
    </row>
    <row r="48" spans="1:32" x14ac:dyDescent="0.25">
      <c r="A48" s="37" t="s">
        <v>44</v>
      </c>
      <c r="B48" s="40">
        <f>B54 + SUMIFS($B$64:$AF$64,$B$62:$AF$62,B45) + SUMIFS($B$69:$AF$69,$B$62:$AF$62,B45) + SUMIFS($B$74:$AF$74,$B$62:$AF$62,B45)</f>
        <v>0</v>
      </c>
      <c r="C48" s="40">
        <f t="shared" ref="C48:E48" si="8">C54 + SUMIFS($B$64:$AF$64,$B$62:$AF$62,C45) + SUMIFS($B$69:$AF$69,$B$62:$AF$62,C45) + SUMIFS($B$74:$AF$74,$B$62:$AF$62,C45)</f>
        <v>0</v>
      </c>
      <c r="D48" s="40">
        <f>D54 + SUMIFS($B$64:$AF$64,$B$62:$AF$62,D45) + SUMIFS($B$69:$AF$69,$B$62:$AF$62,D45) + SUMIFS($B$74:$AF$74,$B$62:$AF$62,D45)</f>
        <v>5297811550.7450752</v>
      </c>
      <c r="E48" s="40">
        <f t="shared" si="8"/>
        <v>8536052691.0777111</v>
      </c>
      <c r="F48" s="39"/>
      <c r="G48" s="41" t="s">
        <v>44</v>
      </c>
      <c r="H48" s="40">
        <f>H54 + SUMIFS($B$101:$AF$101,$B$99:$AF$99,H45) + SUMIFS($B$107:$AF$107,$B$99:$AF$99,H45) + SUMIFS($B$113:$AF$113,$B$99:$AF$99,H45)</f>
        <v>0</v>
      </c>
      <c r="I48" s="40">
        <f t="shared" ref="I48:K48" si="9">I54 + SUMIFS($B$101:$AF$101,$B$99:$AF$99,I45) + SUMIFS($B$107:$AF$107,$B$99:$AF$99,I45) + SUMIFS($B$113:$AF$113,$B$99:$AF$99,I45)</f>
        <v>0</v>
      </c>
      <c r="J48" s="40">
        <f t="shared" si="9"/>
        <v>0</v>
      </c>
      <c r="K48" s="40">
        <f t="shared" si="9"/>
        <v>1852490151.8036735</v>
      </c>
    </row>
    <row r="49" spans="1:32" x14ac:dyDescent="0.25">
      <c r="A49" s="37"/>
      <c r="B49" s="37"/>
      <c r="C49" s="37"/>
      <c r="D49" s="37"/>
      <c r="E49" s="37"/>
      <c r="F49" s="37"/>
      <c r="G49" s="37"/>
      <c r="H49" s="37"/>
      <c r="I49" s="37"/>
      <c r="J49" s="37"/>
      <c r="K49" s="37"/>
    </row>
    <row r="50" spans="1:32" x14ac:dyDescent="0.25">
      <c r="A50" s="37"/>
      <c r="B50" s="37"/>
      <c r="C50" s="37"/>
      <c r="D50" s="37"/>
      <c r="E50" s="37"/>
      <c r="F50" s="37"/>
      <c r="G50" s="37"/>
      <c r="H50" s="37"/>
      <c r="I50" s="37"/>
      <c r="J50" s="37"/>
      <c r="K50" s="37"/>
    </row>
    <row r="51" spans="1:32" x14ac:dyDescent="0.25">
      <c r="A51" s="37" t="s">
        <v>5</v>
      </c>
      <c r="B51" s="37"/>
      <c r="C51" s="37"/>
      <c r="D51" s="37"/>
      <c r="E51" s="37"/>
      <c r="F51" s="37"/>
      <c r="G51" s="37" t="s">
        <v>6</v>
      </c>
      <c r="H51" s="37"/>
      <c r="I51" s="37"/>
      <c r="J51" s="37"/>
      <c r="K51" s="37"/>
    </row>
    <row r="52" spans="1:32" x14ac:dyDescent="0.25">
      <c r="A52" s="37"/>
      <c r="B52" s="39" t="s">
        <v>1</v>
      </c>
      <c r="C52" s="39" t="s">
        <v>2</v>
      </c>
      <c r="D52" s="39" t="s">
        <v>3</v>
      </c>
      <c r="E52" s="39">
        <v>2050</v>
      </c>
      <c r="F52" s="78"/>
      <c r="G52" s="78"/>
      <c r="H52" s="39" t="s">
        <v>1</v>
      </c>
      <c r="I52" s="39" t="s">
        <v>2</v>
      </c>
      <c r="J52" s="39" t="s">
        <v>3</v>
      </c>
      <c r="K52" s="39">
        <v>2050</v>
      </c>
    </row>
    <row r="53" spans="1:32" x14ac:dyDescent="0.25">
      <c r="A53" s="37" t="s">
        <v>45</v>
      </c>
      <c r="B53" s="49">
        <v>0</v>
      </c>
      <c r="C53" s="49">
        <v>0</v>
      </c>
      <c r="D53" s="77">
        <v>66461265.615323</v>
      </c>
      <c r="E53" s="77">
        <v>180745211.65148818</v>
      </c>
      <c r="F53" s="79"/>
      <c r="G53" s="79" t="s">
        <v>46</v>
      </c>
      <c r="H53" s="77">
        <v>0</v>
      </c>
      <c r="I53" s="77">
        <v>0</v>
      </c>
      <c r="J53" s="77">
        <v>0</v>
      </c>
      <c r="K53" s="77">
        <v>37334510.490956269</v>
      </c>
      <c r="L53" s="7"/>
    </row>
    <row r="54" spans="1:32" x14ac:dyDescent="0.25">
      <c r="A54" s="37" t="s">
        <v>47</v>
      </c>
      <c r="B54" s="38">
        <f>B53*$B$58</f>
        <v>0</v>
      </c>
      <c r="C54" s="38">
        <f t="shared" ref="C54:E54" si="10">C53*$B$58</f>
        <v>0</v>
      </c>
      <c r="D54" s="38">
        <f t="shared" si="10"/>
        <v>3016961501.6156049</v>
      </c>
      <c r="E54" s="38">
        <f t="shared" si="10"/>
        <v>8204799293.3222437</v>
      </c>
      <c r="F54" s="37"/>
      <c r="G54" s="37" t="s">
        <v>47</v>
      </c>
      <c r="H54" s="38">
        <f>H53*$B$59</f>
        <v>0</v>
      </c>
      <c r="I54" s="38">
        <f t="shared" ref="I54:K54" si="11">I53*$B$59</f>
        <v>0</v>
      </c>
      <c r="J54" s="38">
        <f t="shared" si="11"/>
        <v>0</v>
      </c>
      <c r="K54" s="38">
        <f t="shared" si="11"/>
        <v>1780825773.1827826</v>
      </c>
      <c r="L54" s="38"/>
    </row>
    <row r="55" spans="1:32" x14ac:dyDescent="0.25">
      <c r="A55" s="37"/>
      <c r="B55" s="37"/>
      <c r="C55" s="37"/>
      <c r="D55" s="50"/>
      <c r="E55" s="51"/>
      <c r="F55" s="37"/>
      <c r="G55" s="37"/>
      <c r="H55" s="37"/>
      <c r="I55" s="37"/>
      <c r="J55" s="51"/>
      <c r="K55" s="51"/>
    </row>
    <row r="56" spans="1:32" x14ac:dyDescent="0.25">
      <c r="D56" s="35"/>
      <c r="E56" s="20"/>
      <c r="J56" s="20"/>
      <c r="K56" s="20"/>
    </row>
    <row r="57" spans="1:32" x14ac:dyDescent="0.25">
      <c r="A57" s="5" t="s">
        <v>97</v>
      </c>
      <c r="D57" s="35"/>
      <c r="E57" s="20"/>
      <c r="J57" s="20"/>
      <c r="K57" s="20"/>
    </row>
    <row r="58" spans="1:32" x14ac:dyDescent="0.25">
      <c r="A58" t="s">
        <v>5</v>
      </c>
      <c r="B58" s="7">
        <f>'Electricity LCOE'!D20</f>
        <v>45.394283026112404</v>
      </c>
      <c r="D58" s="35"/>
      <c r="E58" s="20"/>
      <c r="J58" s="20"/>
      <c r="K58" s="20"/>
    </row>
    <row r="59" spans="1:32" x14ac:dyDescent="0.25">
      <c r="A59" t="s">
        <v>6</v>
      </c>
      <c r="B59" s="7">
        <f>'Electricity LCOE'!G20</f>
        <v>47.699186349695445</v>
      </c>
      <c r="D59" s="35"/>
      <c r="E59" s="20"/>
      <c r="J59" s="20"/>
      <c r="K59" s="20"/>
    </row>
    <row r="60" spans="1:32" x14ac:dyDescent="0.25">
      <c r="B60" s="7"/>
      <c r="D60" s="35"/>
      <c r="E60" s="20"/>
      <c r="J60" s="20"/>
      <c r="K60" s="20"/>
    </row>
    <row r="61" spans="1:32" x14ac:dyDescent="0.25">
      <c r="A61" s="5" t="s">
        <v>48</v>
      </c>
      <c r="E61" s="20"/>
    </row>
    <row r="62" spans="1:32" x14ac:dyDescent="0.25">
      <c r="A62" s="6" t="s">
        <v>15</v>
      </c>
      <c r="B62" s="6" t="s">
        <v>1</v>
      </c>
      <c r="C62" s="6" t="s">
        <v>1</v>
      </c>
      <c r="D62" s="6" t="s">
        <v>1</v>
      </c>
      <c r="E62" s="6" t="s">
        <v>1</v>
      </c>
      <c r="F62" s="6" t="s">
        <v>1</v>
      </c>
      <c r="G62" s="6" t="s">
        <v>1</v>
      </c>
      <c r="H62" s="6" t="s">
        <v>1</v>
      </c>
      <c r="I62" s="6" t="s">
        <v>1</v>
      </c>
      <c r="J62" s="6" t="s">
        <v>1</v>
      </c>
      <c r="K62" s="6" t="s">
        <v>1</v>
      </c>
      <c r="L62" s="6" t="s">
        <v>2</v>
      </c>
      <c r="M62" s="6" t="s">
        <v>2</v>
      </c>
      <c r="N62" s="6" t="s">
        <v>2</v>
      </c>
      <c r="O62" s="6" t="s">
        <v>2</v>
      </c>
      <c r="P62" s="6" t="s">
        <v>2</v>
      </c>
      <c r="Q62" s="6" t="s">
        <v>2</v>
      </c>
      <c r="R62" s="6" t="s">
        <v>2</v>
      </c>
      <c r="S62" s="6" t="s">
        <v>2</v>
      </c>
      <c r="T62" s="6" t="s">
        <v>2</v>
      </c>
      <c r="U62" s="6" t="s">
        <v>2</v>
      </c>
      <c r="V62" s="6" t="s">
        <v>3</v>
      </c>
      <c r="W62" s="6" t="s">
        <v>3</v>
      </c>
      <c r="X62" s="6" t="s">
        <v>3</v>
      </c>
      <c r="Y62" s="6" t="s">
        <v>3</v>
      </c>
      <c r="Z62" s="6" t="s">
        <v>3</v>
      </c>
      <c r="AA62" s="6" t="s">
        <v>3</v>
      </c>
      <c r="AB62" s="6" t="s">
        <v>3</v>
      </c>
      <c r="AC62" s="6" t="s">
        <v>3</v>
      </c>
      <c r="AD62" s="6" t="s">
        <v>3</v>
      </c>
      <c r="AE62" s="6" t="s">
        <v>3</v>
      </c>
      <c r="AF62" s="6">
        <v>2050</v>
      </c>
    </row>
    <row r="63" spans="1:32" x14ac:dyDescent="0.25">
      <c r="A63" s="2"/>
      <c r="B63" s="2">
        <v>2020</v>
      </c>
      <c r="C63" s="2">
        <v>2021</v>
      </c>
      <c r="D63" s="2">
        <v>2022</v>
      </c>
      <c r="E63" s="2">
        <v>2023</v>
      </c>
      <c r="F63" s="2">
        <v>2024</v>
      </c>
      <c r="G63" s="2">
        <v>2025</v>
      </c>
      <c r="H63" s="2">
        <v>2026</v>
      </c>
      <c r="I63" s="2">
        <v>2027</v>
      </c>
      <c r="J63" s="2">
        <v>2028</v>
      </c>
      <c r="K63" s="2">
        <v>2029</v>
      </c>
      <c r="L63" s="2">
        <v>2030</v>
      </c>
      <c r="M63" s="2">
        <v>2031</v>
      </c>
      <c r="N63" s="2">
        <v>2032</v>
      </c>
      <c r="O63" s="2">
        <v>2033</v>
      </c>
      <c r="P63" s="2">
        <v>2034</v>
      </c>
      <c r="Q63" s="2">
        <v>2035</v>
      </c>
      <c r="R63" s="2">
        <v>2036</v>
      </c>
      <c r="S63" s="2">
        <v>2037</v>
      </c>
      <c r="T63" s="2">
        <v>2038</v>
      </c>
      <c r="U63" s="2">
        <v>2039</v>
      </c>
      <c r="V63" s="2">
        <v>2040</v>
      </c>
      <c r="W63" s="2">
        <v>2041</v>
      </c>
      <c r="X63" s="2">
        <v>2042</v>
      </c>
      <c r="Y63" s="2">
        <v>2043</v>
      </c>
      <c r="Z63" s="2">
        <v>2044</v>
      </c>
      <c r="AA63" s="2">
        <v>2045</v>
      </c>
      <c r="AB63" s="2">
        <v>2046</v>
      </c>
      <c r="AC63" s="2">
        <v>2047</v>
      </c>
      <c r="AD63" s="2">
        <v>2048</v>
      </c>
      <c r="AE63" s="2">
        <v>2049</v>
      </c>
      <c r="AF63" s="2">
        <v>2050</v>
      </c>
    </row>
    <row r="64" spans="1:32" x14ac:dyDescent="0.25">
      <c r="A64" s="60" t="s">
        <v>49</v>
      </c>
      <c r="B64" s="61">
        <v>0</v>
      </c>
      <c r="C64" s="61">
        <v>0</v>
      </c>
      <c r="D64" s="61">
        <v>0</v>
      </c>
      <c r="E64" s="61">
        <v>0</v>
      </c>
      <c r="F64" s="61">
        <v>0</v>
      </c>
      <c r="G64" s="61">
        <v>0</v>
      </c>
      <c r="H64" s="61">
        <v>0</v>
      </c>
      <c r="I64" s="61">
        <v>0</v>
      </c>
      <c r="J64" s="61">
        <v>0</v>
      </c>
      <c r="K64" s="61">
        <v>0</v>
      </c>
      <c r="L64" s="61">
        <v>0</v>
      </c>
      <c r="M64" s="61">
        <v>0</v>
      </c>
      <c r="N64" s="61">
        <v>0</v>
      </c>
      <c r="O64" s="61">
        <v>0</v>
      </c>
      <c r="P64" s="61">
        <v>0</v>
      </c>
      <c r="Q64" s="61">
        <v>0</v>
      </c>
      <c r="R64" s="61">
        <v>0</v>
      </c>
      <c r="S64" s="61">
        <v>0</v>
      </c>
      <c r="T64" s="61">
        <v>0</v>
      </c>
      <c r="U64" s="61">
        <v>0</v>
      </c>
      <c r="V64" s="61">
        <v>0</v>
      </c>
      <c r="W64" s="61">
        <v>0</v>
      </c>
      <c r="X64" s="61">
        <v>0</v>
      </c>
      <c r="Y64" s="61">
        <v>0</v>
      </c>
      <c r="Z64" s="61">
        <v>0</v>
      </c>
      <c r="AA64" s="61">
        <v>0</v>
      </c>
      <c r="AB64" s="61">
        <v>0</v>
      </c>
      <c r="AC64" s="61">
        <v>0</v>
      </c>
      <c r="AD64" s="61">
        <v>0</v>
      </c>
      <c r="AE64" s="61">
        <v>0</v>
      </c>
      <c r="AF64" s="61">
        <v>0</v>
      </c>
    </row>
    <row r="65" spans="1:32" x14ac:dyDescent="0.25">
      <c r="A65" s="66" t="s">
        <v>17</v>
      </c>
      <c r="B65" s="67"/>
      <c r="C65" s="67"/>
      <c r="D65" s="67"/>
      <c r="E65" s="67"/>
      <c r="F65" s="67"/>
      <c r="G65" s="67"/>
      <c r="H65" s="67"/>
      <c r="I65" s="67"/>
      <c r="J65" s="67"/>
      <c r="K65" s="67"/>
      <c r="L65" s="67">
        <v>0</v>
      </c>
      <c r="M65" s="67"/>
      <c r="N65" s="67"/>
      <c r="O65" s="67"/>
      <c r="P65" s="67"/>
      <c r="Q65" s="67"/>
      <c r="R65" s="67"/>
      <c r="S65" s="67"/>
      <c r="T65" s="67"/>
      <c r="U65" s="67"/>
      <c r="V65" s="67"/>
      <c r="W65" s="67"/>
      <c r="X65" s="67"/>
      <c r="Y65" s="67"/>
      <c r="Z65" s="67"/>
      <c r="AA65" s="67"/>
      <c r="AB65" s="67"/>
      <c r="AC65" s="67"/>
      <c r="AD65" s="67"/>
      <c r="AE65" s="67"/>
      <c r="AF65" s="67"/>
    </row>
    <row r="66" spans="1:32" x14ac:dyDescent="0.25">
      <c r="A66" s="66" t="s">
        <v>19</v>
      </c>
      <c r="B66" s="67"/>
      <c r="C66" s="67"/>
      <c r="D66" s="67"/>
      <c r="E66" s="67"/>
      <c r="F66" s="67"/>
      <c r="G66" s="67"/>
      <c r="H66" s="67"/>
      <c r="I66" s="67"/>
      <c r="J66" s="67"/>
      <c r="K66" s="67"/>
      <c r="L66" s="67">
        <v>0</v>
      </c>
      <c r="M66" s="67">
        <v>0</v>
      </c>
      <c r="N66" s="67">
        <v>0</v>
      </c>
      <c r="O66" s="67">
        <v>0</v>
      </c>
      <c r="P66" s="67">
        <v>0</v>
      </c>
      <c r="Q66" s="67">
        <v>0</v>
      </c>
      <c r="R66" s="67">
        <v>0</v>
      </c>
      <c r="S66" s="67">
        <v>0</v>
      </c>
      <c r="T66" s="67">
        <v>0</v>
      </c>
      <c r="U66" s="67">
        <v>0</v>
      </c>
      <c r="V66" s="67">
        <v>0</v>
      </c>
      <c r="W66" s="67">
        <v>0</v>
      </c>
      <c r="X66" s="67">
        <v>0</v>
      </c>
      <c r="Y66" s="67">
        <v>0</v>
      </c>
      <c r="Z66" s="67">
        <v>0</v>
      </c>
      <c r="AA66" s="67">
        <v>0</v>
      </c>
      <c r="AB66" s="67">
        <v>0</v>
      </c>
      <c r="AC66" s="67">
        <v>0</v>
      </c>
      <c r="AD66" s="67">
        <v>0</v>
      </c>
      <c r="AE66" s="67">
        <v>0</v>
      </c>
      <c r="AF66" s="67">
        <v>0</v>
      </c>
    </row>
    <row r="67" spans="1:32" x14ac:dyDescent="0.25">
      <c r="A67" s="66" t="s">
        <v>50</v>
      </c>
      <c r="B67" s="67">
        <v>0</v>
      </c>
      <c r="C67" s="67">
        <v>0</v>
      </c>
      <c r="D67" s="67">
        <v>0</v>
      </c>
      <c r="E67" s="67">
        <v>0</v>
      </c>
      <c r="F67" s="67">
        <v>0</v>
      </c>
      <c r="G67" s="67">
        <v>0</v>
      </c>
      <c r="H67" s="67">
        <v>0</v>
      </c>
      <c r="I67" s="67">
        <v>0</v>
      </c>
      <c r="J67" s="67">
        <v>0</v>
      </c>
      <c r="K67" s="67">
        <v>0</v>
      </c>
      <c r="L67" s="67">
        <v>0</v>
      </c>
      <c r="M67" s="67">
        <v>0</v>
      </c>
      <c r="N67" s="67">
        <v>0</v>
      </c>
      <c r="O67" s="67">
        <v>0</v>
      </c>
      <c r="P67" s="67">
        <v>0</v>
      </c>
      <c r="Q67" s="67">
        <v>0</v>
      </c>
      <c r="R67" s="67">
        <v>0</v>
      </c>
      <c r="S67" s="67">
        <v>0</v>
      </c>
      <c r="T67" s="67">
        <v>0</v>
      </c>
      <c r="U67" s="67">
        <v>0</v>
      </c>
      <c r="V67" s="67">
        <v>0</v>
      </c>
      <c r="W67" s="67">
        <v>0</v>
      </c>
      <c r="X67" s="67">
        <v>0</v>
      </c>
      <c r="Y67" s="67">
        <v>0</v>
      </c>
      <c r="Z67" s="67">
        <v>0</v>
      </c>
      <c r="AA67" s="67">
        <v>0</v>
      </c>
      <c r="AB67" s="67">
        <v>0</v>
      </c>
      <c r="AC67" s="67">
        <v>0</v>
      </c>
      <c r="AD67" s="67">
        <v>0</v>
      </c>
      <c r="AE67" s="67">
        <v>0</v>
      </c>
      <c r="AF67" s="67">
        <v>0</v>
      </c>
    </row>
    <row r="68" spans="1:32" x14ac:dyDescent="0.25">
      <c r="A68" s="66" t="s">
        <v>51</v>
      </c>
      <c r="B68" s="67">
        <v>0</v>
      </c>
      <c r="C68" s="67">
        <v>0</v>
      </c>
      <c r="D68" s="67">
        <v>0</v>
      </c>
      <c r="E68" s="67">
        <v>0</v>
      </c>
      <c r="F68" s="67">
        <v>0</v>
      </c>
      <c r="G68" s="67">
        <v>0</v>
      </c>
      <c r="H68" s="67">
        <v>0</v>
      </c>
      <c r="I68" s="67">
        <v>0</v>
      </c>
      <c r="J68" s="67">
        <v>0</v>
      </c>
      <c r="K68" s="67">
        <v>0</v>
      </c>
      <c r="L68" s="67">
        <v>0</v>
      </c>
      <c r="M68" s="67">
        <v>0</v>
      </c>
      <c r="N68" s="67">
        <v>0</v>
      </c>
      <c r="O68" s="67">
        <v>0</v>
      </c>
      <c r="P68" s="67">
        <v>0</v>
      </c>
      <c r="Q68" s="67">
        <v>0</v>
      </c>
      <c r="R68" s="67">
        <v>0</v>
      </c>
      <c r="S68" s="67">
        <v>0</v>
      </c>
      <c r="T68" s="67">
        <v>0</v>
      </c>
      <c r="U68" s="67">
        <v>0</v>
      </c>
      <c r="V68" s="67">
        <v>0</v>
      </c>
      <c r="W68" s="67">
        <v>0</v>
      </c>
      <c r="X68" s="67">
        <v>0</v>
      </c>
      <c r="Y68" s="67">
        <v>0</v>
      </c>
      <c r="Z68" s="67">
        <v>0</v>
      </c>
      <c r="AA68" s="67">
        <v>0</v>
      </c>
      <c r="AB68" s="67">
        <v>0</v>
      </c>
      <c r="AC68" s="67">
        <v>0</v>
      </c>
      <c r="AD68" s="67">
        <v>0</v>
      </c>
      <c r="AE68" s="67">
        <v>0</v>
      </c>
      <c r="AF68" s="67">
        <v>0</v>
      </c>
    </row>
    <row r="69" spans="1:32" x14ac:dyDescent="0.25">
      <c r="A69" s="60" t="s">
        <v>52</v>
      </c>
      <c r="B69" s="61">
        <v>0</v>
      </c>
      <c r="C69" s="61">
        <v>0</v>
      </c>
      <c r="D69" s="61">
        <v>0</v>
      </c>
      <c r="E69" s="61">
        <v>0</v>
      </c>
      <c r="F69" s="61">
        <v>0</v>
      </c>
      <c r="G69" s="61">
        <v>0</v>
      </c>
      <c r="H69" s="61">
        <v>0</v>
      </c>
      <c r="I69" s="61">
        <v>0</v>
      </c>
      <c r="J69" s="61">
        <v>0</v>
      </c>
      <c r="K69" s="61">
        <v>0</v>
      </c>
      <c r="L69" s="61">
        <v>0</v>
      </c>
      <c r="M69" s="61">
        <v>0</v>
      </c>
      <c r="N69" s="61">
        <v>0</v>
      </c>
      <c r="O69" s="61">
        <v>0</v>
      </c>
      <c r="P69" s="61">
        <v>0</v>
      </c>
      <c r="Q69" s="61">
        <v>0</v>
      </c>
      <c r="R69" s="61">
        <v>0</v>
      </c>
      <c r="S69" s="61">
        <v>0</v>
      </c>
      <c r="T69" s="61">
        <v>0</v>
      </c>
      <c r="U69" s="61">
        <v>0</v>
      </c>
      <c r="V69" s="61">
        <v>1358555099.8665941</v>
      </c>
      <c r="W69" s="61">
        <v>102477216.584764</v>
      </c>
      <c r="X69" s="61">
        <v>102477216.584764</v>
      </c>
      <c r="Y69" s="61">
        <v>102477216.584764</v>
      </c>
      <c r="Z69" s="61">
        <v>102477216.584764</v>
      </c>
      <c r="AA69" s="61">
        <v>102477216.584764</v>
      </c>
      <c r="AB69" s="61">
        <v>102477216.584764</v>
      </c>
      <c r="AC69" s="61">
        <v>102477216.584764</v>
      </c>
      <c r="AD69" s="61">
        <v>102477216.584764</v>
      </c>
      <c r="AE69" s="61">
        <v>102477216.584764</v>
      </c>
      <c r="AF69" s="61">
        <v>102477216.584764</v>
      </c>
    </row>
    <row r="70" spans="1:32" x14ac:dyDescent="0.25">
      <c r="A70" s="66" t="s">
        <v>17</v>
      </c>
      <c r="B70" s="67"/>
      <c r="C70" s="67"/>
      <c r="D70" s="67"/>
      <c r="E70" s="67"/>
      <c r="F70" s="67"/>
      <c r="G70" s="67"/>
      <c r="H70" s="67"/>
      <c r="I70" s="67"/>
      <c r="J70" s="67"/>
      <c r="K70" s="67"/>
      <c r="L70" s="67"/>
      <c r="M70" s="67"/>
      <c r="N70" s="67"/>
      <c r="O70" s="67"/>
      <c r="P70" s="67"/>
      <c r="Q70" s="67"/>
      <c r="R70" s="67"/>
      <c r="S70" s="67"/>
      <c r="T70" s="67"/>
      <c r="U70" s="67"/>
      <c r="V70" s="67">
        <v>1256077883.2818301</v>
      </c>
      <c r="W70" s="67"/>
      <c r="X70" s="67"/>
      <c r="Y70" s="67"/>
      <c r="Z70" s="67"/>
      <c r="AA70" s="67"/>
      <c r="AB70" s="67"/>
      <c r="AC70" s="67"/>
      <c r="AD70" s="67"/>
      <c r="AE70" s="67"/>
      <c r="AF70" s="67"/>
    </row>
    <row r="71" spans="1:32" x14ac:dyDescent="0.25">
      <c r="A71" s="66" t="s">
        <v>19</v>
      </c>
      <c r="B71" s="67"/>
      <c r="C71" s="67"/>
      <c r="D71" s="67"/>
      <c r="E71" s="67"/>
      <c r="F71" s="67"/>
      <c r="G71" s="67"/>
      <c r="H71" s="67"/>
      <c r="I71" s="67"/>
      <c r="J71" s="67"/>
      <c r="K71" s="67"/>
      <c r="L71" s="67"/>
      <c r="M71" s="67"/>
      <c r="N71" s="67"/>
      <c r="O71" s="67"/>
      <c r="P71" s="67"/>
      <c r="Q71" s="67"/>
      <c r="R71" s="67"/>
      <c r="S71" s="67"/>
      <c r="T71" s="67"/>
      <c r="U71" s="67"/>
      <c r="V71" s="67">
        <v>102477216.584764</v>
      </c>
      <c r="W71" s="67">
        <v>102477216.584764</v>
      </c>
      <c r="X71" s="67">
        <v>102477216.584764</v>
      </c>
      <c r="Y71" s="67">
        <v>102477216.584764</v>
      </c>
      <c r="Z71" s="67">
        <v>102477216.584764</v>
      </c>
      <c r="AA71" s="67">
        <v>102477216.584764</v>
      </c>
      <c r="AB71" s="67">
        <v>102477216.584764</v>
      </c>
      <c r="AC71" s="67">
        <v>102477216.584764</v>
      </c>
      <c r="AD71" s="67">
        <v>102477216.584764</v>
      </c>
      <c r="AE71" s="67">
        <v>102477216.584764</v>
      </c>
      <c r="AF71" s="67">
        <v>102477216.584764</v>
      </c>
    </row>
    <row r="72" spans="1:32" x14ac:dyDescent="0.25">
      <c r="A72" s="66" t="s">
        <v>50</v>
      </c>
      <c r="B72" s="67">
        <v>0</v>
      </c>
      <c r="C72" s="67">
        <v>0</v>
      </c>
      <c r="D72" s="67">
        <v>0</v>
      </c>
      <c r="E72" s="67">
        <v>0</v>
      </c>
      <c r="F72" s="67">
        <v>0</v>
      </c>
      <c r="G72" s="67">
        <v>0</v>
      </c>
      <c r="H72" s="67">
        <v>0</v>
      </c>
      <c r="I72" s="67">
        <v>0</v>
      </c>
      <c r="J72" s="67">
        <v>0</v>
      </c>
      <c r="K72" s="67">
        <v>0</v>
      </c>
      <c r="L72" s="67">
        <v>0</v>
      </c>
      <c r="M72" s="67">
        <v>0</v>
      </c>
      <c r="N72" s="67">
        <v>0</v>
      </c>
      <c r="O72" s="67">
        <v>0</v>
      </c>
      <c r="P72" s="67">
        <v>0</v>
      </c>
      <c r="Q72" s="67">
        <v>0</v>
      </c>
      <c r="R72" s="67">
        <v>0</v>
      </c>
      <c r="S72" s="67">
        <v>0</v>
      </c>
      <c r="T72" s="67">
        <v>0</v>
      </c>
      <c r="U72" s="67">
        <v>0</v>
      </c>
      <c r="V72" s="67">
        <v>0</v>
      </c>
      <c r="W72" s="67">
        <v>0</v>
      </c>
      <c r="X72" s="67">
        <v>0</v>
      </c>
      <c r="Y72" s="67">
        <v>0</v>
      </c>
      <c r="Z72" s="67">
        <v>0</v>
      </c>
      <c r="AA72" s="67">
        <v>0</v>
      </c>
      <c r="AB72" s="67">
        <v>0</v>
      </c>
      <c r="AC72" s="67">
        <v>0</v>
      </c>
      <c r="AD72" s="67">
        <v>0</v>
      </c>
      <c r="AE72" s="67">
        <v>0</v>
      </c>
      <c r="AF72" s="67">
        <v>0</v>
      </c>
    </row>
    <row r="73" spans="1:32" x14ac:dyDescent="0.25">
      <c r="A73" s="66" t="s">
        <v>51</v>
      </c>
      <c r="B73" s="67">
        <v>0</v>
      </c>
      <c r="C73" s="67">
        <v>0</v>
      </c>
      <c r="D73" s="67">
        <v>0</v>
      </c>
      <c r="E73" s="67">
        <v>0</v>
      </c>
      <c r="F73" s="67">
        <v>0</v>
      </c>
      <c r="G73" s="67">
        <v>0</v>
      </c>
      <c r="H73" s="67">
        <v>0</v>
      </c>
      <c r="I73" s="67">
        <v>0</v>
      </c>
      <c r="J73" s="67">
        <v>0</v>
      </c>
      <c r="K73" s="67">
        <v>0</v>
      </c>
      <c r="L73" s="67">
        <v>0</v>
      </c>
      <c r="M73" s="67">
        <v>0</v>
      </c>
      <c r="N73" s="67">
        <v>0</v>
      </c>
      <c r="O73" s="67">
        <v>0</v>
      </c>
      <c r="P73" s="67">
        <v>0</v>
      </c>
      <c r="Q73" s="67">
        <v>0</v>
      </c>
      <c r="R73" s="67">
        <v>0</v>
      </c>
      <c r="S73" s="67">
        <v>0</v>
      </c>
      <c r="T73" s="67">
        <v>0</v>
      </c>
      <c r="U73" s="67">
        <v>0</v>
      </c>
      <c r="V73" s="67">
        <v>0</v>
      </c>
      <c r="W73" s="67">
        <v>0</v>
      </c>
      <c r="X73" s="67">
        <v>0</v>
      </c>
      <c r="Y73" s="67">
        <v>0</v>
      </c>
      <c r="Z73" s="67">
        <v>0</v>
      </c>
      <c r="AA73" s="67">
        <v>0</v>
      </c>
      <c r="AB73" s="67">
        <v>0</v>
      </c>
      <c r="AC73" s="67">
        <v>0</v>
      </c>
      <c r="AD73" s="67">
        <v>0</v>
      </c>
      <c r="AE73" s="67">
        <v>0</v>
      </c>
      <c r="AF73" s="67">
        <v>0</v>
      </c>
    </row>
    <row r="74" spans="1:32" x14ac:dyDescent="0.25">
      <c r="A74" s="60" t="s">
        <v>53</v>
      </c>
      <c r="B74" s="61">
        <v>0</v>
      </c>
      <c r="C74" s="61">
        <v>0</v>
      </c>
      <c r="D74" s="61">
        <v>0</v>
      </c>
      <c r="E74" s="61">
        <v>0</v>
      </c>
      <c r="F74" s="61">
        <v>0</v>
      </c>
      <c r="G74" s="61">
        <v>0</v>
      </c>
      <c r="H74" s="61">
        <v>0</v>
      </c>
      <c r="I74" s="61">
        <v>0</v>
      </c>
      <c r="J74" s="61">
        <v>0</v>
      </c>
      <c r="K74" s="61">
        <v>0</v>
      </c>
      <c r="L74" s="61">
        <v>0</v>
      </c>
      <c r="M74" s="61">
        <v>0</v>
      </c>
      <c r="N74" s="61">
        <v>0</v>
      </c>
      <c r="O74" s="61">
        <v>0</v>
      </c>
      <c r="P74" s="61">
        <v>0</v>
      </c>
      <c r="Q74" s="61">
        <v>0</v>
      </c>
      <c r="R74" s="61">
        <v>0</v>
      </c>
      <c r="S74" s="61">
        <v>0</v>
      </c>
      <c r="T74" s="61">
        <v>0</v>
      </c>
      <c r="U74" s="61">
        <v>0</v>
      </c>
      <c r="V74" s="61">
        <v>0</v>
      </c>
      <c r="W74" s="61">
        <v>0</v>
      </c>
      <c r="X74" s="61">
        <v>0</v>
      </c>
      <c r="Y74" s="61">
        <v>0</v>
      </c>
      <c r="Z74" s="61">
        <v>0</v>
      </c>
      <c r="AA74" s="61">
        <v>0</v>
      </c>
      <c r="AB74" s="61">
        <v>0</v>
      </c>
      <c r="AC74" s="61">
        <v>0</v>
      </c>
      <c r="AD74" s="61">
        <v>0</v>
      </c>
      <c r="AE74" s="61">
        <v>0</v>
      </c>
      <c r="AF74" s="61">
        <v>228776181.17070401</v>
      </c>
    </row>
    <row r="75" spans="1:32" x14ac:dyDescent="0.25">
      <c r="A75" s="66" t="s">
        <v>17</v>
      </c>
      <c r="B75" s="67"/>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v>124787007.911293</v>
      </c>
    </row>
    <row r="76" spans="1:32" x14ac:dyDescent="0.25">
      <c r="A76" s="66" t="s">
        <v>19</v>
      </c>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v>103989173.25941101</v>
      </c>
    </row>
    <row r="77" spans="1:32" x14ac:dyDescent="0.25">
      <c r="A77" s="66" t="s">
        <v>50</v>
      </c>
      <c r="B77" s="67">
        <v>0</v>
      </c>
      <c r="C77" s="67">
        <v>0</v>
      </c>
      <c r="D77" s="67">
        <v>0</v>
      </c>
      <c r="E77" s="67">
        <v>0</v>
      </c>
      <c r="F77" s="67">
        <v>0</v>
      </c>
      <c r="G77" s="67">
        <v>0</v>
      </c>
      <c r="H77" s="67">
        <v>0</v>
      </c>
      <c r="I77" s="67">
        <v>0</v>
      </c>
      <c r="J77" s="67">
        <v>0</v>
      </c>
      <c r="K77" s="67">
        <v>0</v>
      </c>
      <c r="L77" s="67">
        <v>0</v>
      </c>
      <c r="M77" s="67">
        <v>0</v>
      </c>
      <c r="N77" s="67">
        <v>0</v>
      </c>
      <c r="O77" s="67">
        <v>0</v>
      </c>
      <c r="P77" s="67">
        <v>0</v>
      </c>
      <c r="Q77" s="67">
        <v>0</v>
      </c>
      <c r="R77" s="67">
        <v>0</v>
      </c>
      <c r="S77" s="67">
        <v>0</v>
      </c>
      <c r="T77" s="67">
        <v>0</v>
      </c>
      <c r="U77" s="67">
        <v>0</v>
      </c>
      <c r="V77" s="67">
        <v>0</v>
      </c>
      <c r="W77" s="67">
        <v>0</v>
      </c>
      <c r="X77" s="67">
        <v>0</v>
      </c>
      <c r="Y77" s="67">
        <v>0</v>
      </c>
      <c r="Z77" s="67">
        <v>0</v>
      </c>
      <c r="AA77" s="67">
        <v>0</v>
      </c>
      <c r="AB77" s="67">
        <v>0</v>
      </c>
      <c r="AC77" s="67">
        <v>0</v>
      </c>
      <c r="AD77" s="67">
        <v>0</v>
      </c>
      <c r="AE77" s="67">
        <v>0</v>
      </c>
      <c r="AF77" s="67">
        <v>0</v>
      </c>
    </row>
    <row r="78" spans="1:32" x14ac:dyDescent="0.25">
      <c r="A78" s="66" t="s">
        <v>51</v>
      </c>
      <c r="B78" s="67">
        <v>0</v>
      </c>
      <c r="C78" s="67">
        <v>0</v>
      </c>
      <c r="D78" s="67">
        <v>0</v>
      </c>
      <c r="E78" s="67">
        <v>0</v>
      </c>
      <c r="F78" s="67">
        <v>0</v>
      </c>
      <c r="G78" s="67">
        <v>0</v>
      </c>
      <c r="H78" s="67">
        <v>0</v>
      </c>
      <c r="I78" s="67">
        <v>0</v>
      </c>
      <c r="J78" s="67">
        <v>0</v>
      </c>
      <c r="K78" s="67">
        <v>0</v>
      </c>
      <c r="L78" s="67">
        <v>0</v>
      </c>
      <c r="M78" s="67">
        <v>0</v>
      </c>
      <c r="N78" s="67">
        <v>0</v>
      </c>
      <c r="O78" s="67">
        <v>0</v>
      </c>
      <c r="P78" s="67">
        <v>0</v>
      </c>
      <c r="Q78" s="67">
        <v>0</v>
      </c>
      <c r="R78" s="67">
        <v>0</v>
      </c>
      <c r="S78" s="67">
        <v>0</v>
      </c>
      <c r="T78" s="67">
        <v>0</v>
      </c>
      <c r="U78" s="67">
        <v>0</v>
      </c>
      <c r="V78" s="67">
        <v>0</v>
      </c>
      <c r="W78" s="67">
        <v>0</v>
      </c>
      <c r="X78" s="67">
        <v>0</v>
      </c>
      <c r="Y78" s="67">
        <v>0</v>
      </c>
      <c r="Z78" s="67">
        <v>0</v>
      </c>
      <c r="AA78" s="67">
        <v>0</v>
      </c>
      <c r="AB78" s="67">
        <v>0</v>
      </c>
      <c r="AC78" s="67">
        <v>0</v>
      </c>
      <c r="AD78" s="67">
        <v>0</v>
      </c>
      <c r="AE78" s="67">
        <v>0</v>
      </c>
      <c r="AF78" s="67">
        <v>0</v>
      </c>
    </row>
    <row r="79" spans="1:32" x14ac:dyDescent="0.25">
      <c r="A79" s="60" t="s">
        <v>54</v>
      </c>
      <c r="B79" s="61">
        <v>0</v>
      </c>
      <c r="C79" s="61">
        <v>0</v>
      </c>
      <c r="D79" s="61">
        <v>0</v>
      </c>
      <c r="E79" s="61">
        <v>0</v>
      </c>
      <c r="F79" s="61">
        <v>0</v>
      </c>
      <c r="G79" s="61">
        <v>0</v>
      </c>
      <c r="H79" s="61">
        <v>0</v>
      </c>
      <c r="I79" s="61">
        <v>0</v>
      </c>
      <c r="J79" s="61">
        <v>0</v>
      </c>
      <c r="K79" s="61">
        <v>0</v>
      </c>
      <c r="L79" s="61">
        <v>14843350.521325599</v>
      </c>
      <c r="M79" s="61">
        <v>14843329.521325599</v>
      </c>
      <c r="N79" s="61">
        <v>14843329.521325599</v>
      </c>
      <c r="O79" s="61">
        <v>14843329.521325599</v>
      </c>
      <c r="P79" s="61">
        <v>14843329.521325599</v>
      </c>
      <c r="Q79" s="61">
        <v>14843329.521325599</v>
      </c>
      <c r="R79" s="61">
        <v>14843329.521325599</v>
      </c>
      <c r="S79" s="61">
        <v>14843329.521325599</v>
      </c>
      <c r="T79" s="61">
        <v>14843329.521325599</v>
      </c>
      <c r="U79" s="61">
        <v>14843329.521325599</v>
      </c>
      <c r="V79" s="61">
        <v>60179130.005562499</v>
      </c>
      <c r="W79" s="61">
        <v>60179086.005562499</v>
      </c>
      <c r="X79" s="61">
        <v>60179086.005562499</v>
      </c>
      <c r="Y79" s="61">
        <v>60179086.005562499</v>
      </c>
      <c r="Z79" s="61">
        <v>60179086.005562499</v>
      </c>
      <c r="AA79" s="61">
        <v>60179086.005562499</v>
      </c>
      <c r="AB79" s="61">
        <v>60179086.005562499</v>
      </c>
      <c r="AC79" s="61">
        <v>60179086.005562499</v>
      </c>
      <c r="AD79" s="61">
        <v>60179086.005562499</v>
      </c>
      <c r="AE79" s="61">
        <v>60179086.005562499</v>
      </c>
      <c r="AF79" s="61">
        <v>98920889.056100801</v>
      </c>
    </row>
    <row r="80" spans="1:32" x14ac:dyDescent="0.25">
      <c r="A80" s="66" t="s">
        <v>17</v>
      </c>
      <c r="B80" s="67"/>
      <c r="C80" s="67"/>
      <c r="D80" s="67"/>
      <c r="E80" s="67"/>
      <c r="F80" s="67"/>
      <c r="G80" s="67"/>
      <c r="H80" s="67"/>
      <c r="I80" s="67"/>
      <c r="J80" s="67"/>
      <c r="K80" s="67"/>
      <c r="L80" s="67">
        <v>21</v>
      </c>
      <c r="M80" s="67"/>
      <c r="N80" s="67"/>
      <c r="O80" s="67"/>
      <c r="P80" s="67"/>
      <c r="Q80" s="67"/>
      <c r="R80" s="67"/>
      <c r="S80" s="67"/>
      <c r="T80" s="67"/>
      <c r="U80" s="67"/>
      <c r="V80" s="67">
        <v>44</v>
      </c>
      <c r="W80" s="67"/>
      <c r="X80" s="67"/>
      <c r="Y80" s="67"/>
      <c r="Z80" s="67"/>
      <c r="AA80" s="67"/>
      <c r="AB80" s="67"/>
      <c r="AC80" s="67"/>
      <c r="AD80" s="67"/>
      <c r="AE80" s="67"/>
      <c r="AF80" s="67">
        <v>2.2000000000000002</v>
      </c>
    </row>
    <row r="81" spans="1:32" x14ac:dyDescent="0.25">
      <c r="A81" s="66" t="s">
        <v>19</v>
      </c>
      <c r="B81" s="67"/>
      <c r="C81" s="67"/>
      <c r="D81" s="67"/>
      <c r="E81" s="67"/>
      <c r="F81" s="67"/>
      <c r="G81" s="67"/>
      <c r="H81" s="67"/>
      <c r="I81" s="67"/>
      <c r="J81" s="67"/>
      <c r="K81" s="67"/>
      <c r="L81" s="67">
        <v>0</v>
      </c>
      <c r="M81" s="67">
        <v>0</v>
      </c>
      <c r="N81" s="67">
        <v>0</v>
      </c>
      <c r="O81" s="67">
        <v>0</v>
      </c>
      <c r="P81" s="67">
        <v>0</v>
      </c>
      <c r="Q81" s="67">
        <v>0</v>
      </c>
      <c r="R81" s="67">
        <v>0</v>
      </c>
      <c r="S81" s="67">
        <v>0</v>
      </c>
      <c r="T81" s="67">
        <v>0</v>
      </c>
      <c r="U81" s="67">
        <v>0</v>
      </c>
      <c r="V81" s="67">
        <v>0</v>
      </c>
      <c r="W81" s="67">
        <v>0</v>
      </c>
      <c r="X81" s="67">
        <v>0</v>
      </c>
      <c r="Y81" s="67">
        <v>0</v>
      </c>
      <c r="Z81" s="67">
        <v>0</v>
      </c>
      <c r="AA81" s="67">
        <v>0</v>
      </c>
      <c r="AB81" s="67">
        <v>0</v>
      </c>
      <c r="AC81" s="67">
        <v>0</v>
      </c>
      <c r="AD81" s="67">
        <v>0</v>
      </c>
      <c r="AE81" s="67">
        <v>0</v>
      </c>
      <c r="AF81" s="67">
        <v>0</v>
      </c>
    </row>
    <row r="82" spans="1:32" x14ac:dyDescent="0.25">
      <c r="A82" s="66" t="s">
        <v>50</v>
      </c>
      <c r="B82" s="67">
        <v>0</v>
      </c>
      <c r="C82" s="67">
        <v>0</v>
      </c>
      <c r="D82" s="67">
        <v>0</v>
      </c>
      <c r="E82" s="67">
        <v>0</v>
      </c>
      <c r="F82" s="67">
        <v>0</v>
      </c>
      <c r="G82" s="67">
        <v>0</v>
      </c>
      <c r="H82" s="67">
        <v>0</v>
      </c>
      <c r="I82" s="67">
        <v>0</v>
      </c>
      <c r="J82" s="67">
        <v>0</v>
      </c>
      <c r="K82" s="67">
        <v>0</v>
      </c>
      <c r="L82" s="67">
        <v>0</v>
      </c>
      <c r="M82" s="67">
        <v>0</v>
      </c>
      <c r="N82" s="67">
        <v>0</v>
      </c>
      <c r="O82" s="67">
        <v>0</v>
      </c>
      <c r="P82" s="67">
        <v>0</v>
      </c>
      <c r="Q82" s="67">
        <v>0</v>
      </c>
      <c r="R82" s="67">
        <v>0</v>
      </c>
      <c r="S82" s="67">
        <v>0</v>
      </c>
      <c r="T82" s="67">
        <v>0</v>
      </c>
      <c r="U82" s="67">
        <v>0</v>
      </c>
      <c r="V82" s="67">
        <v>0</v>
      </c>
      <c r="W82" s="67">
        <v>0</v>
      </c>
      <c r="X82" s="67">
        <v>0</v>
      </c>
      <c r="Y82" s="67">
        <v>0</v>
      </c>
      <c r="Z82" s="67">
        <v>0</v>
      </c>
      <c r="AA82" s="67">
        <v>0</v>
      </c>
      <c r="AB82" s="67">
        <v>0</v>
      </c>
      <c r="AC82" s="67">
        <v>0</v>
      </c>
      <c r="AD82" s="67">
        <v>0</v>
      </c>
      <c r="AE82" s="67">
        <v>0</v>
      </c>
      <c r="AF82" s="67">
        <v>0</v>
      </c>
    </row>
    <row r="83" spans="1:32" x14ac:dyDescent="0.25">
      <c r="A83" s="66" t="s">
        <v>55</v>
      </c>
      <c r="B83" s="67">
        <v>0</v>
      </c>
      <c r="C83" s="67"/>
      <c r="D83" s="67"/>
      <c r="E83" s="67"/>
      <c r="F83" s="67"/>
      <c r="G83" s="67"/>
      <c r="H83" s="67"/>
      <c r="I83" s="67"/>
      <c r="J83" s="67"/>
      <c r="K83" s="67"/>
      <c r="L83" s="67">
        <v>0</v>
      </c>
      <c r="M83" s="67"/>
      <c r="N83" s="67"/>
      <c r="O83" s="67"/>
      <c r="P83" s="67"/>
      <c r="Q83" s="67"/>
      <c r="R83" s="67"/>
      <c r="S83" s="67"/>
      <c r="T83" s="67"/>
      <c r="U83" s="67"/>
      <c r="V83" s="67">
        <v>0</v>
      </c>
      <c r="W83" s="67"/>
      <c r="X83" s="67"/>
      <c r="Y83" s="67"/>
      <c r="Z83" s="67"/>
      <c r="AA83" s="67"/>
      <c r="AB83" s="67"/>
      <c r="AC83" s="67"/>
      <c r="AD83" s="67"/>
      <c r="AE83" s="67"/>
      <c r="AF83" s="67">
        <v>0</v>
      </c>
    </row>
    <row r="84" spans="1:32" x14ac:dyDescent="0.25">
      <c r="A84" s="66" t="s">
        <v>51</v>
      </c>
      <c r="B84" s="67">
        <v>0</v>
      </c>
      <c r="C84" s="67">
        <v>0</v>
      </c>
      <c r="D84" s="67">
        <v>0</v>
      </c>
      <c r="E84" s="67">
        <v>0</v>
      </c>
      <c r="F84" s="67">
        <v>0</v>
      </c>
      <c r="G84" s="67">
        <v>0</v>
      </c>
      <c r="H84" s="67">
        <v>0</v>
      </c>
      <c r="I84" s="67">
        <v>0</v>
      </c>
      <c r="J84" s="67">
        <v>0</v>
      </c>
      <c r="K84" s="67">
        <v>0</v>
      </c>
      <c r="L84" s="67">
        <v>14843329.521325599</v>
      </c>
      <c r="M84" s="67">
        <v>14843329.521325599</v>
      </c>
      <c r="N84" s="67">
        <v>14843329.521325599</v>
      </c>
      <c r="O84" s="67">
        <v>14843329.521325599</v>
      </c>
      <c r="P84" s="67">
        <v>14843329.521325599</v>
      </c>
      <c r="Q84" s="67">
        <v>14843329.521325599</v>
      </c>
      <c r="R84" s="67">
        <v>14843329.521325599</v>
      </c>
      <c r="S84" s="67">
        <v>14843329.521325599</v>
      </c>
      <c r="T84" s="67">
        <v>14843329.521325599</v>
      </c>
      <c r="U84" s="67">
        <v>14843329.521325599</v>
      </c>
      <c r="V84" s="67">
        <v>60179086.005562499</v>
      </c>
      <c r="W84" s="67">
        <v>60179086.005562499</v>
      </c>
      <c r="X84" s="67">
        <v>60179086.005562499</v>
      </c>
      <c r="Y84" s="67">
        <v>60179086.005562499</v>
      </c>
      <c r="Z84" s="67">
        <v>60179086.005562499</v>
      </c>
      <c r="AA84" s="67">
        <v>60179086.005562499</v>
      </c>
      <c r="AB84" s="67">
        <v>60179086.005562499</v>
      </c>
      <c r="AC84" s="67">
        <v>60179086.005562499</v>
      </c>
      <c r="AD84" s="67">
        <v>60179086.005562499</v>
      </c>
      <c r="AE84" s="67">
        <v>60179086.005562499</v>
      </c>
      <c r="AF84" s="67">
        <v>98920886.856100798</v>
      </c>
    </row>
    <row r="85" spans="1:32" x14ac:dyDescent="0.25">
      <c r="A85" s="60" t="s">
        <v>56</v>
      </c>
      <c r="B85" s="61">
        <v>0</v>
      </c>
      <c r="C85" s="61">
        <v>0</v>
      </c>
      <c r="D85" s="61">
        <v>0</v>
      </c>
      <c r="E85" s="61">
        <v>0</v>
      </c>
      <c r="F85" s="61">
        <v>0</v>
      </c>
      <c r="G85" s="61">
        <v>0</v>
      </c>
      <c r="H85" s="61">
        <v>0</v>
      </c>
      <c r="I85" s="61">
        <v>0</v>
      </c>
      <c r="J85" s="61">
        <v>0</v>
      </c>
      <c r="K85" s="61">
        <v>0</v>
      </c>
      <c r="L85" s="61">
        <v>13904502285.343493</v>
      </c>
      <c r="M85" s="61">
        <v>823408688.39279199</v>
      </c>
      <c r="N85" s="61">
        <v>823408688.39279199</v>
      </c>
      <c r="O85" s="61">
        <v>823408688.39279199</v>
      </c>
      <c r="P85" s="61">
        <v>823408688.39279199</v>
      </c>
      <c r="Q85" s="61">
        <v>823408688.39279199</v>
      </c>
      <c r="R85" s="61">
        <v>823408688.39279199</v>
      </c>
      <c r="S85" s="61">
        <v>823408688.39279199</v>
      </c>
      <c r="T85" s="61">
        <v>823408688.39279199</v>
      </c>
      <c r="U85" s="61">
        <v>823408688.39279199</v>
      </c>
      <c r="V85" s="61">
        <v>7651226073.5789928</v>
      </c>
      <c r="W85" s="61">
        <v>1559380940.5839121</v>
      </c>
      <c r="X85" s="61">
        <v>1559380940.5839121</v>
      </c>
      <c r="Y85" s="61">
        <v>1559380940.5839121</v>
      </c>
      <c r="Z85" s="61">
        <v>1559380940.5839121</v>
      </c>
      <c r="AA85" s="61">
        <v>1559380940.5839121</v>
      </c>
      <c r="AB85" s="61">
        <v>1559380940.5839121</v>
      </c>
      <c r="AC85" s="61">
        <v>1559380940.5839121</v>
      </c>
      <c r="AD85" s="61">
        <v>1559380940.5839121</v>
      </c>
      <c r="AE85" s="61">
        <v>1559380940.5839121</v>
      </c>
      <c r="AF85" s="61">
        <v>1546403911.300375</v>
      </c>
    </row>
    <row r="86" spans="1:32" x14ac:dyDescent="0.25">
      <c r="A86" s="66" t="s">
        <v>17</v>
      </c>
      <c r="B86" s="67"/>
      <c r="C86" s="67"/>
      <c r="D86" s="67"/>
      <c r="E86" s="67"/>
      <c r="F86" s="67"/>
      <c r="G86" s="67"/>
      <c r="H86" s="67"/>
      <c r="I86" s="67"/>
      <c r="J86" s="67"/>
      <c r="K86" s="67"/>
      <c r="L86" s="67">
        <v>13081093596.950701</v>
      </c>
      <c r="M86" s="67"/>
      <c r="N86" s="67"/>
      <c r="O86" s="67"/>
      <c r="P86" s="67"/>
      <c r="Q86" s="67"/>
      <c r="R86" s="67"/>
      <c r="S86" s="67"/>
      <c r="T86" s="67"/>
      <c r="U86" s="67"/>
      <c r="V86" s="67">
        <v>6091845132.99508</v>
      </c>
      <c r="W86" s="67"/>
      <c r="X86" s="67"/>
      <c r="Y86" s="67"/>
      <c r="Z86" s="67"/>
      <c r="AA86" s="67"/>
      <c r="AB86" s="67"/>
      <c r="AC86" s="67"/>
      <c r="AD86" s="67"/>
      <c r="AE86" s="67"/>
      <c r="AF86" s="67">
        <v>0</v>
      </c>
    </row>
    <row r="87" spans="1:32" x14ac:dyDescent="0.25">
      <c r="A87" s="66" t="s">
        <v>18</v>
      </c>
      <c r="B87" s="67">
        <v>0</v>
      </c>
      <c r="C87" s="67">
        <v>0</v>
      </c>
      <c r="D87" s="67">
        <v>0</v>
      </c>
      <c r="E87" s="67">
        <v>0</v>
      </c>
      <c r="F87" s="67">
        <v>0</v>
      </c>
      <c r="G87" s="67">
        <v>0</v>
      </c>
      <c r="H87" s="67">
        <v>0</v>
      </c>
      <c r="I87" s="67">
        <v>0</v>
      </c>
      <c r="J87" s="67">
        <v>0</v>
      </c>
      <c r="K87" s="67">
        <v>0</v>
      </c>
      <c r="L87" s="67">
        <v>118038153.8452</v>
      </c>
      <c r="M87" s="67">
        <v>118038153.8452</v>
      </c>
      <c r="N87" s="67">
        <v>118038153.8452</v>
      </c>
      <c r="O87" s="67">
        <v>118038153.8452</v>
      </c>
      <c r="P87" s="67">
        <v>118038153.8452</v>
      </c>
      <c r="Q87" s="67">
        <v>118038153.8452</v>
      </c>
      <c r="R87" s="67">
        <v>118038153.8452</v>
      </c>
      <c r="S87" s="67">
        <v>118038153.8452</v>
      </c>
      <c r="T87" s="67">
        <v>118038153.8452</v>
      </c>
      <c r="U87" s="67">
        <v>118038153.8452</v>
      </c>
      <c r="V87" s="67">
        <v>226893188.44920701</v>
      </c>
      <c r="W87" s="67">
        <v>226893188.44920701</v>
      </c>
      <c r="X87" s="67">
        <v>226893188.44920701</v>
      </c>
      <c r="Y87" s="67">
        <v>226893188.44920701</v>
      </c>
      <c r="Z87" s="67">
        <v>226893188.44920701</v>
      </c>
      <c r="AA87" s="67">
        <v>226893188.44920701</v>
      </c>
      <c r="AB87" s="67">
        <v>226893188.44920701</v>
      </c>
      <c r="AC87" s="67">
        <v>226893188.44920701</v>
      </c>
      <c r="AD87" s="67">
        <v>226893188.44920701</v>
      </c>
      <c r="AE87" s="67">
        <v>226893188.44920701</v>
      </c>
      <c r="AF87" s="67">
        <v>222543011.64101899</v>
      </c>
    </row>
    <row r="88" spans="1:32" x14ac:dyDescent="0.25">
      <c r="A88" s="66" t="s">
        <v>19</v>
      </c>
      <c r="B88" s="67"/>
      <c r="C88" s="67"/>
      <c r="D88" s="67"/>
      <c r="E88" s="67"/>
      <c r="F88" s="67"/>
      <c r="G88" s="67"/>
      <c r="H88" s="67"/>
      <c r="I88" s="67"/>
      <c r="J88" s="67"/>
      <c r="K88" s="67"/>
      <c r="L88" s="67">
        <v>467181914.17681098</v>
      </c>
      <c r="M88" s="67">
        <v>467181914.17681098</v>
      </c>
      <c r="N88" s="67">
        <v>467181914.17681098</v>
      </c>
      <c r="O88" s="67">
        <v>467181914.17681098</v>
      </c>
      <c r="P88" s="67">
        <v>467181914.17681098</v>
      </c>
      <c r="Q88" s="67">
        <v>467181914.17681098</v>
      </c>
      <c r="R88" s="67">
        <v>467181914.17681098</v>
      </c>
      <c r="S88" s="67">
        <v>467181914.17681098</v>
      </c>
      <c r="T88" s="67">
        <v>467181914.17681098</v>
      </c>
      <c r="U88" s="67">
        <v>467181914.17681098</v>
      </c>
      <c r="V88" s="67">
        <v>882534991.426476</v>
      </c>
      <c r="W88" s="67">
        <v>882534991.426476</v>
      </c>
      <c r="X88" s="67">
        <v>882534991.426476</v>
      </c>
      <c r="Y88" s="67">
        <v>882534991.426476</v>
      </c>
      <c r="Z88" s="67">
        <v>882534991.426476</v>
      </c>
      <c r="AA88" s="67">
        <v>882534991.426476</v>
      </c>
      <c r="AB88" s="67">
        <v>882534991.426476</v>
      </c>
      <c r="AC88" s="67">
        <v>882534991.426476</v>
      </c>
      <c r="AD88" s="67">
        <v>882534991.426476</v>
      </c>
      <c r="AE88" s="67">
        <v>882534991.426476</v>
      </c>
      <c r="AF88" s="67">
        <v>882534991.426476</v>
      </c>
    </row>
    <row r="89" spans="1:32" x14ac:dyDescent="0.25">
      <c r="A89" s="66" t="s">
        <v>50</v>
      </c>
      <c r="B89" s="67">
        <v>0</v>
      </c>
      <c r="C89" s="67">
        <v>0</v>
      </c>
      <c r="D89" s="67">
        <v>0</v>
      </c>
      <c r="E89" s="67">
        <v>0</v>
      </c>
      <c r="F89" s="67">
        <v>0</v>
      </c>
      <c r="G89" s="67">
        <v>0</v>
      </c>
      <c r="H89" s="67">
        <v>0</v>
      </c>
      <c r="I89" s="67">
        <v>0</v>
      </c>
      <c r="J89" s="67">
        <v>0</v>
      </c>
      <c r="K89" s="67">
        <v>0</v>
      </c>
      <c r="L89" s="67">
        <v>0</v>
      </c>
      <c r="M89" s="67">
        <v>0</v>
      </c>
      <c r="N89" s="67">
        <v>0</v>
      </c>
      <c r="O89" s="67">
        <v>0</v>
      </c>
      <c r="P89" s="67">
        <v>0</v>
      </c>
      <c r="Q89" s="67">
        <v>0</v>
      </c>
      <c r="R89" s="67">
        <v>0</v>
      </c>
      <c r="S89" s="67">
        <v>0</v>
      </c>
      <c r="T89" s="67">
        <v>0</v>
      </c>
      <c r="U89" s="67">
        <v>0</v>
      </c>
      <c r="V89" s="67">
        <v>0</v>
      </c>
      <c r="W89" s="67">
        <v>0</v>
      </c>
      <c r="X89" s="67">
        <v>0</v>
      </c>
      <c r="Y89" s="67">
        <v>0</v>
      </c>
      <c r="Z89" s="67">
        <v>0</v>
      </c>
      <c r="AA89" s="67">
        <v>0</v>
      </c>
      <c r="AB89" s="67">
        <v>0</v>
      </c>
      <c r="AC89" s="67">
        <v>0</v>
      </c>
      <c r="AD89" s="67">
        <v>0</v>
      </c>
      <c r="AE89" s="67">
        <v>0</v>
      </c>
      <c r="AF89" s="67">
        <v>0</v>
      </c>
    </row>
    <row r="90" spans="1:32" x14ac:dyDescent="0.25">
      <c r="A90" s="66" t="s">
        <v>51</v>
      </c>
      <c r="B90" s="67">
        <v>0</v>
      </c>
      <c r="C90" s="67">
        <v>0</v>
      </c>
      <c r="D90" s="67">
        <v>0</v>
      </c>
      <c r="E90" s="67">
        <v>0</v>
      </c>
      <c r="F90" s="67">
        <v>0</v>
      </c>
      <c r="G90" s="67">
        <v>0</v>
      </c>
      <c r="H90" s="67">
        <v>0</v>
      </c>
      <c r="I90" s="67">
        <v>0</v>
      </c>
      <c r="J90" s="67">
        <v>0</v>
      </c>
      <c r="K90" s="67">
        <v>0</v>
      </c>
      <c r="L90" s="67">
        <v>238188620.370781</v>
      </c>
      <c r="M90" s="67">
        <v>238188620.370781</v>
      </c>
      <c r="N90" s="67">
        <v>238188620.370781</v>
      </c>
      <c r="O90" s="67">
        <v>238188620.370781</v>
      </c>
      <c r="P90" s="67">
        <v>238188620.370781</v>
      </c>
      <c r="Q90" s="67">
        <v>238188620.370781</v>
      </c>
      <c r="R90" s="67">
        <v>238188620.370781</v>
      </c>
      <c r="S90" s="67">
        <v>238188620.370781</v>
      </c>
      <c r="T90" s="67">
        <v>238188620.370781</v>
      </c>
      <c r="U90" s="67">
        <v>238188620.370781</v>
      </c>
      <c r="V90" s="67">
        <v>449952760.70822901</v>
      </c>
      <c r="W90" s="67">
        <v>449952760.70822901</v>
      </c>
      <c r="X90" s="67">
        <v>449952760.70822901</v>
      </c>
      <c r="Y90" s="67">
        <v>449952760.70822901</v>
      </c>
      <c r="Z90" s="67">
        <v>449952760.70822901</v>
      </c>
      <c r="AA90" s="67">
        <v>449952760.70822901</v>
      </c>
      <c r="AB90" s="67">
        <v>449952760.70822901</v>
      </c>
      <c r="AC90" s="67">
        <v>449952760.70822901</v>
      </c>
      <c r="AD90" s="67">
        <v>449952760.70822901</v>
      </c>
      <c r="AE90" s="67">
        <v>449952760.70822901</v>
      </c>
      <c r="AF90" s="67">
        <v>441325908.23288</v>
      </c>
    </row>
    <row r="91" spans="1:32" x14ac:dyDescent="0.25">
      <c r="A91" s="60" t="s">
        <v>57</v>
      </c>
      <c r="B91" s="61">
        <v>0</v>
      </c>
      <c r="C91" s="61">
        <v>0</v>
      </c>
      <c r="D91" s="61">
        <v>0</v>
      </c>
      <c r="E91" s="61">
        <v>0</v>
      </c>
      <c r="F91" s="61">
        <v>0</v>
      </c>
      <c r="G91" s="61">
        <v>0</v>
      </c>
      <c r="H91" s="61">
        <v>0</v>
      </c>
      <c r="I91" s="61">
        <v>0</v>
      </c>
      <c r="J91" s="61">
        <v>0</v>
      </c>
      <c r="K91" s="61">
        <v>0</v>
      </c>
      <c r="L91" s="61">
        <v>242020338.18891665</v>
      </c>
      <c r="M91" s="61">
        <v>11854501.80986765</v>
      </c>
      <c r="N91" s="61">
        <v>11854501.80986765</v>
      </c>
      <c r="O91" s="61">
        <v>11854501.80986765</v>
      </c>
      <c r="P91" s="61">
        <v>11854501.80986765</v>
      </c>
      <c r="Q91" s="61">
        <v>11854501.80986765</v>
      </c>
      <c r="R91" s="61">
        <v>11854501.80986765</v>
      </c>
      <c r="S91" s="61">
        <v>11854501.80986765</v>
      </c>
      <c r="T91" s="61">
        <v>11854501.80986765</v>
      </c>
      <c r="U91" s="61">
        <v>11854501.80986765</v>
      </c>
      <c r="V91" s="61">
        <v>989689010.19216728</v>
      </c>
      <c r="W91" s="61">
        <v>78936818.644461304</v>
      </c>
      <c r="X91" s="61">
        <v>78936818.644461304</v>
      </c>
      <c r="Y91" s="61">
        <v>78936818.644461304</v>
      </c>
      <c r="Z91" s="61">
        <v>78936818.644461304</v>
      </c>
      <c r="AA91" s="61">
        <v>78936818.644461304</v>
      </c>
      <c r="AB91" s="61">
        <v>78936818.644461304</v>
      </c>
      <c r="AC91" s="61">
        <v>78936818.644461304</v>
      </c>
      <c r="AD91" s="61">
        <v>78936818.644461304</v>
      </c>
      <c r="AE91" s="61">
        <v>78936818.644461304</v>
      </c>
      <c r="AF91" s="61">
        <v>626362998.94457817</v>
      </c>
    </row>
    <row r="92" spans="1:32" x14ac:dyDescent="0.25">
      <c r="A92" s="66" t="s">
        <v>17</v>
      </c>
      <c r="B92" s="67"/>
      <c r="C92" s="67"/>
      <c r="D92" s="67"/>
      <c r="E92" s="67"/>
      <c r="F92" s="67"/>
      <c r="G92" s="67"/>
      <c r="H92" s="67"/>
      <c r="I92" s="67"/>
      <c r="J92" s="67"/>
      <c r="K92" s="67"/>
      <c r="L92" s="67">
        <v>230165836.379049</v>
      </c>
      <c r="M92" s="67"/>
      <c r="N92" s="67"/>
      <c r="O92" s="67"/>
      <c r="P92" s="67"/>
      <c r="Q92" s="67"/>
      <c r="R92" s="67"/>
      <c r="S92" s="67"/>
      <c r="T92" s="67"/>
      <c r="U92" s="67"/>
      <c r="V92" s="67">
        <v>910752191.54770601</v>
      </c>
      <c r="W92" s="67"/>
      <c r="X92" s="67"/>
      <c r="Y92" s="67"/>
      <c r="Z92" s="67"/>
      <c r="AA92" s="67"/>
      <c r="AB92" s="67"/>
      <c r="AC92" s="67"/>
      <c r="AD92" s="67"/>
      <c r="AE92" s="67"/>
      <c r="AF92" s="67">
        <v>314847361.40639502</v>
      </c>
    </row>
    <row r="93" spans="1:32" x14ac:dyDescent="0.25">
      <c r="A93" s="66" t="s">
        <v>18</v>
      </c>
      <c r="B93" s="67">
        <v>0</v>
      </c>
      <c r="C93" s="67">
        <v>0</v>
      </c>
      <c r="D93" s="67">
        <v>0</v>
      </c>
      <c r="E93" s="67">
        <v>0</v>
      </c>
      <c r="F93" s="67">
        <v>0</v>
      </c>
      <c r="G93" s="67">
        <v>0</v>
      </c>
      <c r="H93" s="67">
        <v>0</v>
      </c>
      <c r="I93" s="67">
        <v>0</v>
      </c>
      <c r="J93" s="67">
        <v>0</v>
      </c>
      <c r="K93" s="67">
        <v>0</v>
      </c>
      <c r="L93" s="67">
        <v>0</v>
      </c>
      <c r="M93" s="67">
        <v>0</v>
      </c>
      <c r="N93" s="67">
        <v>0</v>
      </c>
      <c r="O93" s="67">
        <v>0</v>
      </c>
      <c r="P93" s="67">
        <v>0</v>
      </c>
      <c r="Q93" s="67">
        <v>0</v>
      </c>
      <c r="R93" s="67">
        <v>0</v>
      </c>
      <c r="S93" s="67">
        <v>0</v>
      </c>
      <c r="T93" s="67">
        <v>0</v>
      </c>
      <c r="U93" s="67">
        <v>0</v>
      </c>
      <c r="V93" s="67">
        <v>0</v>
      </c>
      <c r="W93" s="67">
        <v>0</v>
      </c>
      <c r="X93" s="67">
        <v>0</v>
      </c>
      <c r="Y93" s="67">
        <v>0</v>
      </c>
      <c r="Z93" s="67">
        <v>0</v>
      </c>
      <c r="AA93" s="67">
        <v>0</v>
      </c>
      <c r="AB93" s="67">
        <v>0</v>
      </c>
      <c r="AC93" s="67">
        <v>0</v>
      </c>
      <c r="AD93" s="67">
        <v>0</v>
      </c>
      <c r="AE93" s="67">
        <v>0</v>
      </c>
      <c r="AF93" s="67">
        <v>0</v>
      </c>
    </row>
    <row r="94" spans="1:32" x14ac:dyDescent="0.25">
      <c r="A94" s="66" t="s">
        <v>19</v>
      </c>
      <c r="B94" s="67"/>
      <c r="C94" s="67"/>
      <c r="D94" s="67"/>
      <c r="E94" s="67"/>
      <c r="F94" s="67"/>
      <c r="G94" s="67"/>
      <c r="H94" s="67"/>
      <c r="I94" s="67"/>
      <c r="J94" s="67"/>
      <c r="K94" s="67"/>
      <c r="L94" s="67">
        <v>8303240.85061506</v>
      </c>
      <c r="M94" s="67">
        <v>8303240.85061506</v>
      </c>
      <c r="N94" s="67">
        <v>8303240.85061506</v>
      </c>
      <c r="O94" s="67">
        <v>8303240.85061506</v>
      </c>
      <c r="P94" s="67">
        <v>8303240.85061506</v>
      </c>
      <c r="Q94" s="67">
        <v>8303240.85061506</v>
      </c>
      <c r="R94" s="67">
        <v>8303240.85061506</v>
      </c>
      <c r="S94" s="67">
        <v>8303240.85061506</v>
      </c>
      <c r="T94" s="67">
        <v>8303240.85061506</v>
      </c>
      <c r="U94" s="67">
        <v>8303240.85061506</v>
      </c>
      <c r="V94" s="67">
        <v>71027220.984754607</v>
      </c>
      <c r="W94" s="67">
        <v>71027220.984754607</v>
      </c>
      <c r="X94" s="67">
        <v>71027220.984754607</v>
      </c>
      <c r="Y94" s="67">
        <v>71027220.984754607</v>
      </c>
      <c r="Z94" s="67">
        <v>71027220.984754607</v>
      </c>
      <c r="AA94" s="67">
        <v>71027220.984754607</v>
      </c>
      <c r="AB94" s="67">
        <v>71027220.984754607</v>
      </c>
      <c r="AC94" s="67">
        <v>71027220.984754607</v>
      </c>
      <c r="AD94" s="67">
        <v>71027220.984754607</v>
      </c>
      <c r="AE94" s="67">
        <v>71027220.984754607</v>
      </c>
      <c r="AF94" s="67">
        <v>309547949.32293302</v>
      </c>
    </row>
    <row r="95" spans="1:32" x14ac:dyDescent="0.25">
      <c r="A95" s="66" t="s">
        <v>50</v>
      </c>
      <c r="B95" s="67">
        <v>0</v>
      </c>
      <c r="C95" s="67">
        <v>0</v>
      </c>
      <c r="D95" s="67">
        <v>0</v>
      </c>
      <c r="E95" s="67">
        <v>0</v>
      </c>
      <c r="F95" s="67">
        <v>0</v>
      </c>
      <c r="G95" s="67">
        <v>0</v>
      </c>
      <c r="H95" s="67">
        <v>0</v>
      </c>
      <c r="I95" s="67">
        <v>0</v>
      </c>
      <c r="J95" s="67">
        <v>0</v>
      </c>
      <c r="K95" s="67">
        <v>0</v>
      </c>
      <c r="L95" s="67">
        <v>0</v>
      </c>
      <c r="M95" s="67">
        <v>0</v>
      </c>
      <c r="N95" s="67">
        <v>0</v>
      </c>
      <c r="O95" s="67">
        <v>0</v>
      </c>
      <c r="P95" s="67">
        <v>0</v>
      </c>
      <c r="Q95" s="67">
        <v>0</v>
      </c>
      <c r="R95" s="67">
        <v>0</v>
      </c>
      <c r="S95" s="67">
        <v>0</v>
      </c>
      <c r="T95" s="67">
        <v>0</v>
      </c>
      <c r="U95" s="67">
        <v>0</v>
      </c>
      <c r="V95" s="67">
        <v>0</v>
      </c>
      <c r="W95" s="67">
        <v>0</v>
      </c>
      <c r="X95" s="67">
        <v>0</v>
      </c>
      <c r="Y95" s="67">
        <v>0</v>
      </c>
      <c r="Z95" s="67">
        <v>0</v>
      </c>
      <c r="AA95" s="67">
        <v>0</v>
      </c>
      <c r="AB95" s="67">
        <v>0</v>
      </c>
      <c r="AC95" s="67">
        <v>0</v>
      </c>
      <c r="AD95" s="67">
        <v>0</v>
      </c>
      <c r="AE95" s="67">
        <v>0</v>
      </c>
      <c r="AF95" s="67">
        <v>0</v>
      </c>
    </row>
    <row r="96" spans="1:32" x14ac:dyDescent="0.25">
      <c r="A96" s="66" t="s">
        <v>51</v>
      </c>
      <c r="B96" s="67">
        <v>0</v>
      </c>
      <c r="C96" s="67">
        <v>0</v>
      </c>
      <c r="D96" s="67">
        <v>0</v>
      </c>
      <c r="E96" s="67">
        <v>0</v>
      </c>
      <c r="F96" s="67">
        <v>0</v>
      </c>
      <c r="G96" s="67">
        <v>0</v>
      </c>
      <c r="H96" s="67">
        <v>0</v>
      </c>
      <c r="I96" s="67">
        <v>0</v>
      </c>
      <c r="J96" s="67">
        <v>0</v>
      </c>
      <c r="K96" s="67">
        <v>0</v>
      </c>
      <c r="L96" s="67">
        <v>3551260.9592525898</v>
      </c>
      <c r="M96" s="67">
        <v>3551260.9592525898</v>
      </c>
      <c r="N96" s="67">
        <v>3551260.9592525898</v>
      </c>
      <c r="O96" s="67">
        <v>3551260.9592525898</v>
      </c>
      <c r="P96" s="67">
        <v>3551260.9592525898</v>
      </c>
      <c r="Q96" s="67">
        <v>3551260.9592525898</v>
      </c>
      <c r="R96" s="67">
        <v>3551260.9592525898</v>
      </c>
      <c r="S96" s="67">
        <v>3551260.9592525898</v>
      </c>
      <c r="T96" s="67">
        <v>3551260.9592525898</v>
      </c>
      <c r="U96" s="67">
        <v>3551260.9592525898</v>
      </c>
      <c r="V96" s="67">
        <v>7909597.6597066903</v>
      </c>
      <c r="W96" s="67">
        <v>7909597.6597066903</v>
      </c>
      <c r="X96" s="67">
        <v>7909597.6597066903</v>
      </c>
      <c r="Y96" s="67">
        <v>7909597.6597066903</v>
      </c>
      <c r="Z96" s="67">
        <v>7909597.6597066903</v>
      </c>
      <c r="AA96" s="67">
        <v>7909597.6597066903</v>
      </c>
      <c r="AB96" s="67">
        <v>7909597.6597066903</v>
      </c>
      <c r="AC96" s="67">
        <v>7909597.6597066903</v>
      </c>
      <c r="AD96" s="67">
        <v>7909597.6597066903</v>
      </c>
      <c r="AE96" s="67">
        <v>7909597.6597066903</v>
      </c>
      <c r="AF96" s="67">
        <v>1967688.2152501701</v>
      </c>
    </row>
    <row r="98" spans="1:32" x14ac:dyDescent="0.25">
      <c r="A98" s="5" t="s">
        <v>58</v>
      </c>
    </row>
    <row r="99" spans="1:32" x14ac:dyDescent="0.25">
      <c r="A99" s="6" t="s">
        <v>15</v>
      </c>
      <c r="B99" s="6" t="s">
        <v>1</v>
      </c>
      <c r="C99" s="6" t="s">
        <v>1</v>
      </c>
      <c r="D99" s="6" t="s">
        <v>1</v>
      </c>
      <c r="E99" s="6" t="s">
        <v>1</v>
      </c>
      <c r="F99" s="6" t="s">
        <v>1</v>
      </c>
      <c r="G99" s="6" t="s">
        <v>1</v>
      </c>
      <c r="H99" s="6" t="s">
        <v>1</v>
      </c>
      <c r="I99" s="6" t="s">
        <v>1</v>
      </c>
      <c r="J99" s="6" t="s">
        <v>1</v>
      </c>
      <c r="K99" s="6" t="s">
        <v>1</v>
      </c>
      <c r="L99" s="6" t="s">
        <v>2</v>
      </c>
      <c r="M99" s="6" t="s">
        <v>2</v>
      </c>
      <c r="N99" s="6" t="s">
        <v>2</v>
      </c>
      <c r="O99" s="6" t="s">
        <v>2</v>
      </c>
      <c r="P99" s="6" t="s">
        <v>2</v>
      </c>
      <c r="Q99" s="6" t="s">
        <v>2</v>
      </c>
      <c r="R99" s="6" t="s">
        <v>2</v>
      </c>
      <c r="S99" s="6" t="s">
        <v>2</v>
      </c>
      <c r="T99" s="6" t="s">
        <v>2</v>
      </c>
      <c r="U99" s="6" t="s">
        <v>2</v>
      </c>
      <c r="V99" s="6" t="s">
        <v>3</v>
      </c>
      <c r="W99" s="6" t="s">
        <v>3</v>
      </c>
      <c r="X99" s="6" t="s">
        <v>3</v>
      </c>
      <c r="Y99" s="6" t="s">
        <v>3</v>
      </c>
      <c r="Z99" s="6" t="s">
        <v>3</v>
      </c>
      <c r="AA99" s="6" t="s">
        <v>3</v>
      </c>
      <c r="AB99" s="6" t="s">
        <v>3</v>
      </c>
      <c r="AC99" s="6" t="s">
        <v>3</v>
      </c>
      <c r="AD99" s="6" t="s">
        <v>3</v>
      </c>
      <c r="AE99" s="6" t="s">
        <v>3</v>
      </c>
      <c r="AF99" s="6">
        <v>2050</v>
      </c>
    </row>
    <row r="100" spans="1:32" x14ac:dyDescent="0.25">
      <c r="A100" s="2"/>
      <c r="B100" s="2">
        <v>2020</v>
      </c>
      <c r="C100" s="2">
        <v>2021</v>
      </c>
      <c r="D100" s="2">
        <v>2022</v>
      </c>
      <c r="E100" s="2">
        <v>2023</v>
      </c>
      <c r="F100" s="2">
        <v>2024</v>
      </c>
      <c r="G100" s="2">
        <v>2025</v>
      </c>
      <c r="H100" s="2">
        <v>2026</v>
      </c>
      <c r="I100" s="2">
        <v>2027</v>
      </c>
      <c r="J100" s="2">
        <v>2028</v>
      </c>
      <c r="K100" s="2">
        <v>2029</v>
      </c>
      <c r="L100" s="2">
        <v>2030</v>
      </c>
      <c r="M100" s="2">
        <v>2031</v>
      </c>
      <c r="N100" s="2">
        <v>2032</v>
      </c>
      <c r="O100" s="2">
        <v>2033</v>
      </c>
      <c r="P100" s="2">
        <v>2034</v>
      </c>
      <c r="Q100" s="2">
        <v>2035</v>
      </c>
      <c r="R100" s="2">
        <v>2036</v>
      </c>
      <c r="S100" s="2">
        <v>2037</v>
      </c>
      <c r="T100" s="2">
        <v>2038</v>
      </c>
      <c r="U100" s="2">
        <v>2039</v>
      </c>
      <c r="V100" s="2">
        <v>2040</v>
      </c>
      <c r="W100" s="2">
        <v>2041</v>
      </c>
      <c r="X100" s="2">
        <v>2042</v>
      </c>
      <c r="Y100" s="2">
        <v>2043</v>
      </c>
      <c r="Z100" s="2">
        <v>2044</v>
      </c>
      <c r="AA100" s="2">
        <v>2045</v>
      </c>
      <c r="AB100" s="2">
        <v>2046</v>
      </c>
      <c r="AC100" s="2">
        <v>2047</v>
      </c>
      <c r="AD100" s="2">
        <v>2048</v>
      </c>
      <c r="AE100" s="2">
        <v>2049</v>
      </c>
      <c r="AF100" s="2">
        <v>2050</v>
      </c>
    </row>
    <row r="101" spans="1:32" x14ac:dyDescent="0.25">
      <c r="A101" s="54" t="s">
        <v>49</v>
      </c>
      <c r="B101" s="55">
        <v>0</v>
      </c>
      <c r="C101" s="55">
        <v>0</v>
      </c>
      <c r="D101" s="55">
        <v>0</v>
      </c>
      <c r="E101" s="55">
        <v>0</v>
      </c>
      <c r="F101" s="55">
        <v>0</v>
      </c>
      <c r="G101" s="55">
        <v>0</v>
      </c>
      <c r="H101" s="55">
        <v>0</v>
      </c>
      <c r="I101" s="55">
        <v>0</v>
      </c>
      <c r="J101" s="55">
        <v>0</v>
      </c>
      <c r="K101" s="55">
        <v>0</v>
      </c>
      <c r="L101" s="55">
        <v>0</v>
      </c>
      <c r="M101" s="55">
        <v>0</v>
      </c>
      <c r="N101" s="55">
        <v>0</v>
      </c>
      <c r="O101" s="55">
        <v>0</v>
      </c>
      <c r="P101" s="55">
        <v>0</v>
      </c>
      <c r="Q101" s="55">
        <v>0</v>
      </c>
      <c r="R101" s="55">
        <v>0</v>
      </c>
      <c r="S101" s="55">
        <v>0</v>
      </c>
      <c r="T101" s="55">
        <v>0</v>
      </c>
      <c r="U101" s="55">
        <v>0</v>
      </c>
      <c r="V101" s="55">
        <v>0</v>
      </c>
      <c r="W101" s="55">
        <v>0</v>
      </c>
      <c r="X101" s="55">
        <v>0</v>
      </c>
      <c r="Y101" s="55">
        <v>0</v>
      </c>
      <c r="Z101" s="55">
        <v>0</v>
      </c>
      <c r="AA101" s="55">
        <v>0</v>
      </c>
      <c r="AB101" s="55">
        <v>0</v>
      </c>
      <c r="AC101" s="55">
        <v>0</v>
      </c>
      <c r="AD101" s="55">
        <v>0</v>
      </c>
      <c r="AE101" s="55">
        <v>0</v>
      </c>
      <c r="AF101" s="55">
        <v>0</v>
      </c>
    </row>
    <row r="102" spans="1:32" x14ac:dyDescent="0.25">
      <c r="A102" s="4" t="s">
        <v>17</v>
      </c>
      <c r="B102" s="7"/>
      <c r="C102" s="7"/>
      <c r="D102" s="7"/>
      <c r="E102" s="7"/>
      <c r="F102" s="7"/>
      <c r="G102" s="7"/>
      <c r="H102" s="7"/>
      <c r="I102" s="7"/>
      <c r="J102" s="7"/>
      <c r="K102" s="7"/>
      <c r="L102" s="7">
        <v>0</v>
      </c>
      <c r="M102" s="7"/>
      <c r="N102" s="7"/>
      <c r="O102" s="7"/>
      <c r="P102" s="7"/>
      <c r="Q102" s="7"/>
      <c r="R102" s="7"/>
      <c r="S102" s="7"/>
      <c r="T102" s="7"/>
      <c r="U102" s="7"/>
      <c r="V102" s="7"/>
      <c r="W102" s="7"/>
      <c r="X102" s="7"/>
      <c r="Y102" s="7"/>
      <c r="Z102" s="7"/>
      <c r="AA102" s="7"/>
      <c r="AB102" s="7"/>
      <c r="AC102" s="7"/>
      <c r="AD102" s="7"/>
      <c r="AE102" s="7"/>
      <c r="AF102" s="7"/>
    </row>
    <row r="103" spans="1:32" x14ac:dyDescent="0.25">
      <c r="A103" s="4" t="s">
        <v>18</v>
      </c>
      <c r="B103" s="7">
        <v>0</v>
      </c>
      <c r="C103" s="7">
        <v>0</v>
      </c>
      <c r="D103" s="7">
        <v>0</v>
      </c>
      <c r="E103" s="7">
        <v>0</v>
      </c>
      <c r="F103" s="7">
        <v>0</v>
      </c>
      <c r="G103" s="7">
        <v>0</v>
      </c>
      <c r="H103" s="7">
        <v>0</v>
      </c>
      <c r="I103" s="7">
        <v>0</v>
      </c>
      <c r="J103" s="7">
        <v>0</v>
      </c>
      <c r="K103" s="7">
        <v>0</v>
      </c>
      <c r="L103" s="7">
        <v>0</v>
      </c>
      <c r="M103" s="7">
        <v>0</v>
      </c>
      <c r="N103" s="7">
        <v>0</v>
      </c>
      <c r="O103" s="7">
        <v>0</v>
      </c>
      <c r="P103" s="7">
        <v>0</v>
      </c>
      <c r="Q103" s="7">
        <v>0</v>
      </c>
      <c r="R103" s="7">
        <v>0</v>
      </c>
      <c r="S103" s="7">
        <v>0</v>
      </c>
      <c r="T103" s="7">
        <v>0</v>
      </c>
      <c r="U103" s="7">
        <v>0</v>
      </c>
      <c r="V103" s="7">
        <v>0</v>
      </c>
      <c r="W103" s="7">
        <v>0</v>
      </c>
      <c r="X103" s="7">
        <v>0</v>
      </c>
      <c r="Y103" s="7">
        <v>0</v>
      </c>
      <c r="Z103" s="7">
        <v>0</v>
      </c>
      <c r="AA103" s="7">
        <v>0</v>
      </c>
      <c r="AB103" s="7">
        <v>0</v>
      </c>
      <c r="AC103" s="7">
        <v>0</v>
      </c>
      <c r="AD103" s="7">
        <v>0</v>
      </c>
      <c r="AE103" s="7">
        <v>0</v>
      </c>
      <c r="AF103" s="7">
        <v>0</v>
      </c>
    </row>
    <row r="104" spans="1:32" x14ac:dyDescent="0.25">
      <c r="A104" s="4" t="s">
        <v>19</v>
      </c>
      <c r="B104" s="7"/>
      <c r="C104" s="7"/>
      <c r="D104" s="7"/>
      <c r="E104" s="7"/>
      <c r="F104" s="7"/>
      <c r="G104" s="7"/>
      <c r="H104" s="7"/>
      <c r="I104" s="7"/>
      <c r="J104" s="7"/>
      <c r="K104" s="7"/>
      <c r="L104" s="7">
        <v>0</v>
      </c>
      <c r="M104" s="7">
        <v>0</v>
      </c>
      <c r="N104" s="7">
        <v>0</v>
      </c>
      <c r="O104" s="7">
        <v>0</v>
      </c>
      <c r="P104" s="7">
        <v>0</v>
      </c>
      <c r="Q104" s="7">
        <v>0</v>
      </c>
      <c r="R104" s="7">
        <v>0</v>
      </c>
      <c r="S104" s="7">
        <v>0</v>
      </c>
      <c r="T104" s="7">
        <v>0</v>
      </c>
      <c r="U104" s="7">
        <v>0</v>
      </c>
      <c r="V104" s="7">
        <v>0</v>
      </c>
      <c r="W104" s="7">
        <v>0</v>
      </c>
      <c r="X104" s="7">
        <v>0</v>
      </c>
      <c r="Y104" s="7">
        <v>0</v>
      </c>
      <c r="Z104" s="7">
        <v>0</v>
      </c>
      <c r="AA104" s="7">
        <v>0</v>
      </c>
      <c r="AB104" s="7">
        <v>0</v>
      </c>
      <c r="AC104" s="7">
        <v>0</v>
      </c>
      <c r="AD104" s="7">
        <v>0</v>
      </c>
      <c r="AE104" s="7">
        <v>0</v>
      </c>
      <c r="AF104" s="7">
        <v>0</v>
      </c>
    </row>
    <row r="105" spans="1:32" x14ac:dyDescent="0.25">
      <c r="A105" s="4" t="s">
        <v>50</v>
      </c>
      <c r="B105" s="7">
        <v>0</v>
      </c>
      <c r="C105" s="7">
        <v>0</v>
      </c>
      <c r="D105" s="7">
        <v>0</v>
      </c>
      <c r="E105" s="7">
        <v>0</v>
      </c>
      <c r="F105" s="7">
        <v>0</v>
      </c>
      <c r="G105" s="7">
        <v>0</v>
      </c>
      <c r="H105" s="7">
        <v>0</v>
      </c>
      <c r="I105" s="7">
        <v>0</v>
      </c>
      <c r="J105" s="7">
        <v>0</v>
      </c>
      <c r="K105" s="7">
        <v>0</v>
      </c>
      <c r="L105" s="7">
        <v>0</v>
      </c>
      <c r="M105" s="7">
        <v>0</v>
      </c>
      <c r="N105" s="7">
        <v>0</v>
      </c>
      <c r="O105" s="7">
        <v>0</v>
      </c>
      <c r="P105" s="7">
        <v>0</v>
      </c>
      <c r="Q105" s="7">
        <v>0</v>
      </c>
      <c r="R105" s="7">
        <v>0</v>
      </c>
      <c r="S105" s="7">
        <v>0</v>
      </c>
      <c r="T105" s="7">
        <v>0</v>
      </c>
      <c r="U105" s="7">
        <v>0</v>
      </c>
      <c r="V105" s="7">
        <v>0</v>
      </c>
      <c r="W105" s="7">
        <v>0</v>
      </c>
      <c r="X105" s="7">
        <v>0</v>
      </c>
      <c r="Y105" s="7">
        <v>0</v>
      </c>
      <c r="Z105" s="7">
        <v>0</v>
      </c>
      <c r="AA105" s="7">
        <v>0</v>
      </c>
      <c r="AB105" s="7">
        <v>0</v>
      </c>
      <c r="AC105" s="7">
        <v>0</v>
      </c>
      <c r="AD105" s="7">
        <v>0</v>
      </c>
      <c r="AE105" s="7">
        <v>0</v>
      </c>
      <c r="AF105" s="7">
        <v>0</v>
      </c>
    </row>
    <row r="106" spans="1:32" x14ac:dyDescent="0.25">
      <c r="A106" s="4" t="s">
        <v>51</v>
      </c>
      <c r="B106" s="7">
        <v>0</v>
      </c>
      <c r="C106" s="7">
        <v>0</v>
      </c>
      <c r="D106" s="7">
        <v>0</v>
      </c>
      <c r="E106" s="7">
        <v>0</v>
      </c>
      <c r="F106" s="7">
        <v>0</v>
      </c>
      <c r="G106" s="7">
        <v>0</v>
      </c>
      <c r="H106" s="7">
        <v>0</v>
      </c>
      <c r="I106" s="7">
        <v>0</v>
      </c>
      <c r="J106" s="7">
        <v>0</v>
      </c>
      <c r="K106" s="7">
        <v>0</v>
      </c>
      <c r="L106" s="7">
        <v>0</v>
      </c>
      <c r="M106" s="7">
        <v>0</v>
      </c>
      <c r="N106" s="7">
        <v>0</v>
      </c>
      <c r="O106" s="7">
        <v>0</v>
      </c>
      <c r="P106" s="7">
        <v>0</v>
      </c>
      <c r="Q106" s="7">
        <v>0</v>
      </c>
      <c r="R106" s="7">
        <v>0</v>
      </c>
      <c r="S106" s="7">
        <v>0</v>
      </c>
      <c r="T106" s="7">
        <v>0</v>
      </c>
      <c r="U106" s="7">
        <v>0</v>
      </c>
      <c r="V106" s="7">
        <v>0</v>
      </c>
      <c r="W106" s="7">
        <v>0</v>
      </c>
      <c r="X106" s="7">
        <v>0</v>
      </c>
      <c r="Y106" s="7">
        <v>0</v>
      </c>
      <c r="Z106" s="7">
        <v>0</v>
      </c>
      <c r="AA106" s="7">
        <v>0</v>
      </c>
      <c r="AB106" s="7">
        <v>0</v>
      </c>
      <c r="AC106" s="7">
        <v>0</v>
      </c>
      <c r="AD106" s="7">
        <v>0</v>
      </c>
      <c r="AE106" s="7">
        <v>0</v>
      </c>
      <c r="AF106" s="7">
        <v>0</v>
      </c>
    </row>
    <row r="107" spans="1:32" x14ac:dyDescent="0.25">
      <c r="A107" s="54" t="s">
        <v>52</v>
      </c>
      <c r="B107" s="55">
        <v>0</v>
      </c>
      <c r="C107" s="55">
        <v>0</v>
      </c>
      <c r="D107" s="55">
        <v>0</v>
      </c>
      <c r="E107" s="55">
        <v>0</v>
      </c>
      <c r="F107" s="55">
        <v>0</v>
      </c>
      <c r="G107" s="55">
        <v>0</v>
      </c>
      <c r="H107" s="55">
        <v>0</v>
      </c>
      <c r="I107" s="55">
        <v>0</v>
      </c>
      <c r="J107" s="55">
        <v>0</v>
      </c>
      <c r="K107" s="55">
        <v>0</v>
      </c>
      <c r="L107" s="55">
        <v>0</v>
      </c>
      <c r="M107" s="55">
        <v>0</v>
      </c>
      <c r="N107" s="55">
        <v>0</v>
      </c>
      <c r="O107" s="55">
        <v>0</v>
      </c>
      <c r="P107" s="55">
        <v>0</v>
      </c>
      <c r="Q107" s="55">
        <v>0</v>
      </c>
      <c r="R107" s="55">
        <v>0</v>
      </c>
      <c r="S107" s="55">
        <v>0</v>
      </c>
      <c r="T107" s="55">
        <v>0</v>
      </c>
      <c r="U107" s="55">
        <v>0</v>
      </c>
      <c r="V107" s="55">
        <v>0</v>
      </c>
      <c r="W107" s="55">
        <v>0</v>
      </c>
      <c r="X107" s="55">
        <v>0</v>
      </c>
      <c r="Y107" s="55">
        <v>0</v>
      </c>
      <c r="Z107" s="55">
        <v>0</v>
      </c>
      <c r="AA107" s="55">
        <v>0</v>
      </c>
      <c r="AB107" s="55">
        <v>0</v>
      </c>
      <c r="AC107" s="55">
        <v>0</v>
      </c>
      <c r="AD107" s="55">
        <v>0</v>
      </c>
      <c r="AE107" s="55">
        <v>0</v>
      </c>
      <c r="AF107" s="55">
        <v>0</v>
      </c>
    </row>
    <row r="108" spans="1:32" x14ac:dyDescent="0.25">
      <c r="A108" s="4" t="s">
        <v>17</v>
      </c>
      <c r="B108" s="7"/>
      <c r="C108" s="7"/>
      <c r="D108" s="7"/>
      <c r="E108" s="7"/>
      <c r="F108" s="7"/>
      <c r="G108" s="7"/>
      <c r="H108" s="7"/>
      <c r="I108" s="7"/>
      <c r="J108" s="7"/>
      <c r="K108" s="7"/>
      <c r="L108" s="7"/>
      <c r="M108" s="7"/>
      <c r="N108" s="7"/>
      <c r="O108" s="7"/>
      <c r="P108" s="7"/>
      <c r="Q108" s="7"/>
      <c r="R108" s="7"/>
      <c r="S108" s="7"/>
      <c r="T108" s="7"/>
      <c r="U108" s="7"/>
      <c r="V108" s="7">
        <v>0</v>
      </c>
      <c r="W108" s="7"/>
      <c r="X108" s="7"/>
      <c r="Y108" s="7"/>
      <c r="Z108" s="7"/>
      <c r="AA108" s="7"/>
      <c r="AB108" s="7"/>
      <c r="AC108" s="7"/>
      <c r="AD108" s="7"/>
      <c r="AE108" s="7"/>
      <c r="AF108" s="7"/>
    </row>
    <row r="109" spans="1:32" x14ac:dyDescent="0.25">
      <c r="A109" s="4" t="s">
        <v>18</v>
      </c>
      <c r="B109" s="7">
        <v>0</v>
      </c>
      <c r="C109" s="7">
        <v>0</v>
      </c>
      <c r="D109" s="7">
        <v>0</v>
      </c>
      <c r="E109" s="7">
        <v>0</v>
      </c>
      <c r="F109" s="7">
        <v>0</v>
      </c>
      <c r="G109" s="7">
        <v>0</v>
      </c>
      <c r="H109" s="7">
        <v>0</v>
      </c>
      <c r="I109" s="7">
        <v>0</v>
      </c>
      <c r="J109" s="7">
        <v>0</v>
      </c>
      <c r="K109" s="7">
        <v>0</v>
      </c>
      <c r="L109" s="7">
        <v>0</v>
      </c>
      <c r="M109" s="7">
        <v>0</v>
      </c>
      <c r="N109" s="7">
        <v>0</v>
      </c>
      <c r="O109" s="7">
        <v>0</v>
      </c>
      <c r="P109" s="7">
        <v>0</v>
      </c>
      <c r="Q109" s="7">
        <v>0</v>
      </c>
      <c r="R109" s="7">
        <v>0</v>
      </c>
      <c r="S109" s="7">
        <v>0</v>
      </c>
      <c r="T109" s="7">
        <v>0</v>
      </c>
      <c r="U109" s="7">
        <v>0</v>
      </c>
      <c r="V109" s="7">
        <v>0</v>
      </c>
      <c r="W109" s="7">
        <v>0</v>
      </c>
      <c r="X109" s="7">
        <v>0</v>
      </c>
      <c r="Y109" s="7">
        <v>0</v>
      </c>
      <c r="Z109" s="7">
        <v>0</v>
      </c>
      <c r="AA109" s="7">
        <v>0</v>
      </c>
      <c r="AB109" s="7">
        <v>0</v>
      </c>
      <c r="AC109" s="7">
        <v>0</v>
      </c>
      <c r="AD109" s="7">
        <v>0</v>
      </c>
      <c r="AE109" s="7">
        <v>0</v>
      </c>
      <c r="AF109" s="7">
        <v>0</v>
      </c>
    </row>
    <row r="110" spans="1:32" x14ac:dyDescent="0.25">
      <c r="A110" s="4" t="s">
        <v>19</v>
      </c>
      <c r="B110" s="7"/>
      <c r="C110" s="7"/>
      <c r="D110" s="7"/>
      <c r="E110" s="7"/>
      <c r="F110" s="7"/>
      <c r="G110" s="7"/>
      <c r="H110" s="7"/>
      <c r="I110" s="7"/>
      <c r="J110" s="7"/>
      <c r="K110" s="7"/>
      <c r="L110" s="7"/>
      <c r="M110" s="7"/>
      <c r="N110" s="7"/>
      <c r="O110" s="7"/>
      <c r="P110" s="7"/>
      <c r="Q110" s="7"/>
      <c r="R110" s="7"/>
      <c r="S110" s="7"/>
      <c r="T110" s="7"/>
      <c r="U110" s="7"/>
      <c r="V110" s="7">
        <v>0</v>
      </c>
      <c r="W110" s="7">
        <v>0</v>
      </c>
      <c r="X110" s="7">
        <v>0</v>
      </c>
      <c r="Y110" s="7">
        <v>0</v>
      </c>
      <c r="Z110" s="7">
        <v>0</v>
      </c>
      <c r="AA110" s="7">
        <v>0</v>
      </c>
      <c r="AB110" s="7">
        <v>0</v>
      </c>
      <c r="AC110" s="7">
        <v>0</v>
      </c>
      <c r="AD110" s="7">
        <v>0</v>
      </c>
      <c r="AE110" s="7">
        <v>0</v>
      </c>
      <c r="AF110" s="7">
        <v>0</v>
      </c>
    </row>
    <row r="111" spans="1:32" x14ac:dyDescent="0.25">
      <c r="A111" s="4" t="s">
        <v>50</v>
      </c>
      <c r="B111" s="7">
        <v>0</v>
      </c>
      <c r="C111" s="7">
        <v>0</v>
      </c>
      <c r="D111" s="7">
        <v>0</v>
      </c>
      <c r="E111" s="7">
        <v>0</v>
      </c>
      <c r="F111" s="7">
        <v>0</v>
      </c>
      <c r="G111" s="7">
        <v>0</v>
      </c>
      <c r="H111" s="7">
        <v>0</v>
      </c>
      <c r="I111" s="7">
        <v>0</v>
      </c>
      <c r="J111" s="7">
        <v>0</v>
      </c>
      <c r="K111" s="7">
        <v>0</v>
      </c>
      <c r="L111" s="7">
        <v>0</v>
      </c>
      <c r="M111" s="7">
        <v>0</v>
      </c>
      <c r="N111" s="7">
        <v>0</v>
      </c>
      <c r="O111" s="7">
        <v>0</v>
      </c>
      <c r="P111" s="7">
        <v>0</v>
      </c>
      <c r="Q111" s="7">
        <v>0</v>
      </c>
      <c r="R111" s="7">
        <v>0</v>
      </c>
      <c r="S111" s="7">
        <v>0</v>
      </c>
      <c r="T111" s="7">
        <v>0</v>
      </c>
      <c r="U111" s="7">
        <v>0</v>
      </c>
      <c r="V111" s="7">
        <v>0</v>
      </c>
      <c r="W111" s="7">
        <v>0</v>
      </c>
      <c r="X111" s="7">
        <v>0</v>
      </c>
      <c r="Y111" s="7">
        <v>0</v>
      </c>
      <c r="Z111" s="7">
        <v>0</v>
      </c>
      <c r="AA111" s="7">
        <v>0</v>
      </c>
      <c r="AB111" s="7">
        <v>0</v>
      </c>
      <c r="AC111" s="7">
        <v>0</v>
      </c>
      <c r="AD111" s="7">
        <v>0</v>
      </c>
      <c r="AE111" s="7">
        <v>0</v>
      </c>
      <c r="AF111" s="7">
        <v>0</v>
      </c>
    </row>
    <row r="112" spans="1:32" x14ac:dyDescent="0.25">
      <c r="A112" s="4" t="s">
        <v>51</v>
      </c>
      <c r="B112" s="7">
        <v>0</v>
      </c>
      <c r="C112" s="7">
        <v>0</v>
      </c>
      <c r="D112" s="7">
        <v>0</v>
      </c>
      <c r="E112" s="7">
        <v>0</v>
      </c>
      <c r="F112" s="7">
        <v>0</v>
      </c>
      <c r="G112" s="7">
        <v>0</v>
      </c>
      <c r="H112" s="7">
        <v>0</v>
      </c>
      <c r="I112" s="7">
        <v>0</v>
      </c>
      <c r="J112" s="7">
        <v>0</v>
      </c>
      <c r="K112" s="7">
        <v>0</v>
      </c>
      <c r="L112" s="7">
        <v>0</v>
      </c>
      <c r="M112" s="7">
        <v>0</v>
      </c>
      <c r="N112" s="7">
        <v>0</v>
      </c>
      <c r="O112" s="7">
        <v>0</v>
      </c>
      <c r="P112" s="7">
        <v>0</v>
      </c>
      <c r="Q112" s="7">
        <v>0</v>
      </c>
      <c r="R112" s="7">
        <v>0</v>
      </c>
      <c r="S112" s="7">
        <v>0</v>
      </c>
      <c r="T112" s="7">
        <v>0</v>
      </c>
      <c r="U112" s="7">
        <v>0</v>
      </c>
      <c r="V112" s="7">
        <v>0</v>
      </c>
      <c r="W112" s="7">
        <v>0</v>
      </c>
      <c r="X112" s="7">
        <v>0</v>
      </c>
      <c r="Y112" s="7">
        <v>0</v>
      </c>
      <c r="Z112" s="7">
        <v>0</v>
      </c>
      <c r="AA112" s="7">
        <v>0</v>
      </c>
      <c r="AB112" s="7">
        <v>0</v>
      </c>
      <c r="AC112" s="7">
        <v>0</v>
      </c>
      <c r="AD112" s="7">
        <v>0</v>
      </c>
      <c r="AE112" s="7">
        <v>0</v>
      </c>
      <c r="AF112" s="7">
        <v>0</v>
      </c>
    </row>
    <row r="113" spans="1:32" x14ac:dyDescent="0.25">
      <c r="A113" s="54" t="s">
        <v>53</v>
      </c>
      <c r="B113" s="55">
        <v>0</v>
      </c>
      <c r="C113" s="55">
        <v>0</v>
      </c>
      <c r="D113" s="55">
        <v>0</v>
      </c>
      <c r="E113" s="55">
        <v>0</v>
      </c>
      <c r="F113" s="55">
        <v>0</v>
      </c>
      <c r="G113" s="55">
        <v>0</v>
      </c>
      <c r="H113" s="55">
        <v>0</v>
      </c>
      <c r="I113" s="55">
        <v>0</v>
      </c>
      <c r="J113" s="55">
        <v>0</v>
      </c>
      <c r="K113" s="55">
        <v>0</v>
      </c>
      <c r="L113" s="55">
        <v>0</v>
      </c>
      <c r="M113" s="55">
        <v>0</v>
      </c>
      <c r="N113" s="55">
        <v>0</v>
      </c>
      <c r="O113" s="55">
        <v>0</v>
      </c>
      <c r="P113" s="55">
        <v>0</v>
      </c>
      <c r="Q113" s="55">
        <v>0</v>
      </c>
      <c r="R113" s="55">
        <v>0</v>
      </c>
      <c r="S113" s="55">
        <v>0</v>
      </c>
      <c r="T113" s="55">
        <v>0</v>
      </c>
      <c r="U113" s="55">
        <v>0</v>
      </c>
      <c r="V113" s="55">
        <v>0</v>
      </c>
      <c r="W113" s="55">
        <v>0</v>
      </c>
      <c r="X113" s="55">
        <v>0</v>
      </c>
      <c r="Y113" s="55">
        <v>0</v>
      </c>
      <c r="Z113" s="55">
        <v>0</v>
      </c>
      <c r="AA113" s="55">
        <v>0</v>
      </c>
      <c r="AB113" s="55">
        <v>0</v>
      </c>
      <c r="AC113" s="55">
        <v>0</v>
      </c>
      <c r="AD113" s="55">
        <v>0</v>
      </c>
      <c r="AE113" s="55">
        <v>0</v>
      </c>
      <c r="AF113" s="55">
        <v>71664378.6208909</v>
      </c>
    </row>
    <row r="114" spans="1:32" x14ac:dyDescent="0.25">
      <c r="A114" s="4" t="s">
        <v>17</v>
      </c>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v>39089661.065940499</v>
      </c>
    </row>
    <row r="115" spans="1:32" x14ac:dyDescent="0.25">
      <c r="A115" s="4" t="s">
        <v>18</v>
      </c>
      <c r="B115" s="7">
        <v>0</v>
      </c>
      <c r="C115" s="7">
        <v>0</v>
      </c>
      <c r="D115" s="7">
        <v>0</v>
      </c>
      <c r="E115" s="7">
        <v>0</v>
      </c>
      <c r="F115" s="7">
        <v>0</v>
      </c>
      <c r="G115" s="7">
        <v>0</v>
      </c>
      <c r="H115" s="7">
        <v>0</v>
      </c>
      <c r="I115" s="7">
        <v>0</v>
      </c>
      <c r="J115" s="7">
        <v>0</v>
      </c>
      <c r="K115" s="7">
        <v>0</v>
      </c>
      <c r="L115" s="7">
        <v>0</v>
      </c>
      <c r="M115" s="7">
        <v>0</v>
      </c>
      <c r="N115" s="7">
        <v>0</v>
      </c>
      <c r="O115" s="7">
        <v>0</v>
      </c>
      <c r="P115" s="7">
        <v>0</v>
      </c>
      <c r="Q115" s="7">
        <v>0</v>
      </c>
      <c r="R115" s="7">
        <v>0</v>
      </c>
      <c r="S115" s="7">
        <v>0</v>
      </c>
      <c r="T115" s="7">
        <v>0</v>
      </c>
      <c r="U115" s="7">
        <v>0</v>
      </c>
      <c r="V115" s="7">
        <v>0</v>
      </c>
      <c r="W115" s="7">
        <v>0</v>
      </c>
      <c r="X115" s="7">
        <v>0</v>
      </c>
      <c r="Y115" s="7">
        <v>0</v>
      </c>
      <c r="Z115" s="7">
        <v>0</v>
      </c>
      <c r="AA115" s="7">
        <v>0</v>
      </c>
      <c r="AB115" s="7">
        <v>0</v>
      </c>
      <c r="AC115" s="7">
        <v>0</v>
      </c>
      <c r="AD115" s="7">
        <v>0</v>
      </c>
      <c r="AE115" s="7">
        <v>0</v>
      </c>
      <c r="AF115" s="7">
        <v>0</v>
      </c>
    </row>
    <row r="116" spans="1:32" x14ac:dyDescent="0.25">
      <c r="A116" s="4" t="s">
        <v>19</v>
      </c>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v>32574717.554950401</v>
      </c>
    </row>
    <row r="117" spans="1:32" x14ac:dyDescent="0.25">
      <c r="A117" s="4" t="s">
        <v>50</v>
      </c>
      <c r="B117" s="7">
        <v>0</v>
      </c>
      <c r="C117" s="7">
        <v>0</v>
      </c>
      <c r="D117" s="7">
        <v>0</v>
      </c>
      <c r="E117" s="7">
        <v>0</v>
      </c>
      <c r="F117" s="7">
        <v>0</v>
      </c>
      <c r="G117" s="7">
        <v>0</v>
      </c>
      <c r="H117" s="7">
        <v>0</v>
      </c>
      <c r="I117" s="7">
        <v>0</v>
      </c>
      <c r="J117" s="7">
        <v>0</v>
      </c>
      <c r="K117" s="7">
        <v>0</v>
      </c>
      <c r="L117" s="7">
        <v>0</v>
      </c>
      <c r="M117" s="7">
        <v>0</v>
      </c>
      <c r="N117" s="7">
        <v>0</v>
      </c>
      <c r="O117" s="7">
        <v>0</v>
      </c>
      <c r="P117" s="7">
        <v>0</v>
      </c>
      <c r="Q117" s="7">
        <v>0</v>
      </c>
      <c r="R117" s="7">
        <v>0</v>
      </c>
      <c r="S117" s="7">
        <v>0</v>
      </c>
      <c r="T117" s="7">
        <v>0</v>
      </c>
      <c r="U117" s="7">
        <v>0</v>
      </c>
      <c r="V117" s="7">
        <v>0</v>
      </c>
      <c r="W117" s="7">
        <v>0</v>
      </c>
      <c r="X117" s="7">
        <v>0</v>
      </c>
      <c r="Y117" s="7">
        <v>0</v>
      </c>
      <c r="Z117" s="7">
        <v>0</v>
      </c>
      <c r="AA117" s="7">
        <v>0</v>
      </c>
      <c r="AB117" s="7">
        <v>0</v>
      </c>
      <c r="AC117" s="7">
        <v>0</v>
      </c>
      <c r="AD117" s="7">
        <v>0</v>
      </c>
      <c r="AE117" s="7">
        <v>0</v>
      </c>
      <c r="AF117" s="7">
        <v>0</v>
      </c>
    </row>
    <row r="118" spans="1:32" x14ac:dyDescent="0.25">
      <c r="A118" s="4" t="s">
        <v>51</v>
      </c>
      <c r="B118" s="7">
        <v>0</v>
      </c>
      <c r="C118" s="7">
        <v>0</v>
      </c>
      <c r="D118" s="7">
        <v>0</v>
      </c>
      <c r="E118" s="7">
        <v>0</v>
      </c>
      <c r="F118" s="7">
        <v>0</v>
      </c>
      <c r="G118" s="7">
        <v>0</v>
      </c>
      <c r="H118" s="7">
        <v>0</v>
      </c>
      <c r="I118" s="7">
        <v>0</v>
      </c>
      <c r="J118" s="7">
        <v>0</v>
      </c>
      <c r="K118" s="7">
        <v>0</v>
      </c>
      <c r="L118" s="7">
        <v>0</v>
      </c>
      <c r="M118" s="7">
        <v>0</v>
      </c>
      <c r="N118" s="7">
        <v>0</v>
      </c>
      <c r="O118" s="7">
        <v>0</v>
      </c>
      <c r="P118" s="7">
        <v>0</v>
      </c>
      <c r="Q118" s="7">
        <v>0</v>
      </c>
      <c r="R118" s="7">
        <v>0</v>
      </c>
      <c r="S118" s="7">
        <v>0</v>
      </c>
      <c r="T118" s="7">
        <v>0</v>
      </c>
      <c r="U118" s="7">
        <v>0</v>
      </c>
      <c r="V118" s="7">
        <v>0</v>
      </c>
      <c r="W118" s="7">
        <v>0</v>
      </c>
      <c r="X118" s="7">
        <v>0</v>
      </c>
      <c r="Y118" s="7">
        <v>0</v>
      </c>
      <c r="Z118" s="7">
        <v>0</v>
      </c>
      <c r="AA118" s="7">
        <v>0</v>
      </c>
      <c r="AB118" s="7">
        <v>0</v>
      </c>
      <c r="AC118" s="7">
        <v>0</v>
      </c>
      <c r="AD118" s="7">
        <v>0</v>
      </c>
      <c r="AE118" s="7">
        <v>0</v>
      </c>
      <c r="AF118" s="7">
        <v>0</v>
      </c>
    </row>
    <row r="119" spans="1:32" x14ac:dyDescent="0.25">
      <c r="A119" s="54" t="s">
        <v>54</v>
      </c>
      <c r="B119" s="55">
        <v>0</v>
      </c>
      <c r="C119" s="55">
        <v>0</v>
      </c>
      <c r="D119" s="55">
        <v>0</v>
      </c>
      <c r="E119" s="55">
        <v>0</v>
      </c>
      <c r="F119" s="55">
        <v>0</v>
      </c>
      <c r="G119" s="55">
        <v>0</v>
      </c>
      <c r="H119" s="55">
        <v>0</v>
      </c>
      <c r="I119" s="55">
        <v>0</v>
      </c>
      <c r="J119" s="55">
        <v>0</v>
      </c>
      <c r="K119" s="55">
        <v>0</v>
      </c>
      <c r="L119" s="55">
        <v>10230577.9235419</v>
      </c>
      <c r="M119" s="55">
        <v>10230556.9235419</v>
      </c>
      <c r="N119" s="55">
        <v>10230556.9235419</v>
      </c>
      <c r="O119" s="55">
        <v>10230556.9235419</v>
      </c>
      <c r="P119" s="55">
        <v>10230556.9235419</v>
      </c>
      <c r="Q119" s="55">
        <v>10230556.9235419</v>
      </c>
      <c r="R119" s="55">
        <v>10230556.9235419</v>
      </c>
      <c r="S119" s="55">
        <v>10230556.9235419</v>
      </c>
      <c r="T119" s="55">
        <v>10230556.9235419</v>
      </c>
      <c r="U119" s="55">
        <v>10230556.9235419</v>
      </c>
      <c r="V119" s="55">
        <v>52587396.862592399</v>
      </c>
      <c r="W119" s="55">
        <v>52587352.862592399</v>
      </c>
      <c r="X119" s="55">
        <v>52587352.862592399</v>
      </c>
      <c r="Y119" s="55">
        <v>52587352.862592399</v>
      </c>
      <c r="Z119" s="55">
        <v>52587352.862592399</v>
      </c>
      <c r="AA119" s="55">
        <v>52587352.862592399</v>
      </c>
      <c r="AB119" s="55">
        <v>52587352.862592399</v>
      </c>
      <c r="AC119" s="55">
        <v>52587352.862592399</v>
      </c>
      <c r="AD119" s="55">
        <v>52587352.862592399</v>
      </c>
      <c r="AE119" s="55">
        <v>52587352.862592399</v>
      </c>
      <c r="AF119" s="55">
        <v>66064338.777845502</v>
      </c>
    </row>
    <row r="120" spans="1:32" x14ac:dyDescent="0.25">
      <c r="A120" s="4" t="s">
        <v>17</v>
      </c>
      <c r="B120" s="7"/>
      <c r="C120" s="7"/>
      <c r="D120" s="7"/>
      <c r="E120" s="7"/>
      <c r="F120" s="7"/>
      <c r="G120" s="7"/>
      <c r="H120" s="7"/>
      <c r="I120" s="7"/>
      <c r="J120" s="7"/>
      <c r="K120" s="7"/>
      <c r="L120" s="7">
        <v>21</v>
      </c>
      <c r="M120" s="7"/>
      <c r="N120" s="7"/>
      <c r="O120" s="7"/>
      <c r="P120" s="7"/>
      <c r="Q120" s="7"/>
      <c r="R120" s="7"/>
      <c r="S120" s="7"/>
      <c r="T120" s="7"/>
      <c r="U120" s="7"/>
      <c r="V120" s="7">
        <v>44</v>
      </c>
      <c r="W120" s="7"/>
      <c r="X120" s="7"/>
      <c r="Y120" s="7"/>
      <c r="Z120" s="7"/>
      <c r="AA120" s="7"/>
      <c r="AB120" s="7"/>
      <c r="AC120" s="7"/>
      <c r="AD120" s="7"/>
      <c r="AE120" s="7"/>
      <c r="AF120" s="7">
        <v>2.2000000000000002</v>
      </c>
    </row>
    <row r="121" spans="1:32" x14ac:dyDescent="0.25">
      <c r="A121" s="4" t="s">
        <v>18</v>
      </c>
      <c r="B121" s="7">
        <v>0</v>
      </c>
      <c r="C121" s="7">
        <v>0</v>
      </c>
      <c r="D121" s="7">
        <v>0</v>
      </c>
      <c r="E121" s="7">
        <v>0</v>
      </c>
      <c r="F121" s="7">
        <v>0</v>
      </c>
      <c r="G121" s="7">
        <v>0</v>
      </c>
      <c r="H121" s="7">
        <v>0</v>
      </c>
      <c r="I121" s="7">
        <v>0</v>
      </c>
      <c r="J121" s="7">
        <v>0</v>
      </c>
      <c r="K121" s="7">
        <v>0</v>
      </c>
      <c r="L121" s="7">
        <v>0</v>
      </c>
      <c r="M121" s="7">
        <v>0</v>
      </c>
      <c r="N121" s="7">
        <v>0</v>
      </c>
      <c r="O121" s="7">
        <v>0</v>
      </c>
      <c r="P121" s="7">
        <v>0</v>
      </c>
      <c r="Q121" s="7">
        <v>0</v>
      </c>
      <c r="R121" s="7">
        <v>0</v>
      </c>
      <c r="S121" s="7">
        <v>0</v>
      </c>
      <c r="T121" s="7">
        <v>0</v>
      </c>
      <c r="U121" s="7">
        <v>0</v>
      </c>
      <c r="V121" s="7">
        <v>0</v>
      </c>
      <c r="W121" s="7">
        <v>0</v>
      </c>
      <c r="X121" s="7">
        <v>0</v>
      </c>
      <c r="Y121" s="7">
        <v>0</v>
      </c>
      <c r="Z121" s="7">
        <v>0</v>
      </c>
      <c r="AA121" s="7">
        <v>0</v>
      </c>
      <c r="AB121" s="7">
        <v>0</v>
      </c>
      <c r="AC121" s="7">
        <v>0</v>
      </c>
      <c r="AD121" s="7">
        <v>0</v>
      </c>
      <c r="AE121" s="7">
        <v>0</v>
      </c>
      <c r="AF121" s="7">
        <v>0</v>
      </c>
    </row>
    <row r="122" spans="1:32" x14ac:dyDescent="0.25">
      <c r="A122" s="4" t="s">
        <v>19</v>
      </c>
      <c r="B122" s="7"/>
      <c r="C122" s="7"/>
      <c r="D122" s="7"/>
      <c r="E122" s="7"/>
      <c r="F122" s="7"/>
      <c r="G122" s="7"/>
      <c r="H122" s="7"/>
      <c r="I122" s="7"/>
      <c r="J122" s="7"/>
      <c r="K122" s="7"/>
      <c r="L122" s="7">
        <v>0</v>
      </c>
      <c r="M122" s="7">
        <v>0</v>
      </c>
      <c r="N122" s="7">
        <v>0</v>
      </c>
      <c r="O122" s="7">
        <v>0</v>
      </c>
      <c r="P122" s="7">
        <v>0</v>
      </c>
      <c r="Q122" s="7">
        <v>0</v>
      </c>
      <c r="R122" s="7">
        <v>0</v>
      </c>
      <c r="S122" s="7">
        <v>0</v>
      </c>
      <c r="T122" s="7">
        <v>0</v>
      </c>
      <c r="U122" s="7">
        <v>0</v>
      </c>
      <c r="V122" s="7">
        <v>0</v>
      </c>
      <c r="W122" s="7">
        <v>0</v>
      </c>
      <c r="X122" s="7">
        <v>0</v>
      </c>
      <c r="Y122" s="7">
        <v>0</v>
      </c>
      <c r="Z122" s="7">
        <v>0</v>
      </c>
      <c r="AA122" s="7">
        <v>0</v>
      </c>
      <c r="AB122" s="7">
        <v>0</v>
      </c>
      <c r="AC122" s="7">
        <v>0</v>
      </c>
      <c r="AD122" s="7">
        <v>0</v>
      </c>
      <c r="AE122" s="7">
        <v>0</v>
      </c>
      <c r="AF122" s="7">
        <v>0</v>
      </c>
    </row>
    <row r="123" spans="1:32" x14ac:dyDescent="0.25">
      <c r="A123" s="4" t="s">
        <v>50</v>
      </c>
      <c r="B123" s="7">
        <v>0</v>
      </c>
      <c r="C123" s="7">
        <v>0</v>
      </c>
      <c r="D123" s="7">
        <v>0</v>
      </c>
      <c r="E123" s="7">
        <v>0</v>
      </c>
      <c r="F123" s="7">
        <v>0</v>
      </c>
      <c r="G123" s="7">
        <v>0</v>
      </c>
      <c r="H123" s="7">
        <v>0</v>
      </c>
      <c r="I123" s="7">
        <v>0</v>
      </c>
      <c r="J123" s="7">
        <v>0</v>
      </c>
      <c r="K123" s="7">
        <v>0</v>
      </c>
      <c r="L123" s="7">
        <v>0</v>
      </c>
      <c r="M123" s="7">
        <v>0</v>
      </c>
      <c r="N123" s="7">
        <v>0</v>
      </c>
      <c r="O123" s="7">
        <v>0</v>
      </c>
      <c r="P123" s="7">
        <v>0</v>
      </c>
      <c r="Q123" s="7">
        <v>0</v>
      </c>
      <c r="R123" s="7">
        <v>0</v>
      </c>
      <c r="S123" s="7">
        <v>0</v>
      </c>
      <c r="T123" s="7">
        <v>0</v>
      </c>
      <c r="U123" s="7">
        <v>0</v>
      </c>
      <c r="V123" s="7">
        <v>0</v>
      </c>
      <c r="W123" s="7">
        <v>0</v>
      </c>
      <c r="X123" s="7">
        <v>0</v>
      </c>
      <c r="Y123" s="7">
        <v>0</v>
      </c>
      <c r="Z123" s="7">
        <v>0</v>
      </c>
      <c r="AA123" s="7">
        <v>0</v>
      </c>
      <c r="AB123" s="7">
        <v>0</v>
      </c>
      <c r="AC123" s="7">
        <v>0</v>
      </c>
      <c r="AD123" s="7">
        <v>0</v>
      </c>
      <c r="AE123" s="7">
        <v>0</v>
      </c>
      <c r="AF123" s="7">
        <v>0</v>
      </c>
    </row>
    <row r="124" spans="1:32" x14ac:dyDescent="0.25">
      <c r="A124" s="4" t="s">
        <v>55</v>
      </c>
      <c r="B124" s="7">
        <v>0</v>
      </c>
      <c r="C124" s="7"/>
      <c r="D124" s="7"/>
      <c r="E124" s="7"/>
      <c r="F124" s="7"/>
      <c r="G124" s="7"/>
      <c r="H124" s="7"/>
      <c r="I124" s="7"/>
      <c r="J124" s="7"/>
      <c r="K124" s="7"/>
      <c r="L124" s="7">
        <v>0</v>
      </c>
      <c r="M124" s="7"/>
      <c r="N124" s="7"/>
      <c r="O124" s="7"/>
      <c r="P124" s="7"/>
      <c r="Q124" s="7"/>
      <c r="R124" s="7"/>
      <c r="S124" s="7"/>
      <c r="T124" s="7"/>
      <c r="U124" s="7"/>
      <c r="V124" s="7">
        <v>0</v>
      </c>
      <c r="W124" s="7"/>
      <c r="X124" s="7"/>
      <c r="Y124" s="7"/>
      <c r="Z124" s="7"/>
      <c r="AA124" s="7"/>
      <c r="AB124" s="7"/>
      <c r="AC124" s="7"/>
      <c r="AD124" s="7"/>
      <c r="AE124" s="7"/>
      <c r="AF124" s="7">
        <v>0</v>
      </c>
    </row>
    <row r="125" spans="1:32" x14ac:dyDescent="0.25">
      <c r="A125" s="4" t="s">
        <v>51</v>
      </c>
      <c r="B125" s="7">
        <v>0</v>
      </c>
      <c r="C125" s="7">
        <v>0</v>
      </c>
      <c r="D125" s="7">
        <v>0</v>
      </c>
      <c r="E125" s="7">
        <v>0</v>
      </c>
      <c r="F125" s="7">
        <v>0</v>
      </c>
      <c r="G125" s="7">
        <v>0</v>
      </c>
      <c r="H125" s="7">
        <v>0</v>
      </c>
      <c r="I125" s="7">
        <v>0</v>
      </c>
      <c r="J125" s="7">
        <v>0</v>
      </c>
      <c r="K125" s="7">
        <v>0</v>
      </c>
      <c r="L125" s="7">
        <v>10230556.9235419</v>
      </c>
      <c r="M125" s="7">
        <v>10230556.9235419</v>
      </c>
      <c r="N125" s="7">
        <v>10230556.9235419</v>
      </c>
      <c r="O125" s="7">
        <v>10230556.9235419</v>
      </c>
      <c r="P125" s="7">
        <v>10230556.9235419</v>
      </c>
      <c r="Q125" s="7">
        <v>10230556.9235419</v>
      </c>
      <c r="R125" s="7">
        <v>10230556.9235419</v>
      </c>
      <c r="S125" s="7">
        <v>10230556.9235419</v>
      </c>
      <c r="T125" s="7">
        <v>10230556.9235419</v>
      </c>
      <c r="U125" s="7">
        <v>10230556.9235419</v>
      </c>
      <c r="V125" s="7">
        <v>52587352.862592399</v>
      </c>
      <c r="W125" s="7">
        <v>52587352.862592399</v>
      </c>
      <c r="X125" s="7">
        <v>52587352.862592399</v>
      </c>
      <c r="Y125" s="7">
        <v>52587352.862592399</v>
      </c>
      <c r="Z125" s="7">
        <v>52587352.862592399</v>
      </c>
      <c r="AA125" s="7">
        <v>52587352.862592399</v>
      </c>
      <c r="AB125" s="7">
        <v>52587352.862592399</v>
      </c>
      <c r="AC125" s="7">
        <v>52587352.862592399</v>
      </c>
      <c r="AD125" s="7">
        <v>52587352.862592399</v>
      </c>
      <c r="AE125" s="7">
        <v>52587352.862592399</v>
      </c>
      <c r="AF125" s="7">
        <v>66064336.577845499</v>
      </c>
    </row>
    <row r="126" spans="1:32" x14ac:dyDescent="0.25">
      <c r="A126" s="54" t="s">
        <v>56</v>
      </c>
      <c r="B126" s="55">
        <v>0</v>
      </c>
      <c r="C126" s="55">
        <v>0</v>
      </c>
      <c r="D126" s="55">
        <v>0</v>
      </c>
      <c r="E126" s="55">
        <v>0</v>
      </c>
      <c r="F126" s="55">
        <v>0</v>
      </c>
      <c r="G126" s="55">
        <v>0</v>
      </c>
      <c r="H126" s="55">
        <v>0</v>
      </c>
      <c r="I126" s="55">
        <v>0</v>
      </c>
      <c r="J126" s="55">
        <v>0</v>
      </c>
      <c r="K126" s="55">
        <v>0</v>
      </c>
      <c r="L126" s="55">
        <v>5358425596.3526926</v>
      </c>
      <c r="M126" s="55">
        <v>346821096.33209211</v>
      </c>
      <c r="N126" s="55">
        <v>346821096.33209211</v>
      </c>
      <c r="O126" s="55">
        <v>346821096.33209211</v>
      </c>
      <c r="P126" s="55">
        <v>346821096.33209211</v>
      </c>
      <c r="Q126" s="55">
        <v>346821096.33209211</v>
      </c>
      <c r="R126" s="55">
        <v>346821096.33209211</v>
      </c>
      <c r="S126" s="55">
        <v>346821096.33209211</v>
      </c>
      <c r="T126" s="55">
        <v>346821096.33209211</v>
      </c>
      <c r="U126" s="55">
        <v>346821096.33209211</v>
      </c>
      <c r="V126" s="55">
        <v>5045681003.0473213</v>
      </c>
      <c r="W126" s="55">
        <v>898921077.74256206</v>
      </c>
      <c r="X126" s="55">
        <v>898921077.74256206</v>
      </c>
      <c r="Y126" s="55">
        <v>898921077.74256206</v>
      </c>
      <c r="Z126" s="55">
        <v>898921077.74256206</v>
      </c>
      <c r="AA126" s="55">
        <v>898921077.74256206</v>
      </c>
      <c r="AB126" s="55">
        <v>898921077.74256206</v>
      </c>
      <c r="AC126" s="55">
        <v>898921077.74256206</v>
      </c>
      <c r="AD126" s="55">
        <v>898921077.74256206</v>
      </c>
      <c r="AE126" s="55">
        <v>898921077.74256206</v>
      </c>
      <c r="AF126" s="55">
        <v>898921077.74256206</v>
      </c>
    </row>
    <row r="127" spans="1:32" x14ac:dyDescent="0.25">
      <c r="A127" s="4" t="s">
        <v>17</v>
      </c>
      <c r="B127" s="7"/>
      <c r="C127" s="7"/>
      <c r="D127" s="7"/>
      <c r="E127" s="7"/>
      <c r="F127" s="7"/>
      <c r="G127" s="7"/>
      <c r="H127" s="7"/>
      <c r="I127" s="7"/>
      <c r="J127" s="7"/>
      <c r="K127" s="7"/>
      <c r="L127" s="7">
        <v>5011604500.0206003</v>
      </c>
      <c r="M127" s="7"/>
      <c r="N127" s="7"/>
      <c r="O127" s="7"/>
      <c r="P127" s="7"/>
      <c r="Q127" s="7"/>
      <c r="R127" s="7"/>
      <c r="S127" s="7"/>
      <c r="T127" s="7"/>
      <c r="U127" s="7"/>
      <c r="V127" s="7">
        <v>4146759925.30476</v>
      </c>
      <c r="W127" s="7"/>
      <c r="X127" s="7"/>
      <c r="Y127" s="7"/>
      <c r="Z127" s="7"/>
      <c r="AA127" s="7"/>
      <c r="AB127" s="7"/>
      <c r="AC127" s="7"/>
      <c r="AD127" s="7"/>
      <c r="AE127" s="7"/>
      <c r="AF127" s="7">
        <v>0</v>
      </c>
    </row>
    <row r="128" spans="1:32" x14ac:dyDescent="0.25">
      <c r="A128" s="4" t="s">
        <v>18</v>
      </c>
      <c r="B128" s="7">
        <v>0</v>
      </c>
      <c r="C128" s="7">
        <v>0</v>
      </c>
      <c r="D128" s="7">
        <v>0</v>
      </c>
      <c r="E128" s="7">
        <v>0</v>
      </c>
      <c r="F128" s="7">
        <v>0</v>
      </c>
      <c r="G128" s="7">
        <v>0</v>
      </c>
      <c r="H128" s="7">
        <v>0</v>
      </c>
      <c r="I128" s="7">
        <v>0</v>
      </c>
      <c r="J128" s="7">
        <v>0</v>
      </c>
      <c r="K128" s="7">
        <v>0</v>
      </c>
      <c r="L128" s="7">
        <v>76580835.537330106</v>
      </c>
      <c r="M128" s="7">
        <v>76580835.537330106</v>
      </c>
      <c r="N128" s="7">
        <v>76580835.537330106</v>
      </c>
      <c r="O128" s="7">
        <v>76580835.537330106</v>
      </c>
      <c r="P128" s="7">
        <v>76580835.537330106</v>
      </c>
      <c r="Q128" s="7">
        <v>76580835.537330106</v>
      </c>
      <c r="R128" s="7">
        <v>76580835.537330106</v>
      </c>
      <c r="S128" s="7">
        <v>76580835.537330106</v>
      </c>
      <c r="T128" s="7">
        <v>76580835.537330106</v>
      </c>
      <c r="U128" s="7">
        <v>76580835.537330106</v>
      </c>
      <c r="V128" s="7">
        <v>201797912.083094</v>
      </c>
      <c r="W128" s="7">
        <v>201797912.083094</v>
      </c>
      <c r="X128" s="7">
        <v>201797912.083094</v>
      </c>
      <c r="Y128" s="7">
        <v>201797912.083094</v>
      </c>
      <c r="Z128" s="7">
        <v>201797912.083094</v>
      </c>
      <c r="AA128" s="7">
        <v>201797912.083094</v>
      </c>
      <c r="AB128" s="7">
        <v>201797912.083094</v>
      </c>
      <c r="AC128" s="7">
        <v>201797912.083094</v>
      </c>
      <c r="AD128" s="7">
        <v>201797912.083094</v>
      </c>
      <c r="AE128" s="7">
        <v>201797912.083094</v>
      </c>
      <c r="AF128" s="7">
        <v>201797912.083094</v>
      </c>
    </row>
    <row r="129" spans="1:32" x14ac:dyDescent="0.25">
      <c r="A129" s="4" t="s">
        <v>19</v>
      </c>
      <c r="B129" s="7"/>
      <c r="C129" s="7"/>
      <c r="D129" s="7"/>
      <c r="E129" s="7"/>
      <c r="F129" s="7"/>
      <c r="G129" s="7"/>
      <c r="H129" s="7"/>
      <c r="I129" s="7"/>
      <c r="J129" s="7"/>
      <c r="K129" s="7"/>
      <c r="L129" s="7">
        <v>178985875.000736</v>
      </c>
      <c r="M129" s="7">
        <v>178985875.000736</v>
      </c>
      <c r="N129" s="7">
        <v>178985875.000736</v>
      </c>
      <c r="O129" s="7">
        <v>178985875.000736</v>
      </c>
      <c r="P129" s="7">
        <v>178985875.000736</v>
      </c>
      <c r="Q129" s="7">
        <v>178985875.000736</v>
      </c>
      <c r="R129" s="7">
        <v>178985875.000736</v>
      </c>
      <c r="S129" s="7">
        <v>178985875.000736</v>
      </c>
      <c r="T129" s="7">
        <v>178985875.000736</v>
      </c>
      <c r="U129" s="7">
        <v>178985875.000736</v>
      </c>
      <c r="V129" s="7">
        <v>461719506.27151501</v>
      </c>
      <c r="W129" s="7">
        <v>461719506.27151501</v>
      </c>
      <c r="X129" s="7">
        <v>461719506.27151501</v>
      </c>
      <c r="Y129" s="7">
        <v>461719506.27151501</v>
      </c>
      <c r="Z129" s="7">
        <v>461719506.27151501</v>
      </c>
      <c r="AA129" s="7">
        <v>461719506.27151501</v>
      </c>
      <c r="AB129" s="7">
        <v>461719506.27151501</v>
      </c>
      <c r="AC129" s="7">
        <v>461719506.27151501</v>
      </c>
      <c r="AD129" s="7">
        <v>461719506.27151501</v>
      </c>
      <c r="AE129" s="7">
        <v>461719506.27151501</v>
      </c>
      <c r="AF129" s="7">
        <v>461719506.27151501</v>
      </c>
    </row>
    <row r="130" spans="1:32" x14ac:dyDescent="0.25">
      <c r="A130" s="4" t="s">
        <v>50</v>
      </c>
      <c r="B130" s="7">
        <v>0</v>
      </c>
      <c r="C130" s="7">
        <v>0</v>
      </c>
      <c r="D130" s="7">
        <v>0</v>
      </c>
      <c r="E130" s="7">
        <v>0</v>
      </c>
      <c r="F130" s="7">
        <v>0</v>
      </c>
      <c r="G130" s="7">
        <v>0</v>
      </c>
      <c r="H130" s="7">
        <v>0</v>
      </c>
      <c r="I130" s="7">
        <v>0</v>
      </c>
      <c r="J130" s="7">
        <v>0</v>
      </c>
      <c r="K130" s="7">
        <v>0</v>
      </c>
      <c r="L130" s="7">
        <v>0</v>
      </c>
      <c r="M130" s="7">
        <v>0</v>
      </c>
      <c r="N130" s="7">
        <v>0</v>
      </c>
      <c r="O130" s="7">
        <v>0</v>
      </c>
      <c r="P130" s="7">
        <v>0</v>
      </c>
      <c r="Q130" s="7">
        <v>0</v>
      </c>
      <c r="R130" s="7">
        <v>0</v>
      </c>
      <c r="S130" s="7">
        <v>0</v>
      </c>
      <c r="T130" s="7">
        <v>0</v>
      </c>
      <c r="U130" s="7">
        <v>0</v>
      </c>
      <c r="V130" s="7">
        <v>0</v>
      </c>
      <c r="W130" s="7">
        <v>0</v>
      </c>
      <c r="X130" s="7">
        <v>0</v>
      </c>
      <c r="Y130" s="7">
        <v>0</v>
      </c>
      <c r="Z130" s="7">
        <v>0</v>
      </c>
      <c r="AA130" s="7">
        <v>0</v>
      </c>
      <c r="AB130" s="7">
        <v>0</v>
      </c>
      <c r="AC130" s="7">
        <v>0</v>
      </c>
      <c r="AD130" s="7">
        <v>0</v>
      </c>
      <c r="AE130" s="7">
        <v>0</v>
      </c>
      <c r="AF130" s="7">
        <v>0</v>
      </c>
    </row>
    <row r="131" spans="1:32" x14ac:dyDescent="0.25">
      <c r="A131" s="4" t="s">
        <v>51</v>
      </c>
      <c r="B131" s="7">
        <v>0</v>
      </c>
      <c r="C131" s="7">
        <v>0</v>
      </c>
      <c r="D131" s="7">
        <v>0</v>
      </c>
      <c r="E131" s="7">
        <v>0</v>
      </c>
      <c r="F131" s="7">
        <v>0</v>
      </c>
      <c r="G131" s="7">
        <v>0</v>
      </c>
      <c r="H131" s="7">
        <v>0</v>
      </c>
      <c r="I131" s="7">
        <v>0</v>
      </c>
      <c r="J131" s="7">
        <v>0</v>
      </c>
      <c r="K131" s="7">
        <v>0</v>
      </c>
      <c r="L131" s="7">
        <v>91254385.794026002</v>
      </c>
      <c r="M131" s="7">
        <v>91254385.794026002</v>
      </c>
      <c r="N131" s="7">
        <v>91254385.794026002</v>
      </c>
      <c r="O131" s="7">
        <v>91254385.794026002</v>
      </c>
      <c r="P131" s="7">
        <v>91254385.794026002</v>
      </c>
      <c r="Q131" s="7">
        <v>91254385.794026002</v>
      </c>
      <c r="R131" s="7">
        <v>91254385.794026002</v>
      </c>
      <c r="S131" s="7">
        <v>91254385.794026002</v>
      </c>
      <c r="T131" s="7">
        <v>91254385.794026002</v>
      </c>
      <c r="U131" s="7">
        <v>91254385.794026002</v>
      </c>
      <c r="V131" s="7">
        <v>235403659.38795301</v>
      </c>
      <c r="W131" s="7">
        <v>235403659.38795301</v>
      </c>
      <c r="X131" s="7">
        <v>235403659.38795301</v>
      </c>
      <c r="Y131" s="7">
        <v>235403659.38795301</v>
      </c>
      <c r="Z131" s="7">
        <v>235403659.38795301</v>
      </c>
      <c r="AA131" s="7">
        <v>235403659.38795301</v>
      </c>
      <c r="AB131" s="7">
        <v>235403659.38795301</v>
      </c>
      <c r="AC131" s="7">
        <v>235403659.38795301</v>
      </c>
      <c r="AD131" s="7">
        <v>235403659.38795301</v>
      </c>
      <c r="AE131" s="7">
        <v>235403659.38795301</v>
      </c>
      <c r="AF131" s="7">
        <v>235403659.38795301</v>
      </c>
    </row>
    <row r="132" spans="1:32" x14ac:dyDescent="0.25">
      <c r="A132" s="54" t="s">
        <v>57</v>
      </c>
      <c r="B132" s="55">
        <v>0</v>
      </c>
      <c r="C132" s="55">
        <v>0</v>
      </c>
      <c r="D132" s="55">
        <v>0</v>
      </c>
      <c r="E132" s="55">
        <v>0</v>
      </c>
      <c r="F132" s="55">
        <v>0</v>
      </c>
      <c r="G132" s="55">
        <v>0</v>
      </c>
      <c r="H132" s="55">
        <v>0</v>
      </c>
      <c r="I132" s="55">
        <v>0</v>
      </c>
      <c r="J132" s="55">
        <v>0</v>
      </c>
      <c r="K132" s="55">
        <v>0</v>
      </c>
      <c r="L132" s="55">
        <v>3377099440.2256451</v>
      </c>
      <c r="M132" s="55">
        <v>119000755.0770646</v>
      </c>
      <c r="N132" s="55">
        <v>119000755.0770646</v>
      </c>
      <c r="O132" s="55">
        <v>119000755.0770646</v>
      </c>
      <c r="P132" s="55">
        <v>119000755.0770646</v>
      </c>
      <c r="Q132" s="55">
        <v>119000755.0770646</v>
      </c>
      <c r="R132" s="55">
        <v>119000755.0770646</v>
      </c>
      <c r="S132" s="55">
        <v>119000755.0770646</v>
      </c>
      <c r="T132" s="55">
        <v>119000755.0770646</v>
      </c>
      <c r="U132" s="55">
        <v>119000755.0770646</v>
      </c>
      <c r="V132" s="55">
        <v>5473370978.9112291</v>
      </c>
      <c r="W132" s="55">
        <v>463970978.91122925</v>
      </c>
      <c r="X132" s="55">
        <v>463970978.91122925</v>
      </c>
      <c r="Y132" s="55">
        <v>463970978.91122925</v>
      </c>
      <c r="Z132" s="55">
        <v>463970978.91122925</v>
      </c>
      <c r="AA132" s="55">
        <v>463970978.91122925</v>
      </c>
      <c r="AB132" s="55">
        <v>463970978.91122925</v>
      </c>
      <c r="AC132" s="55">
        <v>463970978.91122925</v>
      </c>
      <c r="AD132" s="55">
        <v>463970978.91122925</v>
      </c>
      <c r="AE132" s="55">
        <v>463970978.91122925</v>
      </c>
      <c r="AF132" s="55">
        <v>1235582512.4088669</v>
      </c>
    </row>
    <row r="133" spans="1:32" x14ac:dyDescent="0.25">
      <c r="A133" s="4" t="s">
        <v>17</v>
      </c>
      <c r="B133" s="7"/>
      <c r="C133" s="7"/>
      <c r="D133" s="7"/>
      <c r="E133" s="7"/>
      <c r="F133" s="7"/>
      <c r="G133" s="7"/>
      <c r="H133" s="7"/>
      <c r="I133" s="7"/>
      <c r="J133" s="7"/>
      <c r="K133" s="7"/>
      <c r="L133" s="7">
        <v>3258098685.1485801</v>
      </c>
      <c r="M133" s="7"/>
      <c r="N133" s="7"/>
      <c r="O133" s="7"/>
      <c r="P133" s="7"/>
      <c r="Q133" s="7"/>
      <c r="R133" s="7"/>
      <c r="S133" s="7"/>
      <c r="T133" s="7"/>
      <c r="U133" s="7"/>
      <c r="V133" s="7">
        <v>5009400000</v>
      </c>
      <c r="W133" s="7"/>
      <c r="X133" s="7"/>
      <c r="Y133" s="7"/>
      <c r="Z133" s="7"/>
      <c r="AA133" s="7"/>
      <c r="AB133" s="7"/>
      <c r="AC133" s="7"/>
      <c r="AD133" s="7"/>
      <c r="AE133" s="7"/>
      <c r="AF133" s="7">
        <v>437745373.61562401</v>
      </c>
    </row>
    <row r="134" spans="1:32" x14ac:dyDescent="0.25">
      <c r="A134" s="4" t="s">
        <v>18</v>
      </c>
      <c r="B134" s="7">
        <v>0</v>
      </c>
      <c r="C134" s="7">
        <v>0</v>
      </c>
      <c r="D134" s="7">
        <v>0</v>
      </c>
      <c r="E134" s="7">
        <v>0</v>
      </c>
      <c r="F134" s="7">
        <v>0</v>
      </c>
      <c r="G134" s="7">
        <v>0</v>
      </c>
      <c r="H134" s="7">
        <v>0</v>
      </c>
      <c r="I134" s="7">
        <v>0</v>
      </c>
      <c r="J134" s="7">
        <v>0</v>
      </c>
      <c r="K134" s="7">
        <v>0</v>
      </c>
      <c r="L134" s="7">
        <v>0</v>
      </c>
      <c r="M134" s="7">
        <v>0</v>
      </c>
      <c r="N134" s="7">
        <v>0</v>
      </c>
      <c r="O134" s="7">
        <v>0</v>
      </c>
      <c r="P134" s="7">
        <v>0</v>
      </c>
      <c r="Q134" s="7">
        <v>0</v>
      </c>
      <c r="R134" s="7">
        <v>0</v>
      </c>
      <c r="S134" s="7">
        <v>0</v>
      </c>
      <c r="T134" s="7">
        <v>0</v>
      </c>
      <c r="U134" s="7">
        <v>0</v>
      </c>
      <c r="V134" s="7">
        <v>0</v>
      </c>
      <c r="W134" s="7">
        <v>0</v>
      </c>
      <c r="X134" s="7">
        <v>0</v>
      </c>
      <c r="Y134" s="7">
        <v>0</v>
      </c>
      <c r="Z134" s="7">
        <v>0</v>
      </c>
      <c r="AA134" s="7">
        <v>0</v>
      </c>
      <c r="AB134" s="7">
        <v>0</v>
      </c>
      <c r="AC134" s="7">
        <v>0</v>
      </c>
      <c r="AD134" s="7">
        <v>0</v>
      </c>
      <c r="AE134" s="7">
        <v>0</v>
      </c>
      <c r="AF134" s="7">
        <v>0</v>
      </c>
    </row>
    <row r="135" spans="1:32" x14ac:dyDescent="0.25">
      <c r="A135" s="4" t="s">
        <v>19</v>
      </c>
      <c r="B135" s="7"/>
      <c r="C135" s="7"/>
      <c r="D135" s="7"/>
      <c r="E135" s="7"/>
      <c r="F135" s="7"/>
      <c r="G135" s="7"/>
      <c r="H135" s="7"/>
      <c r="I135" s="7"/>
      <c r="J135" s="7"/>
      <c r="K135" s="7"/>
      <c r="L135" s="7">
        <v>117536027.602763</v>
      </c>
      <c r="M135" s="7">
        <v>117536027.602763</v>
      </c>
      <c r="N135" s="7">
        <v>117536027.602763</v>
      </c>
      <c r="O135" s="7">
        <v>117536027.602763</v>
      </c>
      <c r="P135" s="7">
        <v>117536027.602763</v>
      </c>
      <c r="Q135" s="7">
        <v>117536027.602763</v>
      </c>
      <c r="R135" s="7">
        <v>117536027.602763</v>
      </c>
      <c r="S135" s="7">
        <v>117536027.602763</v>
      </c>
      <c r="T135" s="7">
        <v>117536027.602763</v>
      </c>
      <c r="U135" s="7">
        <v>117536027.602763</v>
      </c>
      <c r="V135" s="7">
        <v>462536027.602763</v>
      </c>
      <c r="W135" s="7">
        <v>462536027.602763</v>
      </c>
      <c r="X135" s="7">
        <v>462536027.602763</v>
      </c>
      <c r="Y135" s="7">
        <v>462536027.602763</v>
      </c>
      <c r="Z135" s="7">
        <v>462536027.602763</v>
      </c>
      <c r="AA135" s="7">
        <v>462536027.602763</v>
      </c>
      <c r="AB135" s="7">
        <v>462536027.602763</v>
      </c>
      <c r="AC135" s="7">
        <v>462536027.602763</v>
      </c>
      <c r="AD135" s="7">
        <v>462536027.602763</v>
      </c>
      <c r="AE135" s="7">
        <v>462536027.602763</v>
      </c>
      <c r="AF135" s="7">
        <v>794161310.64490199</v>
      </c>
    </row>
    <row r="136" spans="1:32" x14ac:dyDescent="0.25">
      <c r="A136" s="4" t="s">
        <v>50</v>
      </c>
      <c r="B136" s="7">
        <v>0</v>
      </c>
      <c r="C136" s="7">
        <v>0</v>
      </c>
      <c r="D136" s="7">
        <v>0</v>
      </c>
      <c r="E136" s="7">
        <v>0</v>
      </c>
      <c r="F136" s="7">
        <v>0</v>
      </c>
      <c r="G136" s="7">
        <v>0</v>
      </c>
      <c r="H136" s="7">
        <v>0</v>
      </c>
      <c r="I136" s="7">
        <v>0</v>
      </c>
      <c r="J136" s="7">
        <v>0</v>
      </c>
      <c r="K136" s="7">
        <v>0</v>
      </c>
      <c r="L136" s="7">
        <v>0</v>
      </c>
      <c r="M136" s="7">
        <v>0</v>
      </c>
      <c r="N136" s="7">
        <v>0</v>
      </c>
      <c r="O136" s="7">
        <v>0</v>
      </c>
      <c r="P136" s="7">
        <v>0</v>
      </c>
      <c r="Q136" s="7">
        <v>0</v>
      </c>
      <c r="R136" s="7">
        <v>0</v>
      </c>
      <c r="S136" s="7">
        <v>0</v>
      </c>
      <c r="T136" s="7">
        <v>0</v>
      </c>
      <c r="U136" s="7">
        <v>0</v>
      </c>
      <c r="V136" s="7">
        <v>0</v>
      </c>
      <c r="W136" s="7">
        <v>0</v>
      </c>
      <c r="X136" s="7">
        <v>0</v>
      </c>
      <c r="Y136" s="7">
        <v>0</v>
      </c>
      <c r="Z136" s="7">
        <v>0</v>
      </c>
      <c r="AA136" s="7">
        <v>0</v>
      </c>
      <c r="AB136" s="7">
        <v>0</v>
      </c>
      <c r="AC136" s="7">
        <v>0</v>
      </c>
      <c r="AD136" s="7">
        <v>0</v>
      </c>
      <c r="AE136" s="7">
        <v>0</v>
      </c>
      <c r="AF136" s="7">
        <v>0</v>
      </c>
    </row>
    <row r="137" spans="1:32" x14ac:dyDescent="0.25">
      <c r="A137" s="4" t="s">
        <v>51</v>
      </c>
      <c r="B137" s="7">
        <v>0</v>
      </c>
      <c r="C137" s="7">
        <v>0</v>
      </c>
      <c r="D137" s="7">
        <v>0</v>
      </c>
      <c r="E137" s="7">
        <v>0</v>
      </c>
      <c r="F137" s="7">
        <v>0</v>
      </c>
      <c r="G137" s="7">
        <v>0</v>
      </c>
      <c r="H137" s="7">
        <v>0</v>
      </c>
      <c r="I137" s="7">
        <v>0</v>
      </c>
      <c r="J137" s="7">
        <v>0</v>
      </c>
      <c r="K137" s="7">
        <v>0</v>
      </c>
      <c r="L137" s="7">
        <v>1464727.4743016099</v>
      </c>
      <c r="M137" s="7">
        <v>1464727.4743016099</v>
      </c>
      <c r="N137" s="7">
        <v>1464727.4743016099</v>
      </c>
      <c r="O137" s="7">
        <v>1464727.4743016099</v>
      </c>
      <c r="P137" s="7">
        <v>1464727.4743016099</v>
      </c>
      <c r="Q137" s="7">
        <v>1464727.4743016099</v>
      </c>
      <c r="R137" s="7">
        <v>1464727.4743016099</v>
      </c>
      <c r="S137" s="7">
        <v>1464727.4743016099</v>
      </c>
      <c r="T137" s="7">
        <v>1464727.4743016099</v>
      </c>
      <c r="U137" s="7">
        <v>1464727.4743016099</v>
      </c>
      <c r="V137" s="7">
        <v>1434951.3084662801</v>
      </c>
      <c r="W137" s="7">
        <v>1434951.3084662801</v>
      </c>
      <c r="X137" s="7">
        <v>1434951.3084662801</v>
      </c>
      <c r="Y137" s="7">
        <v>1434951.3084662801</v>
      </c>
      <c r="Z137" s="7">
        <v>1434951.3084662801</v>
      </c>
      <c r="AA137" s="7">
        <v>1434951.3084662801</v>
      </c>
      <c r="AB137" s="7">
        <v>1434951.3084662801</v>
      </c>
      <c r="AC137" s="7">
        <v>1434951.3084662801</v>
      </c>
      <c r="AD137" s="7">
        <v>1434951.3084662801</v>
      </c>
      <c r="AE137" s="7">
        <v>1434951.3084662801</v>
      </c>
      <c r="AF137" s="7">
        <v>3675828.1483409898</v>
      </c>
    </row>
  </sheetData>
  <mergeCells count="2">
    <mergeCell ref="A18:A19"/>
    <mergeCell ref="A20:A2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7D33B-E018-46A5-A554-B0203E1386D8}">
  <dimension ref="A1:G55"/>
  <sheetViews>
    <sheetView zoomScale="80" zoomScaleNormal="80" workbookViewId="0">
      <selection activeCell="K19" sqref="K19"/>
    </sheetView>
  </sheetViews>
  <sheetFormatPr defaultRowHeight="15" x14ac:dyDescent="0.25"/>
  <cols>
    <col min="1" max="1" width="24.85546875" customWidth="1"/>
    <col min="2" max="2" width="18.5703125" bestFit="1" customWidth="1"/>
    <col min="3" max="3" width="19.5703125" bestFit="1" customWidth="1"/>
    <col min="4" max="6" width="13.42578125" bestFit="1" customWidth="1"/>
  </cols>
  <sheetData>
    <row r="1" spans="1:7" x14ac:dyDescent="0.25">
      <c r="A1" s="1" t="s">
        <v>59</v>
      </c>
    </row>
    <row r="4" spans="1:7" x14ac:dyDescent="0.25">
      <c r="A4" s="5" t="s">
        <v>60</v>
      </c>
      <c r="B4" s="5" t="s">
        <v>61</v>
      </c>
      <c r="C4" s="5" t="s">
        <v>62</v>
      </c>
      <c r="D4" s="5">
        <v>2030</v>
      </c>
      <c r="E4" s="5">
        <v>2040</v>
      </c>
      <c r="F4" s="5">
        <v>2050</v>
      </c>
    </row>
    <row r="5" spans="1:7" x14ac:dyDescent="0.25">
      <c r="A5" s="70" t="s">
        <v>63</v>
      </c>
      <c r="B5" s="70" t="s">
        <v>64</v>
      </c>
      <c r="C5" s="70" t="s">
        <v>65</v>
      </c>
      <c r="D5" s="71">
        <v>25000</v>
      </c>
      <c r="E5" s="71">
        <v>25000</v>
      </c>
      <c r="F5" s="71">
        <v>25000</v>
      </c>
    </row>
    <row r="6" spans="1:7" x14ac:dyDescent="0.25">
      <c r="A6" s="72" t="s">
        <v>63</v>
      </c>
      <c r="B6" s="73" t="s">
        <v>66</v>
      </c>
      <c r="C6" s="72" t="s">
        <v>67</v>
      </c>
      <c r="D6" s="74">
        <v>0.01</v>
      </c>
      <c r="E6" s="74">
        <v>0.01</v>
      </c>
      <c r="F6" s="74">
        <v>0.01</v>
      </c>
    </row>
    <row r="7" spans="1:7" x14ac:dyDescent="0.25">
      <c r="A7" s="72" t="s">
        <v>63</v>
      </c>
      <c r="B7" s="72" t="s">
        <v>68</v>
      </c>
      <c r="C7" s="72" t="s">
        <v>69</v>
      </c>
      <c r="D7" s="74">
        <v>1412875</v>
      </c>
      <c r="E7" s="74">
        <v>1212875</v>
      </c>
      <c r="F7" s="74">
        <v>1112875</v>
      </c>
      <c r="G7" s="21"/>
    </row>
    <row r="8" spans="1:7" x14ac:dyDescent="0.25">
      <c r="A8" s="70" t="s">
        <v>70</v>
      </c>
      <c r="B8" s="70" t="s">
        <v>64</v>
      </c>
      <c r="C8" s="70" t="s">
        <v>65</v>
      </c>
      <c r="D8" s="71">
        <v>40000</v>
      </c>
      <c r="E8" s="71">
        <v>30000</v>
      </c>
      <c r="F8" s="71">
        <v>30000</v>
      </c>
      <c r="G8" s="21"/>
    </row>
    <row r="9" spans="1:7" x14ac:dyDescent="0.25">
      <c r="A9" s="72" t="s">
        <v>70</v>
      </c>
      <c r="B9" s="73" t="s">
        <v>66</v>
      </c>
      <c r="C9" s="72" t="s">
        <v>67</v>
      </c>
      <c r="D9" s="74">
        <v>0.01</v>
      </c>
      <c r="E9" s="74">
        <v>0.01</v>
      </c>
      <c r="F9" s="74">
        <v>0.01</v>
      </c>
    </row>
    <row r="10" spans="1:7" x14ac:dyDescent="0.25">
      <c r="A10" s="72" t="s">
        <v>70</v>
      </c>
      <c r="B10" s="73" t="s">
        <v>68</v>
      </c>
      <c r="C10" s="72" t="s">
        <v>69</v>
      </c>
      <c r="D10" s="74">
        <v>2662875</v>
      </c>
      <c r="E10" s="74">
        <v>2112875</v>
      </c>
      <c r="F10" s="74">
        <v>2112875</v>
      </c>
    </row>
    <row r="11" spans="1:7" x14ac:dyDescent="0.25">
      <c r="A11" s="70" t="s">
        <v>71</v>
      </c>
      <c r="B11" s="70" t="s">
        <v>64</v>
      </c>
      <c r="C11" s="70" t="s">
        <v>65</v>
      </c>
      <c r="D11" s="71">
        <v>22000</v>
      </c>
      <c r="E11" s="71">
        <v>18000</v>
      </c>
      <c r="F11" s="71">
        <v>18000</v>
      </c>
    </row>
    <row r="12" spans="1:7" x14ac:dyDescent="0.25">
      <c r="A12" s="72" t="s">
        <v>71</v>
      </c>
      <c r="B12" s="73" t="s">
        <v>66</v>
      </c>
      <c r="C12" s="72" t="s">
        <v>67</v>
      </c>
      <c r="D12" s="74">
        <v>0.01</v>
      </c>
      <c r="E12" s="74">
        <v>0.01</v>
      </c>
      <c r="F12" s="74">
        <v>0.01</v>
      </c>
    </row>
    <row r="13" spans="1:7" x14ac:dyDescent="0.25">
      <c r="A13" s="72" t="s">
        <v>71</v>
      </c>
      <c r="B13" s="73" t="s">
        <v>68</v>
      </c>
      <c r="C13" s="72" t="s">
        <v>69</v>
      </c>
      <c r="D13" s="74">
        <v>1062875</v>
      </c>
      <c r="E13" s="74">
        <v>812875</v>
      </c>
      <c r="F13" s="74">
        <v>712875</v>
      </c>
    </row>
    <row r="14" spans="1:7" x14ac:dyDescent="0.25">
      <c r="A14" s="70" t="s">
        <v>72</v>
      </c>
      <c r="B14" s="70" t="s">
        <v>64</v>
      </c>
      <c r="C14" s="70" t="s">
        <v>65</v>
      </c>
      <c r="D14" s="71">
        <v>60305.997551587192</v>
      </c>
      <c r="E14" s="71">
        <v>60305.997551587192</v>
      </c>
      <c r="F14" s="71">
        <v>60305.997551587192</v>
      </c>
    </row>
    <row r="15" spans="1:7" x14ac:dyDescent="0.25">
      <c r="A15" s="72" t="s">
        <v>72</v>
      </c>
      <c r="B15" s="73" t="s">
        <v>66</v>
      </c>
      <c r="C15" s="72" t="s">
        <v>67</v>
      </c>
      <c r="D15" s="74">
        <v>0.01</v>
      </c>
      <c r="E15" s="74">
        <v>0.01</v>
      </c>
      <c r="F15" s="74">
        <v>0.01</v>
      </c>
    </row>
    <row r="16" spans="1:7" x14ac:dyDescent="0.25">
      <c r="A16" s="72" t="s">
        <v>72</v>
      </c>
      <c r="B16" s="73" t="s">
        <v>68</v>
      </c>
      <c r="C16" s="72" t="s">
        <v>69</v>
      </c>
      <c r="D16" s="74">
        <v>6892114.0058956789</v>
      </c>
      <c r="E16" s="74">
        <v>6892114.0058956789</v>
      </c>
      <c r="F16" s="74">
        <v>6892114.0058956789</v>
      </c>
      <c r="G16" s="21"/>
    </row>
    <row r="17" spans="1:6" x14ac:dyDescent="0.25">
      <c r="A17" s="70" t="s">
        <v>73</v>
      </c>
      <c r="B17" s="70" t="s">
        <v>64</v>
      </c>
      <c r="C17" s="70" t="s">
        <v>65</v>
      </c>
      <c r="D17" s="71">
        <v>0.01</v>
      </c>
      <c r="E17" s="71">
        <v>0.01</v>
      </c>
      <c r="F17" s="71">
        <v>0.01</v>
      </c>
    </row>
    <row r="18" spans="1:6" x14ac:dyDescent="0.25">
      <c r="A18" s="72" t="s">
        <v>73</v>
      </c>
      <c r="B18" s="73" t="s">
        <v>66</v>
      </c>
      <c r="C18" s="72" t="s">
        <v>67</v>
      </c>
      <c r="D18" s="74">
        <v>95.83</v>
      </c>
      <c r="E18" s="74">
        <v>95.83</v>
      </c>
      <c r="F18" s="74">
        <v>95.83</v>
      </c>
    </row>
    <row r="19" spans="1:6" x14ac:dyDescent="0.25">
      <c r="A19" s="72" t="s">
        <v>73</v>
      </c>
      <c r="B19" s="73" t="s">
        <v>68</v>
      </c>
      <c r="C19" s="72" t="s">
        <v>69</v>
      </c>
      <c r="D19" s="74">
        <v>0.01</v>
      </c>
      <c r="E19" s="74">
        <v>0.01</v>
      </c>
      <c r="F19" s="74">
        <v>0.01</v>
      </c>
    </row>
    <row r="20" spans="1:6" x14ac:dyDescent="0.25">
      <c r="A20" s="70" t="s">
        <v>92</v>
      </c>
      <c r="B20" s="70" t="s">
        <v>64</v>
      </c>
      <c r="C20" s="70" t="s">
        <v>65</v>
      </c>
      <c r="D20" s="71">
        <v>175000</v>
      </c>
      <c r="E20" s="71">
        <v>150000</v>
      </c>
      <c r="F20" s="71">
        <v>125000</v>
      </c>
    </row>
    <row r="21" spans="1:6" x14ac:dyDescent="0.25">
      <c r="A21" s="72" t="s">
        <v>92</v>
      </c>
      <c r="B21" s="73" t="s">
        <v>66</v>
      </c>
      <c r="C21" s="72" t="s">
        <v>67</v>
      </c>
      <c r="D21" s="74">
        <v>7.26</v>
      </c>
      <c r="E21" s="74">
        <v>7.26</v>
      </c>
      <c r="F21" s="74">
        <v>7.26</v>
      </c>
    </row>
    <row r="22" spans="1:6" x14ac:dyDescent="0.25">
      <c r="A22" s="72" t="s">
        <v>92</v>
      </c>
      <c r="B22" s="73" t="s">
        <v>68</v>
      </c>
      <c r="C22" s="72" t="s">
        <v>69</v>
      </c>
      <c r="D22" s="74">
        <v>7000000</v>
      </c>
      <c r="E22" s="74">
        <v>6000000</v>
      </c>
      <c r="F22" s="74">
        <v>5000000</v>
      </c>
    </row>
    <row r="23" spans="1:6" x14ac:dyDescent="0.25">
      <c r="A23" s="70" t="s">
        <v>82</v>
      </c>
      <c r="B23" s="70" t="s">
        <v>64</v>
      </c>
      <c r="C23" s="70" t="s">
        <v>65</v>
      </c>
      <c r="D23" s="71">
        <v>0.01</v>
      </c>
      <c r="E23" s="71">
        <v>0.01</v>
      </c>
      <c r="F23" s="71">
        <v>0.01</v>
      </c>
    </row>
    <row r="24" spans="1:6" x14ac:dyDescent="0.25">
      <c r="A24" s="72" t="s">
        <v>82</v>
      </c>
      <c r="B24" s="73" t="s">
        <v>66</v>
      </c>
      <c r="C24" s="72" t="s">
        <v>67</v>
      </c>
      <c r="D24" s="74">
        <v>4.9087499999999995</v>
      </c>
      <c r="E24" s="74">
        <v>4.9087499999999995</v>
      </c>
      <c r="F24" s="74">
        <v>4.9087499999999995</v>
      </c>
    </row>
    <row r="25" spans="1:6" x14ac:dyDescent="0.25">
      <c r="A25" s="72" t="s">
        <v>82</v>
      </c>
      <c r="B25" s="73" t="s">
        <v>68</v>
      </c>
      <c r="C25" s="72" t="s">
        <v>69</v>
      </c>
      <c r="D25" s="74">
        <v>0.01</v>
      </c>
      <c r="E25" s="74">
        <v>0.01</v>
      </c>
      <c r="F25" s="74">
        <v>0.01</v>
      </c>
    </row>
    <row r="26" spans="1:6" x14ac:dyDescent="0.25">
      <c r="A26" s="72" t="s">
        <v>85</v>
      </c>
      <c r="B26" s="70" t="s">
        <v>64</v>
      </c>
      <c r="C26" s="70" t="s">
        <v>65</v>
      </c>
      <c r="D26" s="71">
        <v>0.01</v>
      </c>
      <c r="E26" s="71">
        <v>0.01</v>
      </c>
      <c r="F26" s="71">
        <v>0.01</v>
      </c>
    </row>
    <row r="27" spans="1:6" x14ac:dyDescent="0.25">
      <c r="A27" s="72" t="s">
        <v>85</v>
      </c>
      <c r="B27" s="73" t="s">
        <v>66</v>
      </c>
      <c r="C27" s="72" t="s">
        <v>67</v>
      </c>
      <c r="D27" s="74">
        <v>2.3800000000000003</v>
      </c>
      <c r="E27" s="74">
        <v>2.3800000000000003</v>
      </c>
      <c r="F27" s="74">
        <v>2.3800000000000003</v>
      </c>
    </row>
    <row r="28" spans="1:6" x14ac:dyDescent="0.25">
      <c r="A28" s="72" t="s">
        <v>85</v>
      </c>
      <c r="B28" s="73" t="s">
        <v>68</v>
      </c>
      <c r="C28" s="72" t="s">
        <v>69</v>
      </c>
      <c r="D28" s="74">
        <v>0.01</v>
      </c>
      <c r="E28" s="74">
        <v>0.01</v>
      </c>
      <c r="F28" s="74">
        <v>0.01</v>
      </c>
    </row>
    <row r="29" spans="1:6" x14ac:dyDescent="0.25">
      <c r="A29" s="70" t="s">
        <v>57</v>
      </c>
      <c r="B29" s="70" t="s">
        <v>64</v>
      </c>
      <c r="C29" s="70" t="s">
        <v>65</v>
      </c>
      <c r="D29" s="71">
        <v>23000</v>
      </c>
      <c r="E29" s="71">
        <v>23000</v>
      </c>
      <c r="F29" s="71">
        <v>23000</v>
      </c>
    </row>
    <row r="30" spans="1:6" x14ac:dyDescent="0.25">
      <c r="A30" s="72" t="s">
        <v>57</v>
      </c>
      <c r="B30" s="73" t="s">
        <v>66</v>
      </c>
      <c r="C30" s="72" t="s">
        <v>67</v>
      </c>
      <c r="D30" s="74">
        <v>2.7370000000000001</v>
      </c>
      <c r="E30" s="74">
        <v>2.7370000000000001</v>
      </c>
      <c r="F30" s="74">
        <v>2.7370000000000001</v>
      </c>
    </row>
    <row r="31" spans="1:6" x14ac:dyDescent="0.25">
      <c r="A31" s="72" t="s">
        <v>57</v>
      </c>
      <c r="B31" s="73" t="s">
        <v>68</v>
      </c>
      <c r="C31" s="72" t="s">
        <v>69</v>
      </c>
      <c r="D31" s="74">
        <v>758999.99999999988</v>
      </c>
      <c r="E31" s="74">
        <v>758999.99999999988</v>
      </c>
      <c r="F31" s="74">
        <v>758999.99999999988</v>
      </c>
    </row>
    <row r="32" spans="1:6" x14ac:dyDescent="0.25">
      <c r="A32" s="70" t="s">
        <v>86</v>
      </c>
      <c r="B32" s="70" t="s">
        <v>64</v>
      </c>
      <c r="C32" s="70" t="s">
        <v>65</v>
      </c>
      <c r="D32" s="71">
        <v>20000</v>
      </c>
      <c r="E32" s="71">
        <v>20000</v>
      </c>
      <c r="F32" s="71">
        <v>20000</v>
      </c>
    </row>
    <row r="33" spans="1:6" x14ac:dyDescent="0.25">
      <c r="A33" s="72" t="s">
        <v>86</v>
      </c>
      <c r="B33" s="73" t="s">
        <v>66</v>
      </c>
      <c r="C33" s="72" t="s">
        <v>67</v>
      </c>
      <c r="D33" s="74">
        <v>2.3800000000000003</v>
      </c>
      <c r="E33" s="74">
        <v>2.3800000000000003</v>
      </c>
      <c r="F33" s="74">
        <v>2.3800000000000003</v>
      </c>
    </row>
    <row r="34" spans="1:6" x14ac:dyDescent="0.25">
      <c r="A34" s="72" t="s">
        <v>86</v>
      </c>
      <c r="B34" s="73" t="s">
        <v>68</v>
      </c>
      <c r="C34" s="72" t="s">
        <v>69</v>
      </c>
      <c r="D34" s="74">
        <v>660000</v>
      </c>
      <c r="E34" s="74">
        <v>660000</v>
      </c>
      <c r="F34" s="74">
        <v>660000</v>
      </c>
    </row>
    <row r="35" spans="1:6" x14ac:dyDescent="0.25">
      <c r="A35" s="70" t="s">
        <v>74</v>
      </c>
      <c r="B35" s="70" t="s">
        <v>64</v>
      </c>
      <c r="C35" s="70" t="s">
        <v>65</v>
      </c>
      <c r="D35" s="71">
        <v>19337.5</v>
      </c>
      <c r="E35" s="71">
        <v>19337.5</v>
      </c>
      <c r="F35" s="71">
        <v>19337.5</v>
      </c>
    </row>
    <row r="36" spans="1:6" x14ac:dyDescent="0.25">
      <c r="A36" s="72" t="s">
        <v>74</v>
      </c>
      <c r="B36" s="73" t="s">
        <v>66</v>
      </c>
      <c r="C36" s="72" t="s">
        <v>67</v>
      </c>
      <c r="D36" s="74">
        <v>2.3800000000000003</v>
      </c>
      <c r="E36" s="74">
        <v>2.3800000000000003</v>
      </c>
      <c r="F36" s="74">
        <v>2.3800000000000003</v>
      </c>
    </row>
    <row r="37" spans="1:6" x14ac:dyDescent="0.25">
      <c r="A37" s="72" t="s">
        <v>74</v>
      </c>
      <c r="B37" s="73" t="s">
        <v>68</v>
      </c>
      <c r="C37" s="72" t="s">
        <v>69</v>
      </c>
      <c r="D37" s="74">
        <v>654500</v>
      </c>
      <c r="E37" s="74">
        <v>654500</v>
      </c>
      <c r="F37" s="74">
        <v>654500</v>
      </c>
    </row>
    <row r="38" spans="1:6" x14ac:dyDescent="0.25">
      <c r="A38" s="75" t="s">
        <v>95</v>
      </c>
      <c r="B38" s="70" t="s">
        <v>64</v>
      </c>
      <c r="C38" s="70" t="s">
        <v>65</v>
      </c>
      <c r="D38" s="71">
        <v>0.01</v>
      </c>
      <c r="E38" s="71">
        <v>0.01</v>
      </c>
      <c r="F38" s="71">
        <v>0.01</v>
      </c>
    </row>
    <row r="39" spans="1:6" x14ac:dyDescent="0.25">
      <c r="A39" s="73" t="s">
        <v>95</v>
      </c>
      <c r="B39" s="73" t="s">
        <v>66</v>
      </c>
      <c r="C39" s="72" t="s">
        <v>67</v>
      </c>
      <c r="D39" s="74">
        <v>10.5</v>
      </c>
      <c r="E39" s="74">
        <v>10.5</v>
      </c>
      <c r="F39" s="74">
        <v>10.5</v>
      </c>
    </row>
    <row r="40" spans="1:6" x14ac:dyDescent="0.25">
      <c r="A40" s="73" t="s">
        <v>95</v>
      </c>
      <c r="B40" s="73" t="s">
        <v>68</v>
      </c>
      <c r="C40" s="72" t="s">
        <v>69</v>
      </c>
      <c r="D40" s="74">
        <v>0.01</v>
      </c>
      <c r="E40" s="74">
        <v>0.01</v>
      </c>
      <c r="F40" s="74">
        <v>0.01</v>
      </c>
    </row>
    <row r="41" spans="1:6" x14ac:dyDescent="0.25">
      <c r="A41" s="75" t="s">
        <v>94</v>
      </c>
      <c r="B41" s="70" t="s">
        <v>64</v>
      </c>
      <c r="C41" s="70" t="s">
        <v>65</v>
      </c>
      <c r="D41" s="71">
        <v>0.01</v>
      </c>
      <c r="E41" s="71">
        <v>0.01</v>
      </c>
      <c r="F41" s="71">
        <v>0.01</v>
      </c>
    </row>
    <row r="42" spans="1:6" x14ac:dyDescent="0.25">
      <c r="A42" s="73" t="s">
        <v>94</v>
      </c>
      <c r="B42" s="73" t="s">
        <v>66</v>
      </c>
      <c r="C42" s="72" t="s">
        <v>67</v>
      </c>
      <c r="D42" s="74">
        <v>10.5</v>
      </c>
      <c r="E42" s="74">
        <v>10.5</v>
      </c>
      <c r="F42" s="74">
        <v>10.5</v>
      </c>
    </row>
    <row r="43" spans="1:6" x14ac:dyDescent="0.25">
      <c r="A43" s="73" t="s">
        <v>94</v>
      </c>
      <c r="B43" s="73" t="s">
        <v>68</v>
      </c>
      <c r="C43" s="72" t="s">
        <v>69</v>
      </c>
      <c r="D43" s="74">
        <v>0.01</v>
      </c>
      <c r="E43" s="74">
        <v>0.01</v>
      </c>
      <c r="F43" s="74">
        <v>0.01</v>
      </c>
    </row>
    <row r="44" spans="1:6" x14ac:dyDescent="0.25">
      <c r="A44" s="75" t="s">
        <v>75</v>
      </c>
      <c r="B44" s="70" t="s">
        <v>64</v>
      </c>
      <c r="C44" s="70" t="s">
        <v>65</v>
      </c>
      <c r="D44" s="71">
        <v>30000</v>
      </c>
      <c r="E44" s="71">
        <v>28000</v>
      </c>
      <c r="F44" s="71">
        <v>24000</v>
      </c>
    </row>
    <row r="45" spans="1:6" x14ac:dyDescent="0.25">
      <c r="A45" s="73" t="s">
        <v>75</v>
      </c>
      <c r="B45" s="73" t="s">
        <v>66</v>
      </c>
      <c r="C45" s="72" t="s">
        <v>67</v>
      </c>
      <c r="D45" s="74">
        <v>0.01</v>
      </c>
      <c r="E45" s="74">
        <v>0.01</v>
      </c>
      <c r="F45" s="74">
        <v>0.01</v>
      </c>
    </row>
    <row r="46" spans="1:6" x14ac:dyDescent="0.25">
      <c r="A46" s="73" t="s">
        <v>75</v>
      </c>
      <c r="B46" s="73" t="s">
        <v>68</v>
      </c>
      <c r="C46" s="72" t="s">
        <v>69</v>
      </c>
      <c r="D46" s="74">
        <v>1200000</v>
      </c>
      <c r="E46" s="74">
        <v>1100000</v>
      </c>
      <c r="F46" s="74">
        <v>950000</v>
      </c>
    </row>
    <row r="47" spans="1:6" x14ac:dyDescent="0.25">
      <c r="A47" s="75" t="s">
        <v>32</v>
      </c>
      <c r="B47" s="70" t="s">
        <v>64</v>
      </c>
      <c r="C47" s="70" t="s">
        <v>65</v>
      </c>
      <c r="D47" s="71">
        <v>20000</v>
      </c>
      <c r="E47" s="71">
        <v>20000</v>
      </c>
      <c r="F47" s="71">
        <v>20000</v>
      </c>
    </row>
    <row r="48" spans="1:6" x14ac:dyDescent="0.25">
      <c r="A48" s="73" t="s">
        <v>32</v>
      </c>
      <c r="B48" s="73" t="s">
        <v>66</v>
      </c>
      <c r="C48" s="72" t="s">
        <v>67</v>
      </c>
      <c r="D48" s="74">
        <v>0.01</v>
      </c>
      <c r="E48" s="74">
        <v>0.01</v>
      </c>
      <c r="F48" s="74">
        <v>0.01</v>
      </c>
    </row>
    <row r="49" spans="1:6" x14ac:dyDescent="0.25">
      <c r="A49" s="73" t="s">
        <v>32</v>
      </c>
      <c r="B49" s="73" t="s">
        <v>68</v>
      </c>
      <c r="C49" s="72" t="s">
        <v>69</v>
      </c>
      <c r="D49" s="74">
        <v>570000</v>
      </c>
      <c r="E49" s="74">
        <v>570000</v>
      </c>
      <c r="F49" s="74">
        <v>570000</v>
      </c>
    </row>
    <row r="50" spans="1:6" x14ac:dyDescent="0.25">
      <c r="A50" s="75" t="s">
        <v>56</v>
      </c>
      <c r="B50" s="70" t="s">
        <v>64</v>
      </c>
      <c r="C50" s="70" t="s">
        <v>65</v>
      </c>
      <c r="D50" s="71">
        <v>94500</v>
      </c>
      <c r="E50" s="71">
        <v>94500</v>
      </c>
      <c r="F50" s="71">
        <v>94500</v>
      </c>
    </row>
    <row r="51" spans="1:6" x14ac:dyDescent="0.25">
      <c r="A51" s="73" t="s">
        <v>56</v>
      </c>
      <c r="B51" s="73" t="s">
        <v>66</v>
      </c>
      <c r="C51" s="72" t="s">
        <v>67</v>
      </c>
      <c r="D51" s="74">
        <v>5.5</v>
      </c>
      <c r="E51" s="74">
        <v>5.5</v>
      </c>
      <c r="F51" s="74">
        <v>5.5</v>
      </c>
    </row>
    <row r="52" spans="1:6" x14ac:dyDescent="0.25">
      <c r="A52" s="73" t="s">
        <v>56</v>
      </c>
      <c r="B52" s="73" t="s">
        <v>68</v>
      </c>
      <c r="C52" s="72" t="s">
        <v>69</v>
      </c>
      <c r="D52" s="74">
        <v>3150000</v>
      </c>
      <c r="E52" s="74">
        <v>3150000</v>
      </c>
      <c r="F52" s="74">
        <v>3150000</v>
      </c>
    </row>
    <row r="53" spans="1:6" x14ac:dyDescent="0.25">
      <c r="A53" s="75" t="s">
        <v>76</v>
      </c>
      <c r="B53" s="70" t="s">
        <v>64</v>
      </c>
      <c r="C53" s="70" t="s">
        <v>65</v>
      </c>
      <c r="D53" s="71">
        <v>287300</v>
      </c>
      <c r="E53" s="71">
        <v>287300</v>
      </c>
      <c r="F53" s="71">
        <v>287300</v>
      </c>
    </row>
    <row r="54" spans="1:6" x14ac:dyDescent="0.25">
      <c r="A54" s="73" t="s">
        <v>76</v>
      </c>
      <c r="B54" s="73" t="s">
        <v>66</v>
      </c>
      <c r="C54" s="72" t="s">
        <v>67</v>
      </c>
      <c r="D54" s="74">
        <v>1.4420166666666665</v>
      </c>
      <c r="E54" s="74">
        <v>1.4420166666666665</v>
      </c>
      <c r="F54" s="74">
        <v>1.4420166666666665</v>
      </c>
    </row>
    <row r="55" spans="1:6" x14ac:dyDescent="0.25">
      <c r="A55" s="73" t="s">
        <v>76</v>
      </c>
      <c r="B55" s="73" t="s">
        <v>68</v>
      </c>
      <c r="C55" s="72" t="s">
        <v>69</v>
      </c>
      <c r="D55" s="76">
        <v>5780000</v>
      </c>
      <c r="E55" s="76">
        <v>5780000</v>
      </c>
      <c r="F55" s="76">
        <v>5780000</v>
      </c>
    </row>
  </sheetData>
  <autoFilter ref="A4:F37" xr:uid="{FC07D33B-E018-46A5-A554-B0203E1386D8}"/>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AE3B3-2AD1-46FE-9261-3E98D8050884}">
  <dimension ref="A1:AF187"/>
  <sheetViews>
    <sheetView zoomScaleNormal="100" workbookViewId="0">
      <selection activeCell="C6" sqref="C6"/>
    </sheetView>
  </sheetViews>
  <sheetFormatPr defaultRowHeight="15" x14ac:dyDescent="0.25"/>
  <cols>
    <col min="1" max="1" width="36.5703125" customWidth="1"/>
    <col min="2" max="2" width="18.7109375" customWidth="1"/>
    <col min="3" max="3" width="16.140625" bestFit="1" customWidth="1"/>
    <col min="4" max="4" width="14.85546875" bestFit="1" customWidth="1"/>
    <col min="5" max="5" width="17.85546875" customWidth="1"/>
    <col min="6" max="32" width="14.85546875" bestFit="1" customWidth="1"/>
  </cols>
  <sheetData>
    <row r="1" spans="1:9" x14ac:dyDescent="0.25">
      <c r="A1" s="1" t="s">
        <v>77</v>
      </c>
    </row>
    <row r="3" spans="1:9" ht="18.75" x14ac:dyDescent="0.3">
      <c r="A3" s="24" t="s">
        <v>78</v>
      </c>
      <c r="B3" s="85" t="s">
        <v>5</v>
      </c>
      <c r="C3" s="85"/>
      <c r="D3" s="85"/>
      <c r="E3" s="85" t="s">
        <v>6</v>
      </c>
      <c r="F3" s="85"/>
      <c r="G3" s="85"/>
    </row>
    <row r="4" spans="1:9" x14ac:dyDescent="0.25">
      <c r="B4" s="5" t="s">
        <v>79</v>
      </c>
      <c r="C4" s="5" t="s">
        <v>80</v>
      </c>
      <c r="D4" s="5" t="s">
        <v>78</v>
      </c>
      <c r="E4" s="5" t="s">
        <v>79</v>
      </c>
      <c r="F4" s="5" t="s">
        <v>80</v>
      </c>
      <c r="G4" s="5" t="s">
        <v>78</v>
      </c>
      <c r="I4" t="s">
        <v>81</v>
      </c>
    </row>
    <row r="5" spans="1:9" x14ac:dyDescent="0.25">
      <c r="A5" t="s">
        <v>75</v>
      </c>
      <c r="B5" s="17">
        <f>NPV($I$5,B28:AF28)</f>
        <v>0</v>
      </c>
      <c r="C5" s="25">
        <f>-NPV($I$5,B73:AF73)</f>
        <v>4304804.0480951481</v>
      </c>
      <c r="D5" s="19">
        <f>IFERROR(B5/C5,0)</f>
        <v>0</v>
      </c>
      <c r="E5" s="17">
        <f>NPV($I$5,B49:AF49)</f>
        <v>103630163.92429084</v>
      </c>
      <c r="F5" s="25">
        <f>-NPV($I$5,B92:AF92)</f>
        <v>4791081.1304292632</v>
      </c>
      <c r="G5" s="19">
        <f>IFERROR(E5/F5,0)</f>
        <v>21.629807783072536</v>
      </c>
      <c r="I5" s="16">
        <v>0.04</v>
      </c>
    </row>
    <row r="6" spans="1:9" x14ac:dyDescent="0.25">
      <c r="A6" t="s">
        <v>74</v>
      </c>
      <c r="B6" s="17">
        <f t="shared" ref="B6:B17" si="0">NPV($I$5,B29:AF29)</f>
        <v>9917625.7230160255</v>
      </c>
      <c r="C6" s="25">
        <f t="shared" ref="C6:C18" si="1">NPV($I$5,B74:AF74)</f>
        <v>52799.796219678916</v>
      </c>
      <c r="D6" s="19">
        <f t="shared" ref="D6:D18" si="2">IFERROR(B6/C6,0)</f>
        <v>187.83454545454563</v>
      </c>
      <c r="E6" s="17">
        <f t="shared" ref="E6:E17" si="3">NPV($I$5,B50:AF50)</f>
        <v>23387912.795493126</v>
      </c>
      <c r="F6" s="25">
        <f t="shared" ref="F6:F18" si="4">NPV($I$5,B93:AF93)</f>
        <v>124513.37286704163</v>
      </c>
      <c r="G6" s="19">
        <f>IFERROR(E6/F6,0)</f>
        <v>187.83454545454569</v>
      </c>
    </row>
    <row r="7" spans="1:9" x14ac:dyDescent="0.25">
      <c r="A7" t="s">
        <v>76</v>
      </c>
      <c r="B7" s="17">
        <f t="shared" si="0"/>
        <v>80560664.348881215</v>
      </c>
      <c r="C7" s="25">
        <f t="shared" si="1"/>
        <v>729040.53910144675</v>
      </c>
      <c r="D7" s="19">
        <f t="shared" si="2"/>
        <v>110.50231095265762</v>
      </c>
      <c r="E7" s="17">
        <f t="shared" si="3"/>
        <v>218492326.17453107</v>
      </c>
      <c r="F7" s="25">
        <f t="shared" si="4"/>
        <v>10561137.440011609</v>
      </c>
      <c r="G7" s="19">
        <f t="shared" ref="G7:G18" si="5">IFERROR(E7/F7,0)</f>
        <v>20.688332806536309</v>
      </c>
    </row>
    <row r="8" spans="1:9" x14ac:dyDescent="0.25">
      <c r="A8" s="21" t="s">
        <v>82</v>
      </c>
      <c r="B8" s="22">
        <f t="shared" si="0"/>
        <v>0</v>
      </c>
      <c r="C8" s="26">
        <f t="shared" si="1"/>
        <v>0</v>
      </c>
      <c r="D8" s="23">
        <f t="shared" si="2"/>
        <v>0</v>
      </c>
      <c r="E8" s="22">
        <f t="shared" si="3"/>
        <v>0</v>
      </c>
      <c r="F8" s="26">
        <f t="shared" si="4"/>
        <v>0</v>
      </c>
      <c r="G8" s="23">
        <f t="shared" si="5"/>
        <v>0</v>
      </c>
    </row>
    <row r="9" spans="1:9" x14ac:dyDescent="0.25">
      <c r="A9" s="21" t="s">
        <v>83</v>
      </c>
      <c r="B9" s="22">
        <f t="shared" si="0"/>
        <v>0</v>
      </c>
      <c r="C9" s="26">
        <f t="shared" si="1"/>
        <v>0</v>
      </c>
      <c r="D9" s="23">
        <f t="shared" si="2"/>
        <v>0</v>
      </c>
      <c r="E9" s="22">
        <f t="shared" si="3"/>
        <v>0</v>
      </c>
      <c r="F9" s="26">
        <f t="shared" si="4"/>
        <v>0</v>
      </c>
      <c r="G9" s="23">
        <f t="shared" si="5"/>
        <v>0</v>
      </c>
    </row>
    <row r="10" spans="1:9" x14ac:dyDescent="0.25">
      <c r="A10" t="s">
        <v>72</v>
      </c>
      <c r="B10" s="17">
        <f t="shared" si="0"/>
        <v>0</v>
      </c>
      <c r="C10" s="25">
        <f t="shared" si="1"/>
        <v>676020671.91082025</v>
      </c>
      <c r="D10" s="19">
        <f t="shared" si="2"/>
        <v>0</v>
      </c>
      <c r="E10" s="17">
        <f t="shared" si="3"/>
        <v>680377252.53747952</v>
      </c>
      <c r="F10" s="25">
        <f t="shared" si="4"/>
        <v>688737072.40645468</v>
      </c>
      <c r="G10" s="19">
        <f t="shared" si="5"/>
        <v>0.98786210267473207</v>
      </c>
    </row>
    <row r="11" spans="1:9" x14ac:dyDescent="0.25">
      <c r="A11" t="s">
        <v>84</v>
      </c>
      <c r="B11" s="17">
        <f t="shared" si="0"/>
        <v>0</v>
      </c>
      <c r="C11" s="25">
        <f>-NPV($I$5,B79:AF79)</f>
        <v>1019950.7974604776</v>
      </c>
      <c r="D11" s="19">
        <f t="shared" si="2"/>
        <v>0</v>
      </c>
      <c r="E11" s="17">
        <f t="shared" si="3"/>
        <v>0</v>
      </c>
      <c r="F11" s="25">
        <f>-NPV($I$5,B98:AF98)</f>
        <v>945582.92283143196</v>
      </c>
      <c r="G11" s="19">
        <f t="shared" si="5"/>
        <v>0</v>
      </c>
    </row>
    <row r="12" spans="1:9" x14ac:dyDescent="0.25">
      <c r="A12" t="s">
        <v>73</v>
      </c>
      <c r="B12" s="17">
        <f>NPV($I$5,B35:AF35)</f>
        <v>139424868574.48627</v>
      </c>
      <c r="C12" s="25">
        <f t="shared" si="1"/>
        <v>1454918799.6920199</v>
      </c>
      <c r="D12" s="19">
        <f t="shared" si="2"/>
        <v>95.83</v>
      </c>
      <c r="E12" s="17">
        <f t="shared" si="3"/>
        <v>142043625200.3779</v>
      </c>
      <c r="F12" s="25">
        <f t="shared" si="4"/>
        <v>1482245906.2963367</v>
      </c>
      <c r="G12" s="19">
        <f t="shared" si="5"/>
        <v>95.82999999999997</v>
      </c>
    </row>
    <row r="13" spans="1:9" x14ac:dyDescent="0.25">
      <c r="A13" t="s">
        <v>85</v>
      </c>
      <c r="B13" s="17">
        <f t="shared" si="0"/>
        <v>35966130.965455972</v>
      </c>
      <c r="C13" s="25">
        <f t="shared" si="1"/>
        <v>870809.47426393058</v>
      </c>
      <c r="D13" s="19">
        <f t="shared" si="2"/>
        <v>41.301951837234057</v>
      </c>
      <c r="E13" s="17">
        <f t="shared" si="3"/>
        <v>68866719.545591876</v>
      </c>
      <c r="F13" s="25">
        <f t="shared" si="4"/>
        <v>1009667.3834454763</v>
      </c>
      <c r="G13" s="19">
        <f t="shared" si="5"/>
        <v>68.20733310269479</v>
      </c>
    </row>
    <row r="14" spans="1:9" x14ac:dyDescent="0.25">
      <c r="A14" t="s">
        <v>86</v>
      </c>
      <c r="B14" s="17">
        <f t="shared" si="0"/>
        <v>7097081.603372734</v>
      </c>
      <c r="C14" s="25">
        <f t="shared" si="1"/>
        <v>170524.91707460972</v>
      </c>
      <c r="D14" s="19">
        <f t="shared" si="2"/>
        <v>41.61902978828337</v>
      </c>
      <c r="E14" s="17">
        <f t="shared" si="3"/>
        <v>7933125.8806156041</v>
      </c>
      <c r="F14" s="25">
        <f t="shared" si="4"/>
        <v>115125.48186025825</v>
      </c>
      <c r="G14" s="19">
        <f t="shared" si="5"/>
        <v>68.908514018164979</v>
      </c>
    </row>
    <row r="15" spans="1:9" x14ac:dyDescent="0.25">
      <c r="A15" t="s">
        <v>57</v>
      </c>
      <c r="B15" s="17">
        <f t="shared" si="0"/>
        <v>1092028629.5155396</v>
      </c>
      <c r="C15" s="25">
        <f t="shared" si="1"/>
        <v>18020183.367042676</v>
      </c>
      <c r="D15" s="19">
        <f t="shared" si="2"/>
        <v>60.600306182941715</v>
      </c>
      <c r="E15" s="17">
        <f t="shared" si="3"/>
        <v>7050533910.0415697</v>
      </c>
      <c r="F15" s="25">
        <f t="shared" si="4"/>
        <v>5271238.1047177697</v>
      </c>
      <c r="G15" s="20">
        <f t="shared" si="5"/>
        <v>1337.5479858766628</v>
      </c>
    </row>
    <row r="16" spans="1:9" x14ac:dyDescent="0.25">
      <c r="A16" t="s">
        <v>71</v>
      </c>
      <c r="B16" s="17">
        <f t="shared" si="0"/>
        <v>761278348.63461506</v>
      </c>
      <c r="C16" s="25">
        <f t="shared" si="1"/>
        <v>45549937.910939887</v>
      </c>
      <c r="D16" s="19">
        <f t="shared" si="2"/>
        <v>16.71304909620472</v>
      </c>
      <c r="E16" s="17">
        <f t="shared" si="3"/>
        <v>2377948025.6192698</v>
      </c>
      <c r="F16" s="25">
        <f t="shared" si="4"/>
        <v>67008822.370192036</v>
      </c>
      <c r="G16" s="19">
        <f t="shared" si="5"/>
        <v>35.487088737095426</v>
      </c>
    </row>
    <row r="17" spans="1:32" x14ac:dyDescent="0.25">
      <c r="A17" s="21" t="s">
        <v>70</v>
      </c>
      <c r="B17" s="22">
        <f t="shared" si="0"/>
        <v>0</v>
      </c>
      <c r="C17" s="26">
        <f t="shared" si="1"/>
        <v>0</v>
      </c>
      <c r="D17" s="23">
        <f t="shared" si="2"/>
        <v>0</v>
      </c>
      <c r="E17" s="22">
        <f t="shared" si="3"/>
        <v>0</v>
      </c>
      <c r="F17" s="26">
        <f t="shared" si="4"/>
        <v>0</v>
      </c>
      <c r="G17" s="23">
        <f t="shared" si="5"/>
        <v>0</v>
      </c>
    </row>
    <row r="18" spans="1:32" x14ac:dyDescent="0.25">
      <c r="A18" t="s">
        <v>63</v>
      </c>
      <c r="B18" s="17">
        <f>NPV($I$5,B41:AF41)</f>
        <v>22419224403.019257</v>
      </c>
      <c r="C18" s="25">
        <f t="shared" si="1"/>
        <v>1385818227.8551071</v>
      </c>
      <c r="D18" s="19">
        <f t="shared" si="2"/>
        <v>16.177608255101749</v>
      </c>
      <c r="E18" s="17">
        <f>NPV($I$5,B62:AF62)</f>
        <v>22347029006.851261</v>
      </c>
      <c r="F18" s="25">
        <f t="shared" si="4"/>
        <v>1380265488.584264</v>
      </c>
      <c r="G18" s="19">
        <f t="shared" si="5"/>
        <v>16.190384525061603</v>
      </c>
    </row>
    <row r="19" spans="1:32" x14ac:dyDescent="0.25">
      <c r="A19" t="s">
        <v>92</v>
      </c>
      <c r="B19" s="17">
        <f>NPV($I$5,B42:AF42)</f>
        <v>448934305.89984047</v>
      </c>
      <c r="C19" s="25">
        <f t="shared" ref="C19" si="6">NPV($I$5,B87:AF87)</f>
        <v>31479431.111873552</v>
      </c>
      <c r="D19" s="19">
        <f t="shared" ref="D19" si="7">IFERROR(B19/C19,0)</f>
        <v>14.261195010303393</v>
      </c>
      <c r="E19" s="17">
        <f>NPV($I$5,B63:AF63)</f>
        <v>4395541239.5405331</v>
      </c>
      <c r="F19" s="25">
        <f t="shared" ref="F19" si="8">NPV($I$5,B106:AF106)</f>
        <v>118262386.93458621</v>
      </c>
      <c r="G19" s="19">
        <f t="shared" ref="G19" si="9">IFERROR(E19/F19,0)</f>
        <v>37.167702711529181</v>
      </c>
    </row>
    <row r="20" spans="1:32" x14ac:dyDescent="0.25">
      <c r="A20" s="15" t="s">
        <v>8</v>
      </c>
      <c r="B20" s="18">
        <f>NPV($I$5,B43:AF43)</f>
        <v>164279875764.19626</v>
      </c>
      <c r="C20" s="27">
        <f>SUM(C5:C19)</f>
        <v>3618955181.4200182</v>
      </c>
      <c r="D20" s="18">
        <f>B20/C20</f>
        <v>45.394283026112404</v>
      </c>
      <c r="E20" s="18">
        <f>NPV($I$5,B64:AF64)</f>
        <v>179317364883.28854</v>
      </c>
      <c r="F20" s="27">
        <f>SUM(F5:F19)</f>
        <v>3759338022.4279962</v>
      </c>
      <c r="G20" s="18">
        <f>E20/F20</f>
        <v>47.699186349695445</v>
      </c>
    </row>
    <row r="23" spans="1:32" x14ac:dyDescent="0.25">
      <c r="A23" s="9" t="s">
        <v>87</v>
      </c>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row>
    <row r="25" spans="1:32" x14ac:dyDescent="0.25">
      <c r="A25" s="5" t="s">
        <v>5</v>
      </c>
    </row>
    <row r="26" spans="1:32" x14ac:dyDescent="0.25">
      <c r="A26" t="s">
        <v>88</v>
      </c>
    </row>
    <row r="27" spans="1:32" x14ac:dyDescent="0.25">
      <c r="A27" s="2"/>
      <c r="B27" s="2">
        <v>2020</v>
      </c>
      <c r="C27" s="2">
        <v>2021</v>
      </c>
      <c r="D27" s="2">
        <v>2022</v>
      </c>
      <c r="E27" s="2">
        <v>2023</v>
      </c>
      <c r="F27" s="2">
        <v>2024</v>
      </c>
      <c r="G27" s="2">
        <v>2025</v>
      </c>
      <c r="H27" s="2">
        <v>2026</v>
      </c>
      <c r="I27" s="2">
        <v>2027</v>
      </c>
      <c r="J27" s="2">
        <v>2028</v>
      </c>
      <c r="K27" s="2">
        <v>2029</v>
      </c>
      <c r="L27" s="2">
        <v>2030</v>
      </c>
      <c r="M27" s="2">
        <v>2031</v>
      </c>
      <c r="N27" s="2">
        <v>2032</v>
      </c>
      <c r="O27" s="2">
        <v>2033</v>
      </c>
      <c r="P27" s="2">
        <v>2034</v>
      </c>
      <c r="Q27" s="2">
        <v>2035</v>
      </c>
      <c r="R27" s="2">
        <v>2036</v>
      </c>
      <c r="S27" s="2">
        <v>2037</v>
      </c>
      <c r="T27" s="2">
        <v>2038</v>
      </c>
      <c r="U27" s="2">
        <v>2039</v>
      </c>
      <c r="V27" s="2">
        <v>2040</v>
      </c>
      <c r="W27" s="2">
        <v>2041</v>
      </c>
      <c r="X27" s="2">
        <v>2042</v>
      </c>
      <c r="Y27" s="2">
        <v>2043</v>
      </c>
      <c r="Z27" s="2">
        <v>2044</v>
      </c>
      <c r="AA27" s="2">
        <v>2045</v>
      </c>
      <c r="AB27" s="2">
        <v>2046</v>
      </c>
      <c r="AC27" s="2">
        <v>2047</v>
      </c>
      <c r="AD27" s="2">
        <v>2048</v>
      </c>
      <c r="AE27" s="2">
        <v>2049</v>
      </c>
      <c r="AF27" s="2">
        <v>2050</v>
      </c>
    </row>
    <row r="28" spans="1:32" x14ac:dyDescent="0.25">
      <c r="A28" t="s">
        <v>75</v>
      </c>
      <c r="B28" s="7">
        <v>0</v>
      </c>
      <c r="C28" s="7">
        <v>0</v>
      </c>
      <c r="D28" s="7">
        <v>0</v>
      </c>
      <c r="E28" s="7">
        <v>0</v>
      </c>
      <c r="F28" s="7">
        <v>0</v>
      </c>
      <c r="G28" s="7">
        <v>0</v>
      </c>
      <c r="H28" s="7">
        <v>0</v>
      </c>
      <c r="I28" s="7">
        <v>0</v>
      </c>
      <c r="J28" s="7">
        <v>0</v>
      </c>
      <c r="K28" s="7">
        <v>0</v>
      </c>
      <c r="L28" s="7">
        <v>0</v>
      </c>
      <c r="M28" s="7">
        <v>0</v>
      </c>
      <c r="N28" s="7">
        <v>0</v>
      </c>
      <c r="O28" s="7">
        <v>0</v>
      </c>
      <c r="P28" s="7">
        <v>0</v>
      </c>
      <c r="Q28" s="7">
        <v>0</v>
      </c>
      <c r="R28" s="7">
        <v>0</v>
      </c>
      <c r="S28" s="7">
        <v>0</v>
      </c>
      <c r="T28" s="7">
        <v>0</v>
      </c>
      <c r="U28" s="7">
        <v>0</v>
      </c>
      <c r="V28" s="7">
        <v>0</v>
      </c>
      <c r="W28" s="7">
        <v>0</v>
      </c>
      <c r="X28" s="7">
        <v>0</v>
      </c>
      <c r="Y28" s="7">
        <v>0</v>
      </c>
      <c r="Z28" s="7">
        <v>0</v>
      </c>
      <c r="AA28" s="7">
        <v>0</v>
      </c>
      <c r="AB28" s="7">
        <v>0</v>
      </c>
      <c r="AC28" s="7">
        <v>0</v>
      </c>
      <c r="AD28" s="7">
        <v>0</v>
      </c>
      <c r="AE28" s="7">
        <v>0</v>
      </c>
      <c r="AF28" s="7">
        <v>0</v>
      </c>
    </row>
    <row r="29" spans="1:32" x14ac:dyDescent="0.25">
      <c r="A29" t="s">
        <v>74</v>
      </c>
      <c r="B29" s="7">
        <v>0</v>
      </c>
      <c r="C29" s="7">
        <v>0</v>
      </c>
      <c r="D29" s="7">
        <v>0</v>
      </c>
      <c r="E29" s="7">
        <v>0</v>
      </c>
      <c r="F29" s="7">
        <v>0</v>
      </c>
      <c r="G29" s="7">
        <v>0</v>
      </c>
      <c r="H29" s="7">
        <v>0</v>
      </c>
      <c r="I29" s="7">
        <v>0</v>
      </c>
      <c r="J29" s="7">
        <v>0</v>
      </c>
      <c r="K29" s="7">
        <v>0</v>
      </c>
      <c r="L29" s="7">
        <v>0</v>
      </c>
      <c r="M29" s="7">
        <v>0</v>
      </c>
      <c r="N29" s="7">
        <v>0</v>
      </c>
      <c r="O29" s="7">
        <v>0</v>
      </c>
      <c r="P29" s="7">
        <v>0</v>
      </c>
      <c r="Q29" s="7">
        <v>0</v>
      </c>
      <c r="R29" s="7">
        <v>0</v>
      </c>
      <c r="S29" s="7">
        <v>0</v>
      </c>
      <c r="T29" s="7">
        <v>0</v>
      </c>
      <c r="U29" s="7">
        <v>0</v>
      </c>
      <c r="V29" s="7">
        <v>2480543.0072727297</v>
      </c>
      <c r="W29" s="7">
        <v>2480543.0072727297</v>
      </c>
      <c r="X29" s="7">
        <v>2480543.0072727297</v>
      </c>
      <c r="Y29" s="7">
        <v>2480543.0072727297</v>
      </c>
      <c r="Z29" s="7">
        <v>2480543.0072727297</v>
      </c>
      <c r="AA29" s="7">
        <v>2480543.0072727297</v>
      </c>
      <c r="AB29" s="7">
        <v>2480543.0072727297</v>
      </c>
      <c r="AC29" s="7">
        <v>2480543.0072727297</v>
      </c>
      <c r="AD29" s="7">
        <v>2480543.0072727297</v>
      </c>
      <c r="AE29" s="7">
        <v>2480543.0072727297</v>
      </c>
      <c r="AF29" s="7">
        <v>2480543.0072727297</v>
      </c>
    </row>
    <row r="30" spans="1:32" x14ac:dyDescent="0.25">
      <c r="A30" t="s">
        <v>76</v>
      </c>
      <c r="B30" s="7">
        <v>0</v>
      </c>
      <c r="C30" s="7">
        <v>0</v>
      </c>
      <c r="D30" s="7">
        <v>0</v>
      </c>
      <c r="E30" s="7">
        <v>0</v>
      </c>
      <c r="F30" s="7">
        <v>0</v>
      </c>
      <c r="G30" s="7">
        <v>0</v>
      </c>
      <c r="H30" s="7">
        <v>0</v>
      </c>
      <c r="I30" s="7">
        <v>0</v>
      </c>
      <c r="J30" s="7">
        <v>0</v>
      </c>
      <c r="K30" s="7">
        <v>0</v>
      </c>
      <c r="L30" s="7">
        <v>0</v>
      </c>
      <c r="M30" s="7">
        <v>0</v>
      </c>
      <c r="N30" s="7">
        <v>0</v>
      </c>
      <c r="O30" s="7">
        <v>0</v>
      </c>
      <c r="P30" s="7">
        <v>0</v>
      </c>
      <c r="Q30" s="7">
        <v>0</v>
      </c>
      <c r="R30" s="7">
        <v>0</v>
      </c>
      <c r="S30" s="7">
        <v>0</v>
      </c>
      <c r="T30" s="7">
        <v>0</v>
      </c>
      <c r="U30" s="7">
        <v>0</v>
      </c>
      <c r="V30" s="7">
        <v>0</v>
      </c>
      <c r="W30" s="7">
        <v>0</v>
      </c>
      <c r="X30" s="7">
        <v>0</v>
      </c>
      <c r="Y30" s="7">
        <v>0</v>
      </c>
      <c r="Z30" s="7">
        <v>0</v>
      </c>
      <c r="AA30" s="7">
        <v>0</v>
      </c>
      <c r="AB30" s="7">
        <v>0</v>
      </c>
      <c r="AC30" s="7">
        <v>0</v>
      </c>
      <c r="AD30" s="7">
        <v>0</v>
      </c>
      <c r="AE30" s="7">
        <v>0</v>
      </c>
      <c r="AF30" s="7">
        <v>271741868.48153895</v>
      </c>
    </row>
    <row r="31" spans="1:32" x14ac:dyDescent="0.25">
      <c r="A31" t="s">
        <v>82</v>
      </c>
      <c r="B31" s="7">
        <v>0</v>
      </c>
      <c r="C31" s="7">
        <v>0</v>
      </c>
      <c r="D31" s="7">
        <v>0</v>
      </c>
      <c r="E31" s="7">
        <v>0</v>
      </c>
      <c r="F31" s="7">
        <v>0</v>
      </c>
      <c r="G31" s="7">
        <v>0</v>
      </c>
      <c r="H31" s="7">
        <v>0</v>
      </c>
      <c r="I31" s="7">
        <v>0</v>
      </c>
      <c r="J31" s="7">
        <v>0</v>
      </c>
      <c r="K31" s="7">
        <v>0</v>
      </c>
      <c r="L31" s="7">
        <v>0</v>
      </c>
      <c r="M31" s="7">
        <v>0</v>
      </c>
      <c r="N31" s="7">
        <v>0</v>
      </c>
      <c r="O31" s="7">
        <v>0</v>
      </c>
      <c r="P31" s="7">
        <v>0</v>
      </c>
      <c r="Q31" s="7">
        <v>0</v>
      </c>
      <c r="R31" s="7">
        <v>0</v>
      </c>
      <c r="S31" s="7">
        <v>0</v>
      </c>
      <c r="T31" s="7">
        <v>0</v>
      </c>
      <c r="U31" s="7">
        <v>0</v>
      </c>
      <c r="V31" s="7">
        <v>0</v>
      </c>
      <c r="W31" s="7">
        <v>0</v>
      </c>
      <c r="X31" s="7">
        <v>0</v>
      </c>
      <c r="Y31" s="7">
        <v>0</v>
      </c>
      <c r="Z31" s="7">
        <v>0</v>
      </c>
      <c r="AA31" s="7">
        <v>0</v>
      </c>
      <c r="AB31" s="7">
        <v>0</v>
      </c>
      <c r="AC31" s="7">
        <v>0</v>
      </c>
      <c r="AD31" s="7">
        <v>0</v>
      </c>
      <c r="AE31" s="7">
        <v>0</v>
      </c>
      <c r="AF31" s="7">
        <v>0</v>
      </c>
    </row>
    <row r="32" spans="1:32" x14ac:dyDescent="0.25">
      <c r="A32" t="s">
        <v>83</v>
      </c>
      <c r="B32" s="7">
        <v>0</v>
      </c>
      <c r="C32" s="7">
        <v>0</v>
      </c>
      <c r="D32" s="7">
        <v>0</v>
      </c>
      <c r="E32" s="7">
        <v>0</v>
      </c>
      <c r="F32" s="7">
        <v>0</v>
      </c>
      <c r="G32" s="7">
        <v>0</v>
      </c>
      <c r="H32" s="7">
        <v>0</v>
      </c>
      <c r="I32" s="7">
        <v>0</v>
      </c>
      <c r="J32" s="7">
        <v>0</v>
      </c>
      <c r="K32" s="7">
        <v>0</v>
      </c>
      <c r="L32" s="7">
        <v>0</v>
      </c>
      <c r="M32" s="7">
        <v>0</v>
      </c>
      <c r="N32" s="7">
        <v>0</v>
      </c>
      <c r="O32" s="7">
        <v>0</v>
      </c>
      <c r="P32" s="7">
        <v>0</v>
      </c>
      <c r="Q32" s="7">
        <v>0</v>
      </c>
      <c r="R32" s="7">
        <v>0</v>
      </c>
      <c r="S32" s="7">
        <v>0</v>
      </c>
      <c r="T32" s="7">
        <v>0</v>
      </c>
      <c r="U32" s="7">
        <v>0</v>
      </c>
      <c r="V32" s="7">
        <v>0</v>
      </c>
      <c r="W32" s="7">
        <v>0</v>
      </c>
      <c r="X32" s="7">
        <v>0</v>
      </c>
      <c r="Y32" s="7">
        <v>0</v>
      </c>
      <c r="Z32" s="7">
        <v>0</v>
      </c>
      <c r="AA32" s="7">
        <v>0</v>
      </c>
      <c r="AB32" s="7">
        <v>0</v>
      </c>
      <c r="AC32" s="7">
        <v>0</v>
      </c>
      <c r="AD32" s="7">
        <v>0</v>
      </c>
      <c r="AE32" s="7">
        <v>0</v>
      </c>
      <c r="AF32" s="7">
        <v>0</v>
      </c>
    </row>
    <row r="33" spans="1:32" x14ac:dyDescent="0.25">
      <c r="A33" t="s">
        <v>72</v>
      </c>
      <c r="B33" s="7">
        <v>0</v>
      </c>
      <c r="C33" s="7">
        <v>0</v>
      </c>
      <c r="D33" s="7">
        <v>0</v>
      </c>
      <c r="E33" s="7">
        <v>0</v>
      </c>
      <c r="F33" s="7">
        <v>0</v>
      </c>
      <c r="G33" s="7">
        <v>0</v>
      </c>
      <c r="H33" s="7">
        <v>0</v>
      </c>
      <c r="I33" s="7">
        <v>0</v>
      </c>
      <c r="J33" s="7">
        <v>0</v>
      </c>
      <c r="K33" s="7">
        <v>0</v>
      </c>
      <c r="L33" s="7">
        <v>0</v>
      </c>
      <c r="M33" s="7">
        <v>0</v>
      </c>
      <c r="N33" s="7">
        <v>0</v>
      </c>
      <c r="O33" s="7">
        <v>0</v>
      </c>
      <c r="P33" s="7">
        <v>0</v>
      </c>
      <c r="Q33" s="7">
        <v>0</v>
      </c>
      <c r="R33" s="7">
        <v>0</v>
      </c>
      <c r="S33" s="7">
        <v>0</v>
      </c>
      <c r="T33" s="7">
        <v>0</v>
      </c>
      <c r="U33" s="7">
        <v>0</v>
      </c>
      <c r="V33" s="7">
        <v>0</v>
      </c>
      <c r="W33" s="7">
        <v>0</v>
      </c>
      <c r="X33" s="7">
        <v>0</v>
      </c>
      <c r="Y33" s="7">
        <v>0</v>
      </c>
      <c r="Z33" s="7">
        <v>0</v>
      </c>
      <c r="AA33" s="7">
        <v>0</v>
      </c>
      <c r="AB33" s="7">
        <v>0</v>
      </c>
      <c r="AC33" s="7">
        <v>0</v>
      </c>
      <c r="AD33" s="7">
        <v>0</v>
      </c>
      <c r="AE33" s="7">
        <v>0</v>
      </c>
      <c r="AF33" s="7">
        <v>0</v>
      </c>
    </row>
    <row r="34" spans="1:32" x14ac:dyDescent="0.25">
      <c r="A34" t="s">
        <v>84</v>
      </c>
      <c r="B34" s="7">
        <v>0</v>
      </c>
      <c r="C34" s="7">
        <v>0</v>
      </c>
      <c r="D34" s="7">
        <v>0</v>
      </c>
      <c r="E34" s="7">
        <v>0</v>
      </c>
      <c r="F34" s="7">
        <v>0</v>
      </c>
      <c r="G34" s="7">
        <v>0</v>
      </c>
      <c r="H34" s="7">
        <v>0</v>
      </c>
      <c r="I34" s="7">
        <v>0</v>
      </c>
      <c r="J34" s="7">
        <v>0</v>
      </c>
      <c r="K34" s="7">
        <v>0</v>
      </c>
      <c r="L34" s="7">
        <v>0</v>
      </c>
      <c r="M34" s="7">
        <v>0</v>
      </c>
      <c r="N34" s="7">
        <v>0</v>
      </c>
      <c r="O34" s="7">
        <v>0</v>
      </c>
      <c r="P34" s="7">
        <v>0</v>
      </c>
      <c r="Q34" s="7">
        <v>0</v>
      </c>
      <c r="R34" s="7">
        <v>0</v>
      </c>
      <c r="S34" s="7">
        <v>0</v>
      </c>
      <c r="T34" s="7">
        <v>0</v>
      </c>
      <c r="U34" s="7">
        <v>0</v>
      </c>
      <c r="V34" s="7">
        <v>0</v>
      </c>
      <c r="W34" s="7">
        <v>0</v>
      </c>
      <c r="X34" s="7">
        <v>0</v>
      </c>
      <c r="Y34" s="7">
        <v>0</v>
      </c>
      <c r="Z34" s="7">
        <v>0</v>
      </c>
      <c r="AA34" s="7">
        <v>0</v>
      </c>
      <c r="AB34" s="7">
        <v>0</v>
      </c>
      <c r="AC34" s="7">
        <v>0</v>
      </c>
      <c r="AD34" s="7">
        <v>0</v>
      </c>
      <c r="AE34" s="7">
        <v>0</v>
      </c>
      <c r="AF34" s="7">
        <v>0</v>
      </c>
    </row>
    <row r="35" spans="1:32" x14ac:dyDescent="0.25">
      <c r="A35" t="s">
        <v>73</v>
      </c>
      <c r="B35" s="7">
        <v>8790266640.9599991</v>
      </c>
      <c r="C35" s="7">
        <v>8790266640.9599991</v>
      </c>
      <c r="D35" s="7">
        <v>8790266640.9599991</v>
      </c>
      <c r="E35" s="7">
        <v>8790266640.9599991</v>
      </c>
      <c r="F35" s="7">
        <v>8790266640.9599991</v>
      </c>
      <c r="G35" s="7">
        <v>8790266640.9599991</v>
      </c>
      <c r="H35" s="7">
        <v>8790266640.9599991</v>
      </c>
      <c r="I35" s="7">
        <v>8790266640.9599991</v>
      </c>
      <c r="J35" s="7">
        <v>8790266640.9599991</v>
      </c>
      <c r="K35" s="7">
        <v>8790266640.9599991</v>
      </c>
      <c r="L35" s="7">
        <v>6725070496.368</v>
      </c>
      <c r="M35" s="7">
        <v>6725070496.368</v>
      </c>
      <c r="N35" s="7">
        <v>6725070496.368</v>
      </c>
      <c r="O35" s="7">
        <v>6725070496.368</v>
      </c>
      <c r="P35" s="7">
        <v>6725070496.368</v>
      </c>
      <c r="Q35" s="7">
        <v>6725070496.368</v>
      </c>
      <c r="R35" s="7">
        <v>6725070496.368</v>
      </c>
      <c r="S35" s="7">
        <v>6725070496.368</v>
      </c>
      <c r="T35" s="7">
        <v>6725070496.368</v>
      </c>
      <c r="U35" s="7">
        <v>6725070496.368</v>
      </c>
      <c r="V35" s="7">
        <v>7823178339.9840002</v>
      </c>
      <c r="W35" s="7">
        <v>7823178339.9840002</v>
      </c>
      <c r="X35" s="7">
        <v>7823178339.9840002</v>
      </c>
      <c r="Y35" s="7">
        <v>7823178339.9840002</v>
      </c>
      <c r="Z35" s="7">
        <v>7823178339.9840002</v>
      </c>
      <c r="AA35" s="7">
        <v>7823178339.9840002</v>
      </c>
      <c r="AB35" s="7">
        <v>7823178339.9840002</v>
      </c>
      <c r="AC35" s="7">
        <v>7823178339.9840002</v>
      </c>
      <c r="AD35" s="7">
        <v>7823178339.9840002</v>
      </c>
      <c r="AE35" s="7">
        <v>7823178339.9840002</v>
      </c>
      <c r="AF35" s="7">
        <v>7823178339.9840002</v>
      </c>
    </row>
    <row r="36" spans="1:32" x14ac:dyDescent="0.25">
      <c r="A36" t="s">
        <v>85</v>
      </c>
      <c r="B36" s="7">
        <v>0</v>
      </c>
      <c r="C36" s="7">
        <v>0</v>
      </c>
      <c r="D36" s="7">
        <v>0</v>
      </c>
      <c r="E36" s="7">
        <v>0</v>
      </c>
      <c r="F36" s="7">
        <v>0</v>
      </c>
      <c r="G36" s="7">
        <v>0</v>
      </c>
      <c r="H36" s="7">
        <v>0</v>
      </c>
      <c r="I36" s="7">
        <v>0</v>
      </c>
      <c r="J36" s="7">
        <v>0</v>
      </c>
      <c r="K36" s="7">
        <v>0</v>
      </c>
      <c r="L36" s="7">
        <v>4134862.108380544</v>
      </c>
      <c r="M36" s="7">
        <v>4134862.108380544</v>
      </c>
      <c r="N36" s="7">
        <v>4134862.108380544</v>
      </c>
      <c r="O36" s="7">
        <v>4134862.108380544</v>
      </c>
      <c r="P36" s="7">
        <v>4134862.108380544</v>
      </c>
      <c r="Q36" s="7">
        <v>4134862.108380544</v>
      </c>
      <c r="R36" s="7">
        <v>4134862.108380544</v>
      </c>
      <c r="S36" s="7">
        <v>4134862.108380544</v>
      </c>
      <c r="T36" s="7">
        <v>4134862.108380544</v>
      </c>
      <c r="U36" s="7">
        <v>4134862.108380544</v>
      </c>
      <c r="V36" s="7">
        <v>3595487.5152176199</v>
      </c>
      <c r="W36" s="7">
        <v>3595487.5152176199</v>
      </c>
      <c r="X36" s="7">
        <v>3595487.5152176199</v>
      </c>
      <c r="Y36" s="7">
        <v>3595487.5152176199</v>
      </c>
      <c r="Z36" s="7">
        <v>3595487.5152176199</v>
      </c>
      <c r="AA36" s="7">
        <v>3595487.5152176199</v>
      </c>
      <c r="AB36" s="7">
        <v>3595487.5152176199</v>
      </c>
      <c r="AC36" s="7">
        <v>3595487.5152176199</v>
      </c>
      <c r="AD36" s="7">
        <v>3595487.5152176199</v>
      </c>
      <c r="AE36" s="7">
        <v>3595487.5152176199</v>
      </c>
      <c r="AF36" s="7">
        <v>0</v>
      </c>
    </row>
    <row r="37" spans="1:32" x14ac:dyDescent="0.25">
      <c r="A37" t="s">
        <v>86</v>
      </c>
      <c r="B37" s="7">
        <v>0</v>
      </c>
      <c r="C37" s="7">
        <v>0</v>
      </c>
      <c r="D37" s="7">
        <v>0</v>
      </c>
      <c r="E37" s="7">
        <v>0</v>
      </c>
      <c r="F37" s="7">
        <v>0</v>
      </c>
      <c r="G37" s="7">
        <v>0</v>
      </c>
      <c r="H37" s="7">
        <v>0</v>
      </c>
      <c r="I37" s="7">
        <v>0</v>
      </c>
      <c r="J37" s="7">
        <v>0</v>
      </c>
      <c r="K37" s="7">
        <v>0</v>
      </c>
      <c r="L37" s="7">
        <v>212626.3690156056</v>
      </c>
      <c r="M37" s="7">
        <v>212626.3690156056</v>
      </c>
      <c r="N37" s="7">
        <v>212626.3690156056</v>
      </c>
      <c r="O37" s="7">
        <v>212626.3690156056</v>
      </c>
      <c r="P37" s="7">
        <v>212626.3690156056</v>
      </c>
      <c r="Q37" s="7">
        <v>212626.3690156056</v>
      </c>
      <c r="R37" s="7">
        <v>212626.3690156056</v>
      </c>
      <c r="S37" s="7">
        <v>212626.3690156056</v>
      </c>
      <c r="T37" s="7">
        <v>212626.3690156056</v>
      </c>
      <c r="U37" s="7">
        <v>212626.3690156056</v>
      </c>
      <c r="V37" s="7">
        <v>1602506.6945951099</v>
      </c>
      <c r="W37" s="7">
        <v>1602506.6945951099</v>
      </c>
      <c r="X37" s="7">
        <v>1602506.6945951099</v>
      </c>
      <c r="Y37" s="7">
        <v>1602506.6945951099</v>
      </c>
      <c r="Z37" s="7">
        <v>1602506.6945951099</v>
      </c>
      <c r="AA37" s="7">
        <v>1602506.6945951099</v>
      </c>
      <c r="AB37" s="7">
        <v>1602506.6945951099</v>
      </c>
      <c r="AC37" s="7">
        <v>1602506.6945951099</v>
      </c>
      <c r="AD37" s="7">
        <v>1602506.6945951099</v>
      </c>
      <c r="AE37" s="7">
        <v>1602506.6945951099</v>
      </c>
      <c r="AF37" s="7">
        <v>0</v>
      </c>
    </row>
    <row r="38" spans="1:32" x14ac:dyDescent="0.25">
      <c r="A38" t="s">
        <v>57</v>
      </c>
      <c r="B38" s="7">
        <v>0</v>
      </c>
      <c r="C38" s="7">
        <v>0</v>
      </c>
      <c r="D38" s="7">
        <v>0</v>
      </c>
      <c r="E38" s="7">
        <v>0</v>
      </c>
      <c r="F38" s="7">
        <v>0</v>
      </c>
      <c r="G38" s="7">
        <v>0</v>
      </c>
      <c r="H38" s="7">
        <v>0</v>
      </c>
      <c r="I38" s="7">
        <v>0</v>
      </c>
      <c r="J38" s="7">
        <v>0</v>
      </c>
      <c r="K38" s="7">
        <v>0</v>
      </c>
      <c r="L38" s="7">
        <v>242020338.18891665</v>
      </c>
      <c r="M38" s="7">
        <v>11854501.80986765</v>
      </c>
      <c r="N38" s="7">
        <v>11854501.80986765</v>
      </c>
      <c r="O38" s="7">
        <v>11854501.80986765</v>
      </c>
      <c r="P38" s="7">
        <v>11854501.80986765</v>
      </c>
      <c r="Q38" s="7">
        <v>11854501.80986765</v>
      </c>
      <c r="R38" s="7">
        <v>11854501.80986765</v>
      </c>
      <c r="S38" s="7">
        <v>11854501.80986765</v>
      </c>
      <c r="T38" s="7">
        <v>11854501.80986765</v>
      </c>
      <c r="U38" s="7">
        <v>11854501.80986765</v>
      </c>
      <c r="V38" s="7">
        <v>989689010.19216728</v>
      </c>
      <c r="W38" s="7">
        <v>78936818.644461304</v>
      </c>
      <c r="X38" s="7">
        <v>78936818.644461304</v>
      </c>
      <c r="Y38" s="7">
        <v>78936818.644461304</v>
      </c>
      <c r="Z38" s="7">
        <v>78936818.644461304</v>
      </c>
      <c r="AA38" s="7">
        <v>78936818.644461304</v>
      </c>
      <c r="AB38" s="7">
        <v>78936818.644461304</v>
      </c>
      <c r="AC38" s="7">
        <v>78936818.644461304</v>
      </c>
      <c r="AD38" s="7">
        <v>78936818.644461304</v>
      </c>
      <c r="AE38" s="7">
        <v>78936818.644461304</v>
      </c>
      <c r="AF38" s="7">
        <v>626362998.94457817</v>
      </c>
    </row>
    <row r="39" spans="1:32" x14ac:dyDescent="0.25">
      <c r="A39" t="s">
        <v>71</v>
      </c>
      <c r="B39" s="7">
        <v>0</v>
      </c>
      <c r="C39" s="7">
        <v>0</v>
      </c>
      <c r="D39" s="7">
        <v>0</v>
      </c>
      <c r="E39" s="7">
        <v>0</v>
      </c>
      <c r="F39" s="7">
        <v>0</v>
      </c>
      <c r="G39" s="7">
        <v>0</v>
      </c>
      <c r="H39" s="7">
        <v>0</v>
      </c>
      <c r="I39" s="7">
        <v>0</v>
      </c>
      <c r="J39" s="7">
        <v>0</v>
      </c>
      <c r="K39" s="7">
        <v>0</v>
      </c>
      <c r="L39" s="7">
        <v>0</v>
      </c>
      <c r="M39" s="7">
        <v>0</v>
      </c>
      <c r="N39" s="7">
        <v>0</v>
      </c>
      <c r="O39" s="7">
        <v>0</v>
      </c>
      <c r="P39" s="7">
        <v>0</v>
      </c>
      <c r="Q39" s="7">
        <v>0</v>
      </c>
      <c r="R39" s="7">
        <v>0</v>
      </c>
      <c r="S39" s="7">
        <v>0</v>
      </c>
      <c r="T39" s="7">
        <v>0</v>
      </c>
      <c r="U39" s="7">
        <v>0</v>
      </c>
      <c r="V39" s="7">
        <v>1249268718.0672598</v>
      </c>
      <c r="W39" s="7">
        <v>59858748.952419698</v>
      </c>
      <c r="X39" s="7">
        <v>59858748.952419698</v>
      </c>
      <c r="Y39" s="7">
        <v>59858748.952419698</v>
      </c>
      <c r="Z39" s="7">
        <v>59858748.952419698</v>
      </c>
      <c r="AA39" s="7">
        <v>59858748.952419698</v>
      </c>
      <c r="AB39" s="7">
        <v>59858748.952419698</v>
      </c>
      <c r="AC39" s="7">
        <v>59858748.952419698</v>
      </c>
      <c r="AD39" s="7">
        <v>59858748.952419698</v>
      </c>
      <c r="AE39" s="7">
        <v>59858748.952419698</v>
      </c>
      <c r="AF39" s="7">
        <v>59858748.952419698</v>
      </c>
    </row>
    <row r="40" spans="1:32" x14ac:dyDescent="0.25">
      <c r="A40" t="s">
        <v>70</v>
      </c>
      <c r="B40" s="7">
        <v>0</v>
      </c>
      <c r="C40" s="7">
        <v>0</v>
      </c>
      <c r="D40" s="7">
        <v>0</v>
      </c>
      <c r="E40" s="7">
        <v>0</v>
      </c>
      <c r="F40" s="7">
        <v>0</v>
      </c>
      <c r="G40" s="7">
        <v>0</v>
      </c>
      <c r="H40" s="7">
        <v>0</v>
      </c>
      <c r="I40" s="7">
        <v>0</v>
      </c>
      <c r="J40" s="7">
        <v>0</v>
      </c>
      <c r="K40" s="7">
        <v>0</v>
      </c>
      <c r="L40" s="7">
        <v>0</v>
      </c>
      <c r="M40" s="7">
        <v>0</v>
      </c>
      <c r="N40" s="7">
        <v>0</v>
      </c>
      <c r="O40" s="7">
        <v>0</v>
      </c>
      <c r="P40" s="7">
        <v>0</v>
      </c>
      <c r="Q40" s="7">
        <v>0</v>
      </c>
      <c r="R40" s="7">
        <v>0</v>
      </c>
      <c r="S40" s="7">
        <v>0</v>
      </c>
      <c r="T40" s="7">
        <v>0</v>
      </c>
      <c r="U40" s="7">
        <v>0</v>
      </c>
      <c r="V40" s="7">
        <v>0</v>
      </c>
      <c r="W40" s="7">
        <v>0</v>
      </c>
      <c r="X40" s="7">
        <v>0</v>
      </c>
      <c r="Y40" s="7">
        <v>0</v>
      </c>
      <c r="Z40" s="7">
        <v>0</v>
      </c>
      <c r="AA40" s="7">
        <v>0</v>
      </c>
      <c r="AB40" s="7">
        <v>0</v>
      </c>
      <c r="AC40" s="7">
        <v>0</v>
      </c>
      <c r="AD40" s="7">
        <v>0</v>
      </c>
      <c r="AE40" s="7">
        <v>0</v>
      </c>
      <c r="AF40" s="7">
        <v>0</v>
      </c>
    </row>
    <row r="41" spans="1:32" x14ac:dyDescent="0.25">
      <c r="A41" t="s">
        <v>63</v>
      </c>
      <c r="B41" s="7">
        <v>0</v>
      </c>
      <c r="C41" s="7">
        <v>0</v>
      </c>
      <c r="D41" s="7">
        <v>0</v>
      </c>
      <c r="E41" s="7">
        <v>0</v>
      </c>
      <c r="F41" s="7">
        <v>0</v>
      </c>
      <c r="G41" s="7">
        <v>0</v>
      </c>
      <c r="H41" s="7">
        <v>0</v>
      </c>
      <c r="I41" s="7">
        <v>0</v>
      </c>
      <c r="J41" s="7">
        <v>0</v>
      </c>
      <c r="K41" s="7">
        <v>0</v>
      </c>
      <c r="L41" s="7">
        <v>18177225000</v>
      </c>
      <c r="M41" s="7">
        <v>375000000</v>
      </c>
      <c r="N41" s="7">
        <v>375000000</v>
      </c>
      <c r="O41" s="7">
        <v>375000000</v>
      </c>
      <c r="P41" s="7">
        <v>375000000</v>
      </c>
      <c r="Q41" s="7">
        <v>375000000</v>
      </c>
      <c r="R41" s="7">
        <v>375000000</v>
      </c>
      <c r="S41" s="7">
        <v>375000000</v>
      </c>
      <c r="T41" s="7">
        <v>375000000</v>
      </c>
      <c r="U41" s="7">
        <v>375000000</v>
      </c>
      <c r="V41" s="7">
        <v>11548300000</v>
      </c>
      <c r="W41" s="7">
        <v>875000000</v>
      </c>
      <c r="X41" s="7">
        <v>875000000</v>
      </c>
      <c r="Y41" s="7">
        <v>875000000</v>
      </c>
      <c r="Z41" s="7">
        <v>875000000</v>
      </c>
      <c r="AA41" s="7">
        <v>875000000</v>
      </c>
      <c r="AB41" s="7">
        <v>875000000</v>
      </c>
      <c r="AC41" s="7">
        <v>875000000</v>
      </c>
      <c r="AD41" s="7">
        <v>875000000</v>
      </c>
      <c r="AE41" s="7">
        <v>875000000</v>
      </c>
      <c r="AF41" s="7">
        <v>2960450000</v>
      </c>
    </row>
    <row r="42" spans="1:32" x14ac:dyDescent="0.25">
      <c r="A42" t="s">
        <v>92</v>
      </c>
      <c r="B42" s="7">
        <v>0</v>
      </c>
      <c r="C42" s="7">
        <v>0</v>
      </c>
      <c r="D42" s="7">
        <v>0</v>
      </c>
      <c r="E42" s="7">
        <v>0</v>
      </c>
      <c r="F42" s="7">
        <v>0</v>
      </c>
      <c r="G42" s="7">
        <v>0</v>
      </c>
      <c r="H42" s="7">
        <v>0</v>
      </c>
      <c r="I42" s="7">
        <v>0</v>
      </c>
      <c r="J42" s="7">
        <v>0</v>
      </c>
      <c r="K42" s="7">
        <v>0</v>
      </c>
      <c r="L42" s="7">
        <v>17810812.800000001</v>
      </c>
      <c r="M42" s="7">
        <v>17810812.800000001</v>
      </c>
      <c r="N42" s="7">
        <v>17810812.800000001</v>
      </c>
      <c r="O42" s="7">
        <v>17810812.800000001</v>
      </c>
      <c r="P42" s="7">
        <v>17810812.800000001</v>
      </c>
      <c r="Q42" s="7">
        <v>17810812.800000001</v>
      </c>
      <c r="R42" s="7">
        <v>17810812.800000001</v>
      </c>
      <c r="S42" s="7">
        <v>17810812.800000001</v>
      </c>
      <c r="T42" s="7">
        <v>17810812.800000001</v>
      </c>
      <c r="U42" s="7">
        <v>17810812.800000001</v>
      </c>
      <c r="V42" s="7">
        <v>17018020.800000001</v>
      </c>
      <c r="W42" s="7">
        <v>17018020.800000001</v>
      </c>
      <c r="X42" s="7">
        <v>17018020.800000001</v>
      </c>
      <c r="Y42" s="7">
        <v>17018020.800000001</v>
      </c>
      <c r="Z42" s="7">
        <v>17018020.800000001</v>
      </c>
      <c r="AA42" s="7">
        <v>17018020.800000001</v>
      </c>
      <c r="AB42" s="7">
        <v>17018020.800000001</v>
      </c>
      <c r="AC42" s="7">
        <v>17018020.800000001</v>
      </c>
      <c r="AD42" s="7">
        <v>17018020.800000001</v>
      </c>
      <c r="AE42" s="7">
        <v>17018020.800000001</v>
      </c>
      <c r="AF42" s="7">
        <v>972627731.44348598</v>
      </c>
    </row>
    <row r="43" spans="1:32" x14ac:dyDescent="0.25">
      <c r="A43" s="54" t="s">
        <v>89</v>
      </c>
      <c r="B43" s="55">
        <v>8790266640.9599991</v>
      </c>
      <c r="C43" s="55">
        <v>8790266640.9599991</v>
      </c>
      <c r="D43" s="55">
        <v>8790266640.9599991</v>
      </c>
      <c r="E43" s="55">
        <v>8790266640.9599991</v>
      </c>
      <c r="F43" s="55">
        <v>8790266640.9599991</v>
      </c>
      <c r="G43" s="55">
        <v>8790266640.9599991</v>
      </c>
      <c r="H43" s="55">
        <v>8790266640.9599991</v>
      </c>
      <c r="I43" s="55">
        <v>8790266640.9599991</v>
      </c>
      <c r="J43" s="55">
        <v>8790266640.9599991</v>
      </c>
      <c r="K43" s="55">
        <v>8790266640.9599991</v>
      </c>
      <c r="L43" s="55">
        <v>25166474135.834312</v>
      </c>
      <c r="M43" s="55">
        <v>7134083299.4552641</v>
      </c>
      <c r="N43" s="55">
        <v>7134083299.4552641</v>
      </c>
      <c r="O43" s="55">
        <v>7134083299.4552641</v>
      </c>
      <c r="P43" s="55">
        <v>7134083299.4552641</v>
      </c>
      <c r="Q43" s="55">
        <v>7134083299.4552641</v>
      </c>
      <c r="R43" s="55">
        <v>7134083299.4552641</v>
      </c>
      <c r="S43" s="55">
        <v>7134083299.4552641</v>
      </c>
      <c r="T43" s="55">
        <v>7134083299.4552641</v>
      </c>
      <c r="U43" s="55">
        <v>7134083299.4552641</v>
      </c>
      <c r="V43" s="55">
        <v>21635132626.260513</v>
      </c>
      <c r="W43" s="55">
        <v>8861670465.5979652</v>
      </c>
      <c r="X43" s="55">
        <v>8861670465.5979652</v>
      </c>
      <c r="Y43" s="55">
        <v>8861670465.5979652</v>
      </c>
      <c r="Z43" s="55">
        <v>8861670465.5979652</v>
      </c>
      <c r="AA43" s="55">
        <v>8861670465.5979652</v>
      </c>
      <c r="AB43" s="55">
        <v>8861670465.5979652</v>
      </c>
      <c r="AC43" s="55">
        <v>8861670465.5979652</v>
      </c>
      <c r="AD43" s="55">
        <v>8861670465.5979652</v>
      </c>
      <c r="AE43" s="55">
        <v>8861670465.5979652</v>
      </c>
      <c r="AF43" s="55">
        <v>12716700230.813293</v>
      </c>
    </row>
    <row r="46" spans="1:32" x14ac:dyDescent="0.25">
      <c r="A46" s="5" t="s">
        <v>6</v>
      </c>
    </row>
    <row r="47" spans="1:32" x14ac:dyDescent="0.25">
      <c r="A47" t="s">
        <v>88</v>
      </c>
    </row>
    <row r="48" spans="1:32" x14ac:dyDescent="0.25">
      <c r="A48" s="2"/>
      <c r="B48" s="2">
        <v>2020</v>
      </c>
      <c r="C48" s="2">
        <v>2021</v>
      </c>
      <c r="D48" s="2">
        <v>2022</v>
      </c>
      <c r="E48" s="2">
        <v>2023</v>
      </c>
      <c r="F48" s="2">
        <v>2024</v>
      </c>
      <c r="G48" s="2">
        <v>2025</v>
      </c>
      <c r="H48" s="2">
        <v>2026</v>
      </c>
      <c r="I48" s="2">
        <v>2027</v>
      </c>
      <c r="J48" s="2">
        <v>2028</v>
      </c>
      <c r="K48" s="2">
        <v>2029</v>
      </c>
      <c r="L48" s="2">
        <v>2030</v>
      </c>
      <c r="M48" s="2">
        <v>2031</v>
      </c>
      <c r="N48" s="2">
        <v>2032</v>
      </c>
      <c r="O48" s="2">
        <v>2033</v>
      </c>
      <c r="P48" s="2">
        <v>2034</v>
      </c>
      <c r="Q48" s="2">
        <v>2035</v>
      </c>
      <c r="R48" s="2">
        <v>2036</v>
      </c>
      <c r="S48" s="2">
        <v>2037</v>
      </c>
      <c r="T48" s="2">
        <v>2038</v>
      </c>
      <c r="U48" s="2">
        <v>2039</v>
      </c>
      <c r="V48" s="2">
        <v>2040</v>
      </c>
      <c r="W48" s="2">
        <v>2041</v>
      </c>
      <c r="X48" s="2">
        <v>2042</v>
      </c>
      <c r="Y48" s="2">
        <v>2043</v>
      </c>
      <c r="Z48" s="2">
        <v>2044</v>
      </c>
      <c r="AA48" s="2">
        <v>2045</v>
      </c>
      <c r="AB48" s="2">
        <v>2046</v>
      </c>
      <c r="AC48" s="2">
        <v>2047</v>
      </c>
      <c r="AD48" s="2">
        <v>2048</v>
      </c>
      <c r="AE48" s="2">
        <v>2049</v>
      </c>
      <c r="AF48" s="2">
        <v>2050</v>
      </c>
    </row>
    <row r="49" spans="1:32" x14ac:dyDescent="0.25">
      <c r="A49" t="s">
        <v>75</v>
      </c>
      <c r="B49" s="7">
        <v>0</v>
      </c>
      <c r="C49" s="7">
        <v>0</v>
      </c>
      <c r="D49" s="7">
        <v>0</v>
      </c>
      <c r="E49" s="7">
        <v>0</v>
      </c>
      <c r="F49" s="7">
        <v>0</v>
      </c>
      <c r="G49" s="7">
        <v>0</v>
      </c>
      <c r="H49" s="7">
        <v>0</v>
      </c>
      <c r="I49" s="7">
        <v>0</v>
      </c>
      <c r="J49" s="7">
        <v>0</v>
      </c>
      <c r="K49" s="7">
        <v>0</v>
      </c>
      <c r="L49" s="7">
        <v>0</v>
      </c>
      <c r="M49" s="7">
        <v>0</v>
      </c>
      <c r="N49" s="7">
        <v>0</v>
      </c>
      <c r="O49" s="7">
        <v>0</v>
      </c>
      <c r="P49" s="7">
        <v>0</v>
      </c>
      <c r="Q49" s="7">
        <v>0</v>
      </c>
      <c r="R49" s="7">
        <v>0</v>
      </c>
      <c r="S49" s="7">
        <v>0</v>
      </c>
      <c r="T49" s="7">
        <v>0</v>
      </c>
      <c r="U49" s="7">
        <v>0</v>
      </c>
      <c r="V49" s="7">
        <v>185638570.17040882</v>
      </c>
      <c r="W49" s="7">
        <v>6227491.9705728199</v>
      </c>
      <c r="X49" s="7">
        <v>6227491.9705728199</v>
      </c>
      <c r="Y49" s="7">
        <v>6227491.9705728199</v>
      </c>
      <c r="Z49" s="7">
        <v>6227491.9705728199</v>
      </c>
      <c r="AA49" s="7">
        <v>6227491.9705728199</v>
      </c>
      <c r="AB49" s="7">
        <v>6227491.9705728199</v>
      </c>
      <c r="AC49" s="7">
        <v>6227491.9705728199</v>
      </c>
      <c r="AD49" s="7">
        <v>6227491.9705728199</v>
      </c>
      <c r="AE49" s="7">
        <v>6227491.9705728199</v>
      </c>
      <c r="AF49" s="7">
        <v>6227491.9705728199</v>
      </c>
    </row>
    <row r="50" spans="1:32" x14ac:dyDescent="0.25">
      <c r="A50" t="s">
        <v>74</v>
      </c>
      <c r="B50" s="7">
        <v>0</v>
      </c>
      <c r="C50" s="7">
        <v>0</v>
      </c>
      <c r="D50" s="7">
        <v>0</v>
      </c>
      <c r="E50" s="7">
        <v>0</v>
      </c>
      <c r="F50" s="7">
        <v>0</v>
      </c>
      <c r="G50" s="7">
        <v>0</v>
      </c>
      <c r="H50" s="7">
        <v>0</v>
      </c>
      <c r="I50" s="7">
        <v>0</v>
      </c>
      <c r="J50" s="7">
        <v>0</v>
      </c>
      <c r="K50" s="7">
        <v>0</v>
      </c>
      <c r="L50" s="7">
        <v>2531032.9330909103</v>
      </c>
      <c r="M50" s="7">
        <v>2531032.9330909103</v>
      </c>
      <c r="N50" s="7">
        <v>2531032.9330909103</v>
      </c>
      <c r="O50" s="7">
        <v>2531032.9330909103</v>
      </c>
      <c r="P50" s="7">
        <v>2531032.9330909103</v>
      </c>
      <c r="Q50" s="7">
        <v>2531032.9330909103</v>
      </c>
      <c r="R50" s="7">
        <v>2531032.9330909103</v>
      </c>
      <c r="S50" s="7">
        <v>2531032.9330909103</v>
      </c>
      <c r="T50" s="7">
        <v>2531032.9330909103</v>
      </c>
      <c r="U50" s="7">
        <v>2531032.9330909103</v>
      </c>
      <c r="V50" s="7">
        <v>2480543.0072727297</v>
      </c>
      <c r="W50" s="7">
        <v>2480543.0072727297</v>
      </c>
      <c r="X50" s="7">
        <v>2480543.0072727297</v>
      </c>
      <c r="Y50" s="7">
        <v>2480543.0072727297</v>
      </c>
      <c r="Z50" s="7">
        <v>2480543.0072727297</v>
      </c>
      <c r="AA50" s="7">
        <v>2480543.0072727297</v>
      </c>
      <c r="AB50" s="7">
        <v>2480543.0072727297</v>
      </c>
      <c r="AC50" s="7">
        <v>2480543.0072727297</v>
      </c>
      <c r="AD50" s="7">
        <v>2480543.0072727297</v>
      </c>
      <c r="AE50" s="7">
        <v>2480543.0072727297</v>
      </c>
      <c r="AF50" s="7">
        <v>1136915.5449999999</v>
      </c>
    </row>
    <row r="51" spans="1:32" x14ac:dyDescent="0.25">
      <c r="A51" t="s">
        <v>76</v>
      </c>
      <c r="B51" s="7">
        <v>0</v>
      </c>
      <c r="C51" s="7">
        <v>0</v>
      </c>
      <c r="D51" s="7">
        <v>0</v>
      </c>
      <c r="E51" s="7">
        <v>0</v>
      </c>
      <c r="F51" s="7">
        <v>0</v>
      </c>
      <c r="G51" s="7">
        <v>0</v>
      </c>
      <c r="H51" s="7">
        <v>0</v>
      </c>
      <c r="I51" s="7">
        <v>0</v>
      </c>
      <c r="J51" s="7">
        <v>0</v>
      </c>
      <c r="K51" s="7">
        <v>0</v>
      </c>
      <c r="L51" s="7">
        <v>0</v>
      </c>
      <c r="M51" s="7">
        <v>0</v>
      </c>
      <c r="N51" s="7">
        <v>0</v>
      </c>
      <c r="O51" s="7">
        <v>0</v>
      </c>
      <c r="P51" s="7">
        <v>0</v>
      </c>
      <c r="Q51" s="7">
        <v>0</v>
      </c>
      <c r="R51" s="7">
        <v>0</v>
      </c>
      <c r="S51" s="7">
        <v>0</v>
      </c>
      <c r="T51" s="7">
        <v>0</v>
      </c>
      <c r="U51" s="7">
        <v>0</v>
      </c>
      <c r="V51" s="7">
        <v>687383430.32275796</v>
      </c>
      <c r="W51" s="7">
        <v>-26556389.677242041</v>
      </c>
      <c r="X51" s="7">
        <v>-26556389.677242041</v>
      </c>
      <c r="Y51" s="7">
        <v>-26556389.677242041</v>
      </c>
      <c r="Z51" s="7">
        <v>-26556389.677242041</v>
      </c>
      <c r="AA51" s="7">
        <v>-26556389.677242041</v>
      </c>
      <c r="AB51" s="7">
        <v>-26556389.677242041</v>
      </c>
      <c r="AC51" s="7">
        <v>-26556389.677242041</v>
      </c>
      <c r="AD51" s="7">
        <v>-26556389.677242041</v>
      </c>
      <c r="AE51" s="7">
        <v>-26556389.677242041</v>
      </c>
      <c r="AF51" s="7">
        <v>11790840.645511866</v>
      </c>
    </row>
    <row r="52" spans="1:32" x14ac:dyDescent="0.25">
      <c r="A52" t="s">
        <v>82</v>
      </c>
      <c r="B52" s="7">
        <v>0</v>
      </c>
      <c r="C52" s="7">
        <v>0</v>
      </c>
      <c r="D52" s="7">
        <v>0</v>
      </c>
      <c r="E52" s="7">
        <v>0</v>
      </c>
      <c r="F52" s="7">
        <v>0</v>
      </c>
      <c r="G52" s="7">
        <v>0</v>
      </c>
      <c r="H52" s="7">
        <v>0</v>
      </c>
      <c r="I52" s="7">
        <v>0</v>
      </c>
      <c r="J52" s="7">
        <v>0</v>
      </c>
      <c r="K52" s="7">
        <v>0</v>
      </c>
      <c r="L52" s="7">
        <v>0</v>
      </c>
      <c r="M52" s="7">
        <v>0</v>
      </c>
      <c r="N52" s="7">
        <v>0</v>
      </c>
      <c r="O52" s="7">
        <v>0</v>
      </c>
      <c r="P52" s="7">
        <v>0</v>
      </c>
      <c r="Q52" s="7">
        <v>0</v>
      </c>
      <c r="R52" s="7">
        <v>0</v>
      </c>
      <c r="S52" s="7">
        <v>0</v>
      </c>
      <c r="T52" s="7">
        <v>0</v>
      </c>
      <c r="U52" s="7">
        <v>0</v>
      </c>
      <c r="V52" s="7">
        <v>0</v>
      </c>
      <c r="W52" s="7">
        <v>0</v>
      </c>
      <c r="X52" s="7">
        <v>0</v>
      </c>
      <c r="Y52" s="7">
        <v>0</v>
      </c>
      <c r="Z52" s="7">
        <v>0</v>
      </c>
      <c r="AA52" s="7">
        <v>0</v>
      </c>
      <c r="AB52" s="7">
        <v>0</v>
      </c>
      <c r="AC52" s="7">
        <v>0</v>
      </c>
      <c r="AD52" s="7">
        <v>0</v>
      </c>
      <c r="AE52" s="7">
        <v>0</v>
      </c>
      <c r="AF52" s="7">
        <v>0</v>
      </c>
    </row>
    <row r="53" spans="1:32" x14ac:dyDescent="0.25">
      <c r="A53" t="s">
        <v>83</v>
      </c>
      <c r="B53" s="7">
        <v>0</v>
      </c>
      <c r="C53" s="7">
        <v>0</v>
      </c>
      <c r="D53" s="7">
        <v>0</v>
      </c>
      <c r="E53" s="7">
        <v>0</v>
      </c>
      <c r="F53" s="7">
        <v>0</v>
      </c>
      <c r="G53" s="7">
        <v>0</v>
      </c>
      <c r="H53" s="7">
        <v>0</v>
      </c>
      <c r="I53" s="7">
        <v>0</v>
      </c>
      <c r="J53" s="7">
        <v>0</v>
      </c>
      <c r="K53" s="7">
        <v>0</v>
      </c>
      <c r="L53" s="7">
        <v>0</v>
      </c>
      <c r="M53" s="7">
        <v>0</v>
      </c>
      <c r="N53" s="7">
        <v>0</v>
      </c>
      <c r="O53" s="7">
        <v>0</v>
      </c>
      <c r="P53" s="7">
        <v>0</v>
      </c>
      <c r="Q53" s="7">
        <v>0</v>
      </c>
      <c r="R53" s="7">
        <v>0</v>
      </c>
      <c r="S53" s="7">
        <v>0</v>
      </c>
      <c r="T53" s="7">
        <v>0</v>
      </c>
      <c r="U53" s="7">
        <v>0</v>
      </c>
      <c r="V53" s="7">
        <v>0</v>
      </c>
      <c r="W53" s="7">
        <v>0</v>
      </c>
      <c r="X53" s="7">
        <v>0</v>
      </c>
      <c r="Y53" s="7">
        <v>0</v>
      </c>
      <c r="Z53" s="7">
        <v>0</v>
      </c>
      <c r="AA53" s="7">
        <v>0</v>
      </c>
      <c r="AB53" s="7">
        <v>0</v>
      </c>
      <c r="AC53" s="7">
        <v>0</v>
      </c>
      <c r="AD53" s="7">
        <v>0</v>
      </c>
      <c r="AE53" s="7">
        <v>0</v>
      </c>
      <c r="AF53" s="7">
        <v>0</v>
      </c>
    </row>
    <row r="54" spans="1:32" x14ac:dyDescent="0.25">
      <c r="A54" t="s">
        <v>72</v>
      </c>
      <c r="B54" s="7">
        <v>0</v>
      </c>
      <c r="C54" s="7">
        <v>0</v>
      </c>
      <c r="D54" s="7">
        <v>0</v>
      </c>
      <c r="E54" s="7">
        <v>0</v>
      </c>
      <c r="F54" s="7">
        <v>0</v>
      </c>
      <c r="G54" s="7">
        <v>0</v>
      </c>
      <c r="H54" s="7">
        <v>0</v>
      </c>
      <c r="I54" s="7">
        <v>0</v>
      </c>
      <c r="J54" s="7">
        <v>0</v>
      </c>
      <c r="K54" s="7">
        <v>0</v>
      </c>
      <c r="L54" s="7">
        <v>0</v>
      </c>
      <c r="M54" s="7">
        <v>0</v>
      </c>
      <c r="N54" s="7">
        <v>0</v>
      </c>
      <c r="O54" s="7">
        <v>0</v>
      </c>
      <c r="P54" s="7">
        <v>0</v>
      </c>
      <c r="Q54" s="7">
        <v>0</v>
      </c>
      <c r="R54" s="7">
        <v>0</v>
      </c>
      <c r="S54" s="7">
        <v>0</v>
      </c>
      <c r="T54" s="7">
        <v>0</v>
      </c>
      <c r="U54" s="7">
        <v>0</v>
      </c>
      <c r="V54" s="7">
        <v>1183299822.5241508</v>
      </c>
      <c r="W54" s="7">
        <v>45262834.741361</v>
      </c>
      <c r="X54" s="7">
        <v>45262834.741361</v>
      </c>
      <c r="Y54" s="7">
        <v>45262834.741361</v>
      </c>
      <c r="Z54" s="7">
        <v>45262834.741361</v>
      </c>
      <c r="AA54" s="7">
        <v>45262834.741361</v>
      </c>
      <c r="AB54" s="7">
        <v>45262834.741361</v>
      </c>
      <c r="AC54" s="7">
        <v>45262834.741361</v>
      </c>
      <c r="AD54" s="7">
        <v>45262834.741361</v>
      </c>
      <c r="AE54" s="7">
        <v>45262834.741361</v>
      </c>
      <c r="AF54" s="7">
        <v>45262834.741361</v>
      </c>
    </row>
    <row r="55" spans="1:32" x14ac:dyDescent="0.25">
      <c r="A55" t="s">
        <v>84</v>
      </c>
      <c r="B55" s="7">
        <v>0</v>
      </c>
      <c r="C55" s="7">
        <v>0</v>
      </c>
      <c r="D55" s="7">
        <v>0</v>
      </c>
      <c r="E55" s="7">
        <v>0</v>
      </c>
      <c r="F55" s="7">
        <v>0</v>
      </c>
      <c r="G55" s="7">
        <v>0</v>
      </c>
      <c r="H55" s="7">
        <v>0</v>
      </c>
      <c r="I55" s="7">
        <v>0</v>
      </c>
      <c r="J55" s="7">
        <v>0</v>
      </c>
      <c r="K55" s="7">
        <v>0</v>
      </c>
      <c r="L55" s="7">
        <v>0</v>
      </c>
      <c r="M55" s="7">
        <v>0</v>
      </c>
      <c r="N55" s="7">
        <v>0</v>
      </c>
      <c r="O55" s="7">
        <v>0</v>
      </c>
      <c r="P55" s="7">
        <v>0</v>
      </c>
      <c r="Q55" s="7">
        <v>0</v>
      </c>
      <c r="R55" s="7">
        <v>0</v>
      </c>
      <c r="S55" s="7">
        <v>0</v>
      </c>
      <c r="T55" s="7">
        <v>0</v>
      </c>
      <c r="U55" s="7">
        <v>0</v>
      </c>
      <c r="V55" s="7">
        <v>0</v>
      </c>
      <c r="W55" s="7">
        <v>0</v>
      </c>
      <c r="X55" s="7">
        <v>0</v>
      </c>
      <c r="Y55" s="7">
        <v>0</v>
      </c>
      <c r="Z55" s="7">
        <v>0</v>
      </c>
      <c r="AA55" s="7">
        <v>0</v>
      </c>
      <c r="AB55" s="7">
        <v>0</v>
      </c>
      <c r="AC55" s="7">
        <v>0</v>
      </c>
      <c r="AD55" s="7">
        <v>0</v>
      </c>
      <c r="AE55" s="7">
        <v>0</v>
      </c>
      <c r="AF55" s="7">
        <v>0</v>
      </c>
    </row>
    <row r="56" spans="1:32" x14ac:dyDescent="0.25">
      <c r="A56" t="s">
        <v>73</v>
      </c>
      <c r="B56" s="7">
        <v>8790266640.9599991</v>
      </c>
      <c r="C56" s="7">
        <v>8790266640.9599991</v>
      </c>
      <c r="D56" s="7">
        <v>8790266640.9599991</v>
      </c>
      <c r="E56" s="7">
        <v>8790266640.9599991</v>
      </c>
      <c r="F56" s="7">
        <v>8790266640.9599991</v>
      </c>
      <c r="G56" s="7">
        <v>8790266640.9599991</v>
      </c>
      <c r="H56" s="7">
        <v>8790266640.9599991</v>
      </c>
      <c r="I56" s="7">
        <v>8790266640.9599991</v>
      </c>
      <c r="J56" s="7">
        <v>8790266640.9599991</v>
      </c>
      <c r="K56" s="7">
        <v>8790266640.9599991</v>
      </c>
      <c r="L56" s="7">
        <v>7202995454.9076996</v>
      </c>
      <c r="M56" s="7">
        <v>7202995454.9076996</v>
      </c>
      <c r="N56" s="7">
        <v>7202995454.9076996</v>
      </c>
      <c r="O56" s="7">
        <v>7202995454.9076996</v>
      </c>
      <c r="P56" s="7">
        <v>7202995454.9076996</v>
      </c>
      <c r="Q56" s="7">
        <v>7202995454.9076996</v>
      </c>
      <c r="R56" s="7">
        <v>7202995454.9076996</v>
      </c>
      <c r="S56" s="7">
        <v>7202995454.9076996</v>
      </c>
      <c r="T56" s="7">
        <v>7202995454.9076996</v>
      </c>
      <c r="U56" s="7">
        <v>7202995454.9076996</v>
      </c>
      <c r="V56" s="7">
        <v>7823178339.9840002</v>
      </c>
      <c r="W56" s="7">
        <v>7823178339.9840002</v>
      </c>
      <c r="X56" s="7">
        <v>7823178339.9840002</v>
      </c>
      <c r="Y56" s="7">
        <v>7823178339.9840002</v>
      </c>
      <c r="Z56" s="7">
        <v>7823178339.9840002</v>
      </c>
      <c r="AA56" s="7">
        <v>7823178339.9840002</v>
      </c>
      <c r="AB56" s="7">
        <v>7823178339.9840002</v>
      </c>
      <c r="AC56" s="7">
        <v>7823178339.9840002</v>
      </c>
      <c r="AD56" s="7">
        <v>7823178339.9840002</v>
      </c>
      <c r="AE56" s="7">
        <v>7823178339.9840002</v>
      </c>
      <c r="AF56" s="7">
        <v>7823178339.9840002</v>
      </c>
    </row>
    <row r="57" spans="1:32" x14ac:dyDescent="0.25">
      <c r="A57" t="s">
        <v>85</v>
      </c>
      <c r="B57" s="7">
        <v>0</v>
      </c>
      <c r="C57" s="7">
        <v>0</v>
      </c>
      <c r="D57" s="7">
        <v>0</v>
      </c>
      <c r="E57" s="7">
        <v>0</v>
      </c>
      <c r="F57" s="7">
        <v>0</v>
      </c>
      <c r="G57" s="7">
        <v>0</v>
      </c>
      <c r="H57" s="7">
        <v>0</v>
      </c>
      <c r="I57" s="7">
        <v>0</v>
      </c>
      <c r="J57" s="7">
        <v>0</v>
      </c>
      <c r="K57" s="7">
        <v>0</v>
      </c>
      <c r="L57" s="7">
        <v>9513627.9242899343</v>
      </c>
      <c r="M57" s="7">
        <v>9513627.9242899343</v>
      </c>
      <c r="N57" s="7">
        <v>9513627.9242899343</v>
      </c>
      <c r="O57" s="7">
        <v>9513627.9242899343</v>
      </c>
      <c r="P57" s="7">
        <v>9513627.9242899343</v>
      </c>
      <c r="Q57" s="7">
        <v>9513627.9242899343</v>
      </c>
      <c r="R57" s="7">
        <v>9513627.9242899343</v>
      </c>
      <c r="S57" s="7">
        <v>9513627.9242899343</v>
      </c>
      <c r="T57" s="7">
        <v>9513627.9242899343</v>
      </c>
      <c r="U57" s="7">
        <v>9513627.9242899343</v>
      </c>
      <c r="V57" s="7">
        <v>4521550.7623079671</v>
      </c>
      <c r="W57" s="7">
        <v>4521550.7623079671</v>
      </c>
      <c r="X57" s="7">
        <v>4521550.7623079671</v>
      </c>
      <c r="Y57" s="7">
        <v>4521550.7623079671</v>
      </c>
      <c r="Z57" s="7">
        <v>4521550.7623079671</v>
      </c>
      <c r="AA57" s="7">
        <v>4521550.7623079671</v>
      </c>
      <c r="AB57" s="7">
        <v>4521550.7623079671</v>
      </c>
      <c r="AC57" s="7">
        <v>4521550.7623079671</v>
      </c>
      <c r="AD57" s="7">
        <v>4521550.7623079671</v>
      </c>
      <c r="AE57" s="7">
        <v>4521550.7623079671</v>
      </c>
      <c r="AF57" s="7">
        <v>0</v>
      </c>
    </row>
    <row r="58" spans="1:32" x14ac:dyDescent="0.25">
      <c r="A58" t="s">
        <v>86</v>
      </c>
      <c r="B58" s="7">
        <v>0</v>
      </c>
      <c r="C58" s="7">
        <v>0</v>
      </c>
      <c r="D58" s="7">
        <v>0</v>
      </c>
      <c r="E58" s="7">
        <v>0</v>
      </c>
      <c r="F58" s="7">
        <v>0</v>
      </c>
      <c r="G58" s="7">
        <v>0</v>
      </c>
      <c r="H58" s="7">
        <v>0</v>
      </c>
      <c r="I58" s="7">
        <v>0</v>
      </c>
      <c r="J58" s="7">
        <v>0</v>
      </c>
      <c r="K58" s="7">
        <v>0</v>
      </c>
      <c r="L58" s="7">
        <v>374557.85991532373</v>
      </c>
      <c r="M58" s="7">
        <v>374557.85991532373</v>
      </c>
      <c r="N58" s="7">
        <v>374557.85991532373</v>
      </c>
      <c r="O58" s="7">
        <v>374557.85991532373</v>
      </c>
      <c r="P58" s="7">
        <v>374557.85991532373</v>
      </c>
      <c r="Q58" s="7">
        <v>374557.85991532373</v>
      </c>
      <c r="R58" s="7">
        <v>374557.85991532373</v>
      </c>
      <c r="S58" s="7">
        <v>374557.85991532373</v>
      </c>
      <c r="T58" s="7">
        <v>374557.85991532373</v>
      </c>
      <c r="U58" s="7">
        <v>374557.85991532373</v>
      </c>
      <c r="V58" s="7">
        <v>1588662.248197373</v>
      </c>
      <c r="W58" s="7">
        <v>1588662.248197373</v>
      </c>
      <c r="X58" s="7">
        <v>1588662.248197373</v>
      </c>
      <c r="Y58" s="7">
        <v>1588662.248197373</v>
      </c>
      <c r="Z58" s="7">
        <v>1588662.248197373</v>
      </c>
      <c r="AA58" s="7">
        <v>1588662.248197373</v>
      </c>
      <c r="AB58" s="7">
        <v>1588662.248197373</v>
      </c>
      <c r="AC58" s="7">
        <v>1588662.248197373</v>
      </c>
      <c r="AD58" s="7">
        <v>1588662.248197373</v>
      </c>
      <c r="AE58" s="7">
        <v>1588662.248197373</v>
      </c>
      <c r="AF58" s="7">
        <v>0</v>
      </c>
    </row>
    <row r="59" spans="1:32" x14ac:dyDescent="0.25">
      <c r="A59" t="s">
        <v>57</v>
      </c>
      <c r="B59" s="7">
        <v>0</v>
      </c>
      <c r="C59" s="7">
        <v>0</v>
      </c>
      <c r="D59" s="7">
        <v>0</v>
      </c>
      <c r="E59" s="7">
        <v>0</v>
      </c>
      <c r="F59" s="7">
        <v>0</v>
      </c>
      <c r="G59" s="7">
        <v>0</v>
      </c>
      <c r="H59" s="7">
        <v>0</v>
      </c>
      <c r="I59" s="7">
        <v>0</v>
      </c>
      <c r="J59" s="7">
        <v>0</v>
      </c>
      <c r="K59" s="7">
        <v>0</v>
      </c>
      <c r="L59" s="7">
        <v>3377099440.2256451</v>
      </c>
      <c r="M59" s="7">
        <v>119000755.0770646</v>
      </c>
      <c r="N59" s="7">
        <v>119000755.0770646</v>
      </c>
      <c r="O59" s="7">
        <v>119000755.0770646</v>
      </c>
      <c r="P59" s="7">
        <v>119000755.0770646</v>
      </c>
      <c r="Q59" s="7">
        <v>119000755.0770646</v>
      </c>
      <c r="R59" s="7">
        <v>119000755.0770646</v>
      </c>
      <c r="S59" s="7">
        <v>119000755.0770646</v>
      </c>
      <c r="T59" s="7">
        <v>119000755.0770646</v>
      </c>
      <c r="U59" s="7">
        <v>119000755.0770646</v>
      </c>
      <c r="V59" s="7">
        <v>5473370978.9112291</v>
      </c>
      <c r="W59" s="7">
        <v>463970978.91122925</v>
      </c>
      <c r="X59" s="7">
        <v>463970978.91122925</v>
      </c>
      <c r="Y59" s="7">
        <v>463970978.91122925</v>
      </c>
      <c r="Z59" s="7">
        <v>463970978.91122925</v>
      </c>
      <c r="AA59" s="7">
        <v>463970978.91122925</v>
      </c>
      <c r="AB59" s="7">
        <v>463970978.91122925</v>
      </c>
      <c r="AC59" s="7">
        <v>463970978.91122925</v>
      </c>
      <c r="AD59" s="7">
        <v>463970978.91122925</v>
      </c>
      <c r="AE59" s="7">
        <v>463970978.91122925</v>
      </c>
      <c r="AF59" s="7">
        <v>1235582512.4088669</v>
      </c>
    </row>
    <row r="60" spans="1:32" x14ac:dyDescent="0.25">
      <c r="A60" t="s">
        <v>71</v>
      </c>
      <c r="B60" s="7">
        <v>0</v>
      </c>
      <c r="C60" s="7">
        <v>0</v>
      </c>
      <c r="D60" s="7">
        <v>0</v>
      </c>
      <c r="E60" s="7">
        <v>0</v>
      </c>
      <c r="F60" s="7">
        <v>0</v>
      </c>
      <c r="G60" s="7">
        <v>0</v>
      </c>
      <c r="H60" s="7">
        <v>0</v>
      </c>
      <c r="I60" s="7">
        <v>0</v>
      </c>
      <c r="J60" s="7">
        <v>0</v>
      </c>
      <c r="K60" s="7">
        <v>0</v>
      </c>
      <c r="L60" s="7">
        <v>2711475311.892302</v>
      </c>
      <c r="M60" s="7">
        <v>65207125.879692301</v>
      </c>
      <c r="N60" s="7">
        <v>65207125.879692301</v>
      </c>
      <c r="O60" s="7">
        <v>65207125.879692301</v>
      </c>
      <c r="P60" s="7">
        <v>65207125.879692301</v>
      </c>
      <c r="Q60" s="7">
        <v>65207125.879692301</v>
      </c>
      <c r="R60" s="7">
        <v>65207125.879692301</v>
      </c>
      <c r="S60" s="7">
        <v>65207125.879692301</v>
      </c>
      <c r="T60" s="7">
        <v>65207125.879692301</v>
      </c>
      <c r="U60" s="7">
        <v>65207125.879692301</v>
      </c>
      <c r="V60" s="7">
        <v>132448938.5799835</v>
      </c>
      <c r="W60" s="7">
        <v>68429019.398133606</v>
      </c>
      <c r="X60" s="7">
        <v>68429019.398133606</v>
      </c>
      <c r="Y60" s="7">
        <v>68429019.398133606</v>
      </c>
      <c r="Z60" s="7">
        <v>68429019.398133606</v>
      </c>
      <c r="AA60" s="7">
        <v>68429019.398133606</v>
      </c>
      <c r="AB60" s="7">
        <v>68429019.398133606</v>
      </c>
      <c r="AC60" s="7">
        <v>68429019.398133606</v>
      </c>
      <c r="AD60" s="7">
        <v>68429019.398133606</v>
      </c>
      <c r="AE60" s="7">
        <v>68429019.398133606</v>
      </c>
      <c r="AF60" s="7">
        <v>68429019.398133606</v>
      </c>
    </row>
    <row r="61" spans="1:32" x14ac:dyDescent="0.25">
      <c r="A61" t="s">
        <v>70</v>
      </c>
      <c r="B61" s="7">
        <v>0</v>
      </c>
      <c r="C61" s="7">
        <v>0</v>
      </c>
      <c r="D61" s="7">
        <v>0</v>
      </c>
      <c r="E61" s="7">
        <v>0</v>
      </c>
      <c r="F61" s="7">
        <v>0</v>
      </c>
      <c r="G61" s="7">
        <v>0</v>
      </c>
      <c r="H61" s="7">
        <v>0</v>
      </c>
      <c r="I61" s="7">
        <v>0</v>
      </c>
      <c r="J61" s="7">
        <v>0</v>
      </c>
      <c r="K61" s="7">
        <v>0</v>
      </c>
      <c r="L61" s="7">
        <v>0</v>
      </c>
      <c r="M61" s="7">
        <v>0</v>
      </c>
      <c r="N61" s="7">
        <v>0</v>
      </c>
      <c r="O61" s="7">
        <v>0</v>
      </c>
      <c r="P61" s="7">
        <v>0</v>
      </c>
      <c r="Q61" s="7">
        <v>0</v>
      </c>
      <c r="R61" s="7">
        <v>0</v>
      </c>
      <c r="S61" s="7">
        <v>0</v>
      </c>
      <c r="T61" s="7">
        <v>0</v>
      </c>
      <c r="U61" s="7">
        <v>0</v>
      </c>
      <c r="V61" s="7">
        <v>0</v>
      </c>
      <c r="W61" s="7">
        <v>0</v>
      </c>
      <c r="X61" s="7">
        <v>0</v>
      </c>
      <c r="Y61" s="7">
        <v>0</v>
      </c>
      <c r="Z61" s="7">
        <v>0</v>
      </c>
      <c r="AA61" s="7">
        <v>0</v>
      </c>
      <c r="AB61" s="7">
        <v>0</v>
      </c>
      <c r="AC61" s="7">
        <v>0</v>
      </c>
      <c r="AD61" s="7">
        <v>0</v>
      </c>
      <c r="AE61" s="7">
        <v>0</v>
      </c>
      <c r="AF61" s="7">
        <v>0</v>
      </c>
    </row>
    <row r="62" spans="1:32" x14ac:dyDescent="0.25">
      <c r="A62" t="s">
        <v>63</v>
      </c>
      <c r="B62" s="7">
        <v>0</v>
      </c>
      <c r="C62" s="7">
        <v>0</v>
      </c>
      <c r="D62" s="7">
        <v>0</v>
      </c>
      <c r="E62" s="7">
        <v>0</v>
      </c>
      <c r="F62" s="7">
        <v>0</v>
      </c>
      <c r="G62" s="7">
        <v>0</v>
      </c>
      <c r="H62" s="7">
        <v>0</v>
      </c>
      <c r="I62" s="7">
        <v>0</v>
      </c>
      <c r="J62" s="7">
        <v>0</v>
      </c>
      <c r="K62" s="7">
        <v>0</v>
      </c>
      <c r="L62" s="7">
        <v>18177225000</v>
      </c>
      <c r="M62" s="7">
        <v>375000000</v>
      </c>
      <c r="N62" s="7">
        <v>375000000</v>
      </c>
      <c r="O62" s="7">
        <v>375000000</v>
      </c>
      <c r="P62" s="7">
        <v>375000000</v>
      </c>
      <c r="Q62" s="7">
        <v>375000000</v>
      </c>
      <c r="R62" s="7">
        <v>375000000</v>
      </c>
      <c r="S62" s="7">
        <v>375000000</v>
      </c>
      <c r="T62" s="7">
        <v>375000000</v>
      </c>
      <c r="U62" s="7">
        <v>375000000</v>
      </c>
      <c r="V62" s="7">
        <v>11548300000</v>
      </c>
      <c r="W62" s="7">
        <v>875000000</v>
      </c>
      <c r="X62" s="7">
        <v>875000000</v>
      </c>
      <c r="Y62" s="7">
        <v>875000000</v>
      </c>
      <c r="Z62" s="7">
        <v>875000000</v>
      </c>
      <c r="AA62" s="7">
        <v>875000000</v>
      </c>
      <c r="AB62" s="7">
        <v>875000000</v>
      </c>
      <c r="AC62" s="7">
        <v>875000000</v>
      </c>
      <c r="AD62" s="7">
        <v>875000000</v>
      </c>
      <c r="AE62" s="7">
        <v>875000000</v>
      </c>
      <c r="AF62" s="7">
        <v>2716925297.1066098</v>
      </c>
    </row>
    <row r="63" spans="1:32" x14ac:dyDescent="0.25">
      <c r="A63" t="s">
        <v>92</v>
      </c>
      <c r="B63" s="7">
        <v>0</v>
      </c>
      <c r="C63" s="7">
        <v>0</v>
      </c>
      <c r="D63" s="7">
        <v>0</v>
      </c>
      <c r="E63" s="7">
        <v>0</v>
      </c>
      <c r="F63" s="7">
        <v>0</v>
      </c>
      <c r="G63" s="7">
        <v>0</v>
      </c>
      <c r="H63" s="7">
        <v>0</v>
      </c>
      <c r="I63" s="7">
        <v>0</v>
      </c>
      <c r="J63" s="7">
        <v>0</v>
      </c>
      <c r="K63" s="7">
        <v>0</v>
      </c>
      <c r="L63" s="7">
        <v>19000000.800000001</v>
      </c>
      <c r="M63" s="7">
        <v>19000000.800000001</v>
      </c>
      <c r="N63" s="7">
        <v>19000000.800000001</v>
      </c>
      <c r="O63" s="7">
        <v>19000000.800000001</v>
      </c>
      <c r="P63" s="7">
        <v>19000000.800000001</v>
      </c>
      <c r="Q63" s="7">
        <v>19000000.800000001</v>
      </c>
      <c r="R63" s="7">
        <v>19000000.800000001</v>
      </c>
      <c r="S63" s="7">
        <v>19000000.800000001</v>
      </c>
      <c r="T63" s="7">
        <v>19000000.800000001</v>
      </c>
      <c r="U63" s="7">
        <v>19000000.800000001</v>
      </c>
      <c r="V63" s="7">
        <v>4598861026.6732569</v>
      </c>
      <c r="W63" s="7">
        <v>638861026.67325699</v>
      </c>
      <c r="X63" s="7">
        <v>638861026.67325699</v>
      </c>
      <c r="Y63" s="7">
        <v>638861026.67325699</v>
      </c>
      <c r="Z63" s="7">
        <v>638861026.67325699</v>
      </c>
      <c r="AA63" s="7">
        <v>638861026.67325699</v>
      </c>
      <c r="AB63" s="7">
        <v>638861026.67325699</v>
      </c>
      <c r="AC63" s="7">
        <v>638861026.67325699</v>
      </c>
      <c r="AD63" s="7">
        <v>638861026.67325699</v>
      </c>
      <c r="AE63" s="7">
        <v>638861026.67325699</v>
      </c>
      <c r="AF63" s="7">
        <v>636762193.20000005</v>
      </c>
    </row>
    <row r="64" spans="1:32" x14ac:dyDescent="0.25">
      <c r="A64" s="54" t="s">
        <v>89</v>
      </c>
      <c r="B64" s="55">
        <v>8790266640.9599991</v>
      </c>
      <c r="C64" s="55">
        <v>8790266640.9599991</v>
      </c>
      <c r="D64" s="55">
        <v>8790266640.9599991</v>
      </c>
      <c r="E64" s="55">
        <v>8790266640.9599991</v>
      </c>
      <c r="F64" s="55">
        <v>8790266640.9599991</v>
      </c>
      <c r="G64" s="55">
        <v>8790266640.9599991</v>
      </c>
      <c r="H64" s="55">
        <v>8790266640.9599991</v>
      </c>
      <c r="I64" s="55">
        <v>8790266640.9599991</v>
      </c>
      <c r="J64" s="55">
        <v>8790266640.9599991</v>
      </c>
      <c r="K64" s="55">
        <v>8790266640.9599991</v>
      </c>
      <c r="L64" s="55">
        <v>31500214426.542942</v>
      </c>
      <c r="M64" s="55">
        <v>7793622555.381753</v>
      </c>
      <c r="N64" s="55">
        <v>7793622555.381753</v>
      </c>
      <c r="O64" s="55">
        <v>7793622555.381753</v>
      </c>
      <c r="P64" s="55">
        <v>7793622555.381753</v>
      </c>
      <c r="Q64" s="55">
        <v>7793622555.381753</v>
      </c>
      <c r="R64" s="55">
        <v>7793622555.381753</v>
      </c>
      <c r="S64" s="55">
        <v>7793622555.381753</v>
      </c>
      <c r="T64" s="55">
        <v>7793622555.381753</v>
      </c>
      <c r="U64" s="55">
        <v>7793622555.381753</v>
      </c>
      <c r="V64" s="55">
        <v>31641071863.183563</v>
      </c>
      <c r="W64" s="55">
        <v>9902964058.0190907</v>
      </c>
      <c r="X64" s="55">
        <v>9902964058.0190907</v>
      </c>
      <c r="Y64" s="55">
        <v>9902964058.0190907</v>
      </c>
      <c r="Z64" s="55">
        <v>9902964058.0190907</v>
      </c>
      <c r="AA64" s="55">
        <v>9902964058.0190907</v>
      </c>
      <c r="AB64" s="55">
        <v>9902964058.0190907</v>
      </c>
      <c r="AC64" s="55">
        <v>9902964058.0190907</v>
      </c>
      <c r="AD64" s="55">
        <v>9902964058.0190907</v>
      </c>
      <c r="AE64" s="55">
        <v>9902964058.0190907</v>
      </c>
      <c r="AF64" s="55">
        <v>12545295445.000057</v>
      </c>
    </row>
    <row r="68" spans="1:32" x14ac:dyDescent="0.25">
      <c r="A68" s="9" t="s">
        <v>90</v>
      </c>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row>
    <row r="70" spans="1:32" x14ac:dyDescent="0.25">
      <c r="A70" s="5" t="s">
        <v>5</v>
      </c>
    </row>
    <row r="71" spans="1:32" x14ac:dyDescent="0.25">
      <c r="A71" t="s">
        <v>91</v>
      </c>
    </row>
    <row r="72" spans="1:32" x14ac:dyDescent="0.25">
      <c r="A72" s="2"/>
      <c r="B72" s="2">
        <v>2020</v>
      </c>
      <c r="C72" s="2">
        <v>2021</v>
      </c>
      <c r="D72" s="2">
        <v>2022</v>
      </c>
      <c r="E72" s="2">
        <v>2023</v>
      </c>
      <c r="F72" s="2">
        <v>2024</v>
      </c>
      <c r="G72" s="2">
        <v>2025</v>
      </c>
      <c r="H72" s="2">
        <v>2026</v>
      </c>
      <c r="I72" s="2">
        <v>2027</v>
      </c>
      <c r="J72" s="2">
        <v>2028</v>
      </c>
      <c r="K72" s="2">
        <v>2029</v>
      </c>
      <c r="L72" s="2">
        <v>2030</v>
      </c>
      <c r="M72" s="2">
        <v>2031</v>
      </c>
      <c r="N72" s="2">
        <v>2032</v>
      </c>
      <c r="O72" s="2">
        <v>2033</v>
      </c>
      <c r="P72" s="2">
        <v>2034</v>
      </c>
      <c r="Q72" s="2">
        <v>2035</v>
      </c>
      <c r="R72" s="2">
        <v>2036</v>
      </c>
      <c r="S72" s="2">
        <v>2037</v>
      </c>
      <c r="T72" s="2">
        <v>2038</v>
      </c>
      <c r="U72" s="2">
        <v>2039</v>
      </c>
      <c r="V72" s="2">
        <v>2040</v>
      </c>
      <c r="W72" s="2">
        <v>2041</v>
      </c>
      <c r="X72" s="2">
        <v>2042</v>
      </c>
      <c r="Y72" s="2">
        <v>2043</v>
      </c>
      <c r="Z72" s="2">
        <v>2044</v>
      </c>
      <c r="AA72" s="2">
        <v>2045</v>
      </c>
      <c r="AB72" s="2">
        <v>2046</v>
      </c>
      <c r="AC72" s="2">
        <v>2047</v>
      </c>
      <c r="AD72" s="2">
        <v>2048</v>
      </c>
      <c r="AE72" s="2">
        <v>2049</v>
      </c>
      <c r="AF72" s="2">
        <v>2050</v>
      </c>
    </row>
    <row r="73" spans="1:32" x14ac:dyDescent="0.25">
      <c r="A73" t="s">
        <v>75</v>
      </c>
      <c r="B73" s="7">
        <v>0</v>
      </c>
      <c r="C73" s="7">
        <v>0</v>
      </c>
      <c r="D73" s="7">
        <v>0</v>
      </c>
      <c r="E73" s="7">
        <v>0</v>
      </c>
      <c r="F73" s="7">
        <v>0</v>
      </c>
      <c r="G73" s="7">
        <v>0</v>
      </c>
      <c r="H73" s="7">
        <v>0</v>
      </c>
      <c r="I73" s="7">
        <v>0</v>
      </c>
      <c r="J73" s="7">
        <v>0</v>
      </c>
      <c r="K73" s="7">
        <v>0</v>
      </c>
      <c r="L73" s="7">
        <v>-362426.10422092339</v>
      </c>
      <c r="M73" s="7">
        <v>-362426.10422092339</v>
      </c>
      <c r="N73" s="7">
        <v>-362426.10422092339</v>
      </c>
      <c r="O73" s="7">
        <v>-362426.10422092339</v>
      </c>
      <c r="P73" s="7">
        <v>-362426.10422092339</v>
      </c>
      <c r="Q73" s="7">
        <v>-362426.10422092339</v>
      </c>
      <c r="R73" s="7">
        <v>-362426.10422092339</v>
      </c>
      <c r="S73" s="7">
        <v>-362426.10422092339</v>
      </c>
      <c r="T73" s="7">
        <v>-362426.10422092339</v>
      </c>
      <c r="U73" s="7">
        <v>-362426.10422092339</v>
      </c>
      <c r="V73" s="7">
        <v>-552720.21099507459</v>
      </c>
      <c r="W73" s="7">
        <v>-552720.21099507459</v>
      </c>
      <c r="X73" s="7">
        <v>-552720.21099507459</v>
      </c>
      <c r="Y73" s="7">
        <v>-552720.21099507459</v>
      </c>
      <c r="Z73" s="7">
        <v>-552720.21099507459</v>
      </c>
      <c r="AA73" s="7">
        <v>-552720.21099507459</v>
      </c>
      <c r="AB73" s="7">
        <v>-552720.21099507459</v>
      </c>
      <c r="AC73" s="7">
        <v>-552720.21099507459</v>
      </c>
      <c r="AD73" s="7">
        <v>-552720.21099507459</v>
      </c>
      <c r="AE73" s="7">
        <v>-552720.21099507459</v>
      </c>
      <c r="AF73" s="7">
        <v>-920552.14214651985</v>
      </c>
    </row>
    <row r="74" spans="1:32" x14ac:dyDescent="0.25">
      <c r="A74" t="s">
        <v>74</v>
      </c>
      <c r="B74" s="7">
        <v>0</v>
      </c>
      <c r="C74" s="7">
        <v>0</v>
      </c>
      <c r="D74" s="7">
        <v>0</v>
      </c>
      <c r="E74" s="7">
        <v>0</v>
      </c>
      <c r="F74" s="7">
        <v>0</v>
      </c>
      <c r="G74" s="7">
        <v>0</v>
      </c>
      <c r="H74" s="7">
        <v>0</v>
      </c>
      <c r="I74" s="7">
        <v>0</v>
      </c>
      <c r="J74" s="7">
        <v>0</v>
      </c>
      <c r="K74" s="7">
        <v>0</v>
      </c>
      <c r="L74" s="7">
        <v>0</v>
      </c>
      <c r="M74" s="7">
        <v>0</v>
      </c>
      <c r="N74" s="7">
        <v>0</v>
      </c>
      <c r="O74" s="7">
        <v>0</v>
      </c>
      <c r="P74" s="7">
        <v>0</v>
      </c>
      <c r="Q74" s="7">
        <v>0</v>
      </c>
      <c r="R74" s="7">
        <v>0</v>
      </c>
      <c r="S74" s="7">
        <v>0</v>
      </c>
      <c r="T74" s="7">
        <v>0</v>
      </c>
      <c r="U74" s="7">
        <v>0</v>
      </c>
      <c r="V74" s="7">
        <v>13206</v>
      </c>
      <c r="W74" s="7">
        <v>13206</v>
      </c>
      <c r="X74" s="7">
        <v>13206</v>
      </c>
      <c r="Y74" s="7">
        <v>13206</v>
      </c>
      <c r="Z74" s="7">
        <v>13206</v>
      </c>
      <c r="AA74" s="7">
        <v>13206</v>
      </c>
      <c r="AB74" s="7">
        <v>13206</v>
      </c>
      <c r="AC74" s="7">
        <v>13206</v>
      </c>
      <c r="AD74" s="7">
        <v>13206</v>
      </c>
      <c r="AE74" s="7">
        <v>13206</v>
      </c>
      <c r="AF74" s="7">
        <v>13206</v>
      </c>
    </row>
    <row r="75" spans="1:32" x14ac:dyDescent="0.25">
      <c r="A75" t="s">
        <v>76</v>
      </c>
      <c r="B75" s="7">
        <v>0</v>
      </c>
      <c r="C75" s="7">
        <v>0</v>
      </c>
      <c r="D75" s="7">
        <v>0</v>
      </c>
      <c r="E75" s="7">
        <v>0</v>
      </c>
      <c r="F75" s="7">
        <v>0</v>
      </c>
      <c r="G75" s="7">
        <v>0</v>
      </c>
      <c r="H75" s="7">
        <v>0</v>
      </c>
      <c r="I75" s="7">
        <v>0</v>
      </c>
      <c r="J75" s="7">
        <v>0</v>
      </c>
      <c r="K75" s="7">
        <v>0</v>
      </c>
      <c r="L75" s="7">
        <v>0</v>
      </c>
      <c r="M75" s="7">
        <v>0</v>
      </c>
      <c r="N75" s="7">
        <v>0</v>
      </c>
      <c r="O75" s="7">
        <v>0</v>
      </c>
      <c r="P75" s="7">
        <v>0</v>
      </c>
      <c r="Q75" s="7">
        <v>0</v>
      </c>
      <c r="R75" s="7">
        <v>0</v>
      </c>
      <c r="S75" s="7">
        <v>0</v>
      </c>
      <c r="T75" s="7">
        <v>0</v>
      </c>
      <c r="U75" s="7">
        <v>0</v>
      </c>
      <c r="V75" s="7">
        <v>0</v>
      </c>
      <c r="W75" s="7">
        <v>0</v>
      </c>
      <c r="X75" s="7">
        <v>0</v>
      </c>
      <c r="Y75" s="7">
        <v>0</v>
      </c>
      <c r="Z75" s="7">
        <v>0</v>
      </c>
      <c r="AA75" s="7">
        <v>0</v>
      </c>
      <c r="AB75" s="7">
        <v>0</v>
      </c>
      <c r="AC75" s="7">
        <v>0</v>
      </c>
      <c r="AD75" s="7">
        <v>0</v>
      </c>
      <c r="AE75" s="7">
        <v>0</v>
      </c>
      <c r="AF75" s="7">
        <v>2459151</v>
      </c>
    </row>
    <row r="76" spans="1:32" x14ac:dyDescent="0.25">
      <c r="A76" t="s">
        <v>82</v>
      </c>
      <c r="B76" s="7">
        <v>0</v>
      </c>
      <c r="C76" s="7">
        <v>0</v>
      </c>
      <c r="D76" s="7">
        <v>0</v>
      </c>
      <c r="E76" s="7">
        <v>0</v>
      </c>
      <c r="F76" s="7">
        <v>0</v>
      </c>
      <c r="G76" s="7">
        <v>0</v>
      </c>
      <c r="H76" s="7">
        <v>0</v>
      </c>
      <c r="I76" s="7">
        <v>0</v>
      </c>
      <c r="J76" s="7">
        <v>0</v>
      </c>
      <c r="K76" s="7">
        <v>0</v>
      </c>
      <c r="L76" s="7">
        <v>0</v>
      </c>
      <c r="M76" s="7">
        <v>0</v>
      </c>
      <c r="N76" s="7">
        <v>0</v>
      </c>
      <c r="O76" s="7">
        <v>0</v>
      </c>
      <c r="P76" s="7">
        <v>0</v>
      </c>
      <c r="Q76" s="7">
        <v>0</v>
      </c>
      <c r="R76" s="7">
        <v>0</v>
      </c>
      <c r="S76" s="7">
        <v>0</v>
      </c>
      <c r="T76" s="7">
        <v>0</v>
      </c>
      <c r="U76" s="7">
        <v>0</v>
      </c>
      <c r="V76" s="7">
        <v>0</v>
      </c>
      <c r="W76" s="7">
        <v>0</v>
      </c>
      <c r="X76" s="7">
        <v>0</v>
      </c>
      <c r="Y76" s="7">
        <v>0</v>
      </c>
      <c r="Z76" s="7">
        <v>0</v>
      </c>
      <c r="AA76" s="7">
        <v>0</v>
      </c>
      <c r="AB76" s="7">
        <v>0</v>
      </c>
      <c r="AC76" s="7">
        <v>0</v>
      </c>
      <c r="AD76" s="7">
        <v>0</v>
      </c>
      <c r="AE76" s="7">
        <v>0</v>
      </c>
      <c r="AF76" s="7">
        <v>0</v>
      </c>
    </row>
    <row r="77" spans="1:32" x14ac:dyDescent="0.25">
      <c r="A77" t="s">
        <v>83</v>
      </c>
      <c r="B77" s="7">
        <v>0</v>
      </c>
      <c r="C77" s="7">
        <v>0</v>
      </c>
      <c r="D77" s="7">
        <v>0</v>
      </c>
      <c r="E77" s="7">
        <v>0</v>
      </c>
      <c r="F77" s="7">
        <v>0</v>
      </c>
      <c r="G77" s="7">
        <v>0</v>
      </c>
      <c r="H77" s="7">
        <v>0</v>
      </c>
      <c r="I77" s="7">
        <v>0</v>
      </c>
      <c r="J77" s="7">
        <v>0</v>
      </c>
      <c r="K77" s="7">
        <v>0</v>
      </c>
      <c r="L77" s="7">
        <v>0</v>
      </c>
      <c r="M77" s="7">
        <v>0</v>
      </c>
      <c r="N77" s="7">
        <v>0</v>
      </c>
      <c r="O77" s="7">
        <v>0</v>
      </c>
      <c r="P77" s="7">
        <v>0</v>
      </c>
      <c r="Q77" s="7">
        <v>0</v>
      </c>
      <c r="R77" s="7">
        <v>0</v>
      </c>
      <c r="S77" s="7">
        <v>0</v>
      </c>
      <c r="T77" s="7">
        <v>0</v>
      </c>
      <c r="U77" s="7">
        <v>0</v>
      </c>
      <c r="V77" s="7">
        <v>0</v>
      </c>
      <c r="W77" s="7">
        <v>0</v>
      </c>
      <c r="X77" s="7">
        <v>0</v>
      </c>
      <c r="Y77" s="7">
        <v>0</v>
      </c>
      <c r="Z77" s="7">
        <v>0</v>
      </c>
      <c r="AA77" s="7">
        <v>0</v>
      </c>
      <c r="AB77" s="7">
        <v>0</v>
      </c>
      <c r="AC77" s="7">
        <v>0</v>
      </c>
      <c r="AD77" s="7">
        <v>0</v>
      </c>
      <c r="AE77" s="7">
        <v>0</v>
      </c>
      <c r="AF77" s="7">
        <v>0</v>
      </c>
    </row>
    <row r="78" spans="1:32" x14ac:dyDescent="0.25">
      <c r="A78" t="s">
        <v>72</v>
      </c>
      <c r="B78" s="7">
        <v>38379999.979459897</v>
      </c>
      <c r="C78" s="7">
        <v>38379999.979459897</v>
      </c>
      <c r="D78" s="7">
        <v>38379999.979459897</v>
      </c>
      <c r="E78" s="7">
        <v>38379999.979459897</v>
      </c>
      <c r="F78" s="7">
        <v>38379999.979459897</v>
      </c>
      <c r="G78" s="7">
        <v>38379999.979459897</v>
      </c>
      <c r="H78" s="7">
        <v>38379999.979459897</v>
      </c>
      <c r="I78" s="7">
        <v>38379999.979459897</v>
      </c>
      <c r="J78" s="7">
        <v>38379999.979459897</v>
      </c>
      <c r="K78" s="7">
        <v>38379999.979459897</v>
      </c>
      <c r="L78" s="7">
        <v>38482799.183019534</v>
      </c>
      <c r="M78" s="7">
        <v>38482799.183019534</v>
      </c>
      <c r="N78" s="7">
        <v>38482799.183019534</v>
      </c>
      <c r="O78" s="7">
        <v>38482799.183019534</v>
      </c>
      <c r="P78" s="7">
        <v>38482799.183019534</v>
      </c>
      <c r="Q78" s="7">
        <v>38482799.183019534</v>
      </c>
      <c r="R78" s="7">
        <v>38482799.183019534</v>
      </c>
      <c r="S78" s="7">
        <v>38482799.183019534</v>
      </c>
      <c r="T78" s="7">
        <v>38482799.183019534</v>
      </c>
      <c r="U78" s="7">
        <v>38482799.183019534</v>
      </c>
      <c r="V78" s="7">
        <v>38482799.183019534</v>
      </c>
      <c r="W78" s="7">
        <v>38482799.183019534</v>
      </c>
      <c r="X78" s="7">
        <v>38482799.183019534</v>
      </c>
      <c r="Y78" s="7">
        <v>38482799.183019534</v>
      </c>
      <c r="Z78" s="7">
        <v>38482799.183019534</v>
      </c>
      <c r="AA78" s="7">
        <v>38482799.183019534</v>
      </c>
      <c r="AB78" s="7">
        <v>38482799.183019534</v>
      </c>
      <c r="AC78" s="7">
        <v>38482799.183019534</v>
      </c>
      <c r="AD78" s="7">
        <v>38482799.183019534</v>
      </c>
      <c r="AE78" s="7">
        <v>38482799.183019534</v>
      </c>
      <c r="AF78" s="7">
        <v>38482799.183019534</v>
      </c>
    </row>
    <row r="79" spans="1:32" x14ac:dyDescent="0.25">
      <c r="A79" t="s">
        <v>84</v>
      </c>
      <c r="B79" s="7">
        <v>-48013.592308972766</v>
      </c>
      <c r="C79" s="7">
        <v>-48013.592308972766</v>
      </c>
      <c r="D79" s="7">
        <v>-48013.592308972766</v>
      </c>
      <c r="E79" s="7">
        <v>-48013.592308972766</v>
      </c>
      <c r="F79" s="7">
        <v>-48013.592308972766</v>
      </c>
      <c r="G79" s="7">
        <v>-48013.592308972766</v>
      </c>
      <c r="H79" s="7">
        <v>-48013.592308972766</v>
      </c>
      <c r="I79" s="7">
        <v>-48013.592308972766</v>
      </c>
      <c r="J79" s="7">
        <v>-48013.592308972766</v>
      </c>
      <c r="K79" s="7">
        <v>-48013.592308972766</v>
      </c>
      <c r="L79" s="7">
        <v>-80482.510342520254</v>
      </c>
      <c r="M79" s="7">
        <v>-80482.510342520254</v>
      </c>
      <c r="N79" s="7">
        <v>-80482.510342520254</v>
      </c>
      <c r="O79" s="7">
        <v>-80482.510342520254</v>
      </c>
      <c r="P79" s="7">
        <v>-80482.510342520254</v>
      </c>
      <c r="Q79" s="7">
        <v>-80482.510342520254</v>
      </c>
      <c r="R79" s="7">
        <v>-80482.510342520254</v>
      </c>
      <c r="S79" s="7">
        <v>-80482.510342520254</v>
      </c>
      <c r="T79" s="7">
        <v>-80482.510342520254</v>
      </c>
      <c r="U79" s="7">
        <v>-80482.510342520254</v>
      </c>
      <c r="V79" s="7">
        <v>-46871.37000000001</v>
      </c>
      <c r="W79" s="7">
        <v>-46871.37000000001</v>
      </c>
      <c r="X79" s="7">
        <v>-46871.37000000001</v>
      </c>
      <c r="Y79" s="7">
        <v>-46871.37000000001</v>
      </c>
      <c r="Z79" s="7">
        <v>-46871.37000000001</v>
      </c>
      <c r="AA79" s="7">
        <v>-46871.37000000001</v>
      </c>
      <c r="AB79" s="7">
        <v>-46871.37000000001</v>
      </c>
      <c r="AC79" s="7">
        <v>-46871.37000000001</v>
      </c>
      <c r="AD79" s="7">
        <v>-46871.37000000001</v>
      </c>
      <c r="AE79" s="7">
        <v>-46871.37000000001</v>
      </c>
      <c r="AF79" s="7">
        <v>-54021.240000000005</v>
      </c>
    </row>
    <row r="80" spans="1:32" x14ac:dyDescent="0.25">
      <c r="A80" t="s">
        <v>73</v>
      </c>
      <c r="B80" s="7">
        <v>91727712</v>
      </c>
      <c r="C80" s="7">
        <v>91727712</v>
      </c>
      <c r="D80" s="7">
        <v>91727712</v>
      </c>
      <c r="E80" s="7">
        <v>91727712</v>
      </c>
      <c r="F80" s="7">
        <v>91727712</v>
      </c>
      <c r="G80" s="7">
        <v>91727712</v>
      </c>
      <c r="H80" s="7">
        <v>91727712</v>
      </c>
      <c r="I80" s="7">
        <v>91727712</v>
      </c>
      <c r="J80" s="7">
        <v>91727712</v>
      </c>
      <c r="K80" s="7">
        <v>91727712</v>
      </c>
      <c r="L80" s="7">
        <v>70177089.599999994</v>
      </c>
      <c r="M80" s="7">
        <v>70177089.599999994</v>
      </c>
      <c r="N80" s="7">
        <v>70177089.599999994</v>
      </c>
      <c r="O80" s="7">
        <v>70177089.599999994</v>
      </c>
      <c r="P80" s="7">
        <v>70177089.599999994</v>
      </c>
      <c r="Q80" s="7">
        <v>70177089.599999994</v>
      </c>
      <c r="R80" s="7">
        <v>70177089.599999994</v>
      </c>
      <c r="S80" s="7">
        <v>70177089.599999994</v>
      </c>
      <c r="T80" s="7">
        <v>70177089.599999994</v>
      </c>
      <c r="U80" s="7">
        <v>70177089.599999994</v>
      </c>
      <c r="V80" s="7">
        <v>81636004.799999997</v>
      </c>
      <c r="W80" s="7">
        <v>81636004.799999997</v>
      </c>
      <c r="X80" s="7">
        <v>81636004.799999997</v>
      </c>
      <c r="Y80" s="7">
        <v>81636004.799999997</v>
      </c>
      <c r="Z80" s="7">
        <v>81636004.799999997</v>
      </c>
      <c r="AA80" s="7">
        <v>81636004.799999997</v>
      </c>
      <c r="AB80" s="7">
        <v>81636004.799999997</v>
      </c>
      <c r="AC80" s="7">
        <v>81636004.799999997</v>
      </c>
      <c r="AD80" s="7">
        <v>81636004.799999997</v>
      </c>
      <c r="AE80" s="7">
        <v>81636004.799999997</v>
      </c>
      <c r="AF80" s="7">
        <v>81636004.799999997</v>
      </c>
    </row>
    <row r="81" spans="1:32" x14ac:dyDescent="0.25">
      <c r="A81" t="s">
        <v>85</v>
      </c>
      <c r="B81" s="7">
        <v>0</v>
      </c>
      <c r="C81" s="7">
        <v>0</v>
      </c>
      <c r="D81" s="7">
        <v>0</v>
      </c>
      <c r="E81" s="7">
        <v>0</v>
      </c>
      <c r="F81" s="7">
        <v>0</v>
      </c>
      <c r="G81" s="7">
        <v>0</v>
      </c>
      <c r="H81" s="7">
        <v>0</v>
      </c>
      <c r="I81" s="7">
        <v>0</v>
      </c>
      <c r="J81" s="7">
        <v>0</v>
      </c>
      <c r="K81" s="7">
        <v>0</v>
      </c>
      <c r="L81" s="7">
        <v>100718.95937935</v>
      </c>
      <c r="M81" s="7">
        <v>100718.95937935</v>
      </c>
      <c r="N81" s="7">
        <v>100718.95937935</v>
      </c>
      <c r="O81" s="7">
        <v>100718.95937935</v>
      </c>
      <c r="P81" s="7">
        <v>100718.95937935</v>
      </c>
      <c r="Q81" s="7">
        <v>100718.95937935</v>
      </c>
      <c r="R81" s="7">
        <v>100718.95937935</v>
      </c>
      <c r="S81" s="7">
        <v>100718.95937935</v>
      </c>
      <c r="T81" s="7">
        <v>100718.95937935</v>
      </c>
      <c r="U81" s="7">
        <v>100718.95937935</v>
      </c>
      <c r="V81" s="7">
        <v>86156.72</v>
      </c>
      <c r="W81" s="7">
        <v>86156.72</v>
      </c>
      <c r="X81" s="7">
        <v>86156.72</v>
      </c>
      <c r="Y81" s="7">
        <v>86156.72</v>
      </c>
      <c r="Z81" s="7">
        <v>86156.72</v>
      </c>
      <c r="AA81" s="7">
        <v>86156.72</v>
      </c>
      <c r="AB81" s="7">
        <v>86156.72</v>
      </c>
      <c r="AC81" s="7">
        <v>86156.72</v>
      </c>
      <c r="AD81" s="7">
        <v>86156.72</v>
      </c>
      <c r="AE81" s="7">
        <v>86156.72</v>
      </c>
      <c r="AF81" s="7">
        <v>0</v>
      </c>
    </row>
    <row r="82" spans="1:32" x14ac:dyDescent="0.25">
      <c r="A82" t="s">
        <v>86</v>
      </c>
      <c r="B82" s="7">
        <v>0</v>
      </c>
      <c r="C82" s="7">
        <v>0</v>
      </c>
      <c r="D82" s="7">
        <v>0</v>
      </c>
      <c r="E82" s="7">
        <v>0</v>
      </c>
      <c r="F82" s="7">
        <v>0</v>
      </c>
      <c r="G82" s="7">
        <v>0</v>
      </c>
      <c r="H82" s="7">
        <v>0</v>
      </c>
      <c r="I82" s="7">
        <v>0</v>
      </c>
      <c r="J82" s="7">
        <v>0</v>
      </c>
      <c r="K82" s="7">
        <v>0</v>
      </c>
      <c r="L82" s="7">
        <v>5179.2553324708297</v>
      </c>
      <c r="M82" s="7">
        <v>5179.2553324708297</v>
      </c>
      <c r="N82" s="7">
        <v>5179.2553324708297</v>
      </c>
      <c r="O82" s="7">
        <v>5179.2553324708297</v>
      </c>
      <c r="P82" s="7">
        <v>5179.2553324708297</v>
      </c>
      <c r="Q82" s="7">
        <v>5179.2553324708297</v>
      </c>
      <c r="R82" s="7">
        <v>5179.2553324708297</v>
      </c>
      <c r="S82" s="7">
        <v>5179.2553324708297</v>
      </c>
      <c r="T82" s="7">
        <v>5179.2553324708297</v>
      </c>
      <c r="U82" s="7">
        <v>5179.2553324708297</v>
      </c>
      <c r="V82" s="7">
        <v>38400</v>
      </c>
      <c r="W82" s="7">
        <v>38400</v>
      </c>
      <c r="X82" s="7">
        <v>38400</v>
      </c>
      <c r="Y82" s="7">
        <v>38400</v>
      </c>
      <c r="Z82" s="7">
        <v>38400</v>
      </c>
      <c r="AA82" s="7">
        <v>38400</v>
      </c>
      <c r="AB82" s="7">
        <v>38400</v>
      </c>
      <c r="AC82" s="7">
        <v>38400</v>
      </c>
      <c r="AD82" s="7">
        <v>38400</v>
      </c>
      <c r="AE82" s="7">
        <v>38400</v>
      </c>
      <c r="AF82" s="7">
        <v>0</v>
      </c>
    </row>
    <row r="83" spans="1:32" x14ac:dyDescent="0.25">
      <c r="A83" t="s">
        <v>57</v>
      </c>
      <c r="B83" s="7">
        <v>0</v>
      </c>
      <c r="C83" s="7">
        <v>0</v>
      </c>
      <c r="D83" s="7">
        <v>0</v>
      </c>
      <c r="E83" s="7">
        <v>0</v>
      </c>
      <c r="F83" s="7">
        <v>0</v>
      </c>
      <c r="G83" s="7">
        <v>0</v>
      </c>
      <c r="H83" s="7">
        <v>0</v>
      </c>
      <c r="I83" s="7">
        <v>0</v>
      </c>
      <c r="J83" s="7">
        <v>0</v>
      </c>
      <c r="K83" s="7">
        <v>0</v>
      </c>
      <c r="L83" s="7">
        <v>1297501.2638847614</v>
      </c>
      <c r="M83" s="7">
        <v>1297501.2638847614</v>
      </c>
      <c r="N83" s="7">
        <v>1297501.2638847614</v>
      </c>
      <c r="O83" s="7">
        <v>1297501.2638847614</v>
      </c>
      <c r="P83" s="7">
        <v>1297501.2638847614</v>
      </c>
      <c r="Q83" s="7">
        <v>1297501.2638847614</v>
      </c>
      <c r="R83" s="7">
        <v>1297501.2638847614</v>
      </c>
      <c r="S83" s="7">
        <v>1297501.2638847614</v>
      </c>
      <c r="T83" s="7">
        <v>1297501.2638847614</v>
      </c>
      <c r="U83" s="7">
        <v>1297501.2638847614</v>
      </c>
      <c r="V83" s="7">
        <v>2889878.5749750449</v>
      </c>
      <c r="W83" s="7">
        <v>2889878.5749750449</v>
      </c>
      <c r="X83" s="7">
        <v>2889878.5749750449</v>
      </c>
      <c r="Y83" s="7">
        <v>2889878.5749750449</v>
      </c>
      <c r="Z83" s="7">
        <v>2889878.5749750449</v>
      </c>
      <c r="AA83" s="7">
        <v>2889878.5749750449</v>
      </c>
      <c r="AB83" s="7">
        <v>2889878.5749750449</v>
      </c>
      <c r="AC83" s="7">
        <v>2889878.5749750449</v>
      </c>
      <c r="AD83" s="7">
        <v>2889878.5749750449</v>
      </c>
      <c r="AE83" s="7">
        <v>2889878.5749750449</v>
      </c>
      <c r="AF83" s="7">
        <v>718921.5254841689</v>
      </c>
    </row>
    <row r="84" spans="1:32" x14ac:dyDescent="0.25">
      <c r="A84" t="s">
        <v>71</v>
      </c>
      <c r="B84" s="7">
        <v>661294.05437838833</v>
      </c>
      <c r="C84" s="7">
        <v>661294.05437838833</v>
      </c>
      <c r="D84" s="7">
        <v>661294.05437838833</v>
      </c>
      <c r="E84" s="7">
        <v>661294.05437838833</v>
      </c>
      <c r="F84" s="7">
        <v>661294.05437838833</v>
      </c>
      <c r="G84" s="7">
        <v>661294.05437838833</v>
      </c>
      <c r="H84" s="7">
        <v>661294.05437838833</v>
      </c>
      <c r="I84" s="7">
        <v>661294.05437838833</v>
      </c>
      <c r="J84" s="7">
        <v>661294.05437838833</v>
      </c>
      <c r="K84" s="7">
        <v>661294.05437838833</v>
      </c>
      <c r="L84" s="7">
        <v>953204.19135294959</v>
      </c>
      <c r="M84" s="7">
        <v>953204.19135294959</v>
      </c>
      <c r="N84" s="7">
        <v>953204.19135294959</v>
      </c>
      <c r="O84" s="7">
        <v>953204.19135294959</v>
      </c>
      <c r="P84" s="7">
        <v>953204.19135294959</v>
      </c>
      <c r="Q84" s="7">
        <v>953204.19135294959</v>
      </c>
      <c r="R84" s="7">
        <v>953204.19135294959</v>
      </c>
      <c r="S84" s="7">
        <v>953204.19135294959</v>
      </c>
      <c r="T84" s="7">
        <v>953204.19135294959</v>
      </c>
      <c r="U84" s="7">
        <v>953204.19135294959</v>
      </c>
      <c r="V84" s="7">
        <v>8484051.3919439968</v>
      </c>
      <c r="W84" s="7">
        <v>8484051.3919439968</v>
      </c>
      <c r="X84" s="7">
        <v>8484051.3919439968</v>
      </c>
      <c r="Y84" s="7">
        <v>8484051.3919439968</v>
      </c>
      <c r="Z84" s="7">
        <v>8484051.3919439968</v>
      </c>
      <c r="AA84" s="7">
        <v>8484051.3919439968</v>
      </c>
      <c r="AB84" s="7">
        <v>8484051.3919439968</v>
      </c>
      <c r="AC84" s="7">
        <v>8484051.3919439968</v>
      </c>
      <c r="AD84" s="7">
        <v>8484051.3919439968</v>
      </c>
      <c r="AE84" s="7">
        <v>8484051.3919439968</v>
      </c>
      <c r="AF84" s="7">
        <v>12000807.639286811</v>
      </c>
    </row>
    <row r="85" spans="1:32" x14ac:dyDescent="0.25">
      <c r="A85" t="s">
        <v>70</v>
      </c>
      <c r="B85" s="7">
        <v>0</v>
      </c>
      <c r="C85" s="7">
        <v>0</v>
      </c>
      <c r="D85" s="7">
        <v>0</v>
      </c>
      <c r="E85" s="7">
        <v>0</v>
      </c>
      <c r="F85" s="7">
        <v>0</v>
      </c>
      <c r="G85" s="7">
        <v>0</v>
      </c>
      <c r="H85" s="7">
        <v>0</v>
      </c>
      <c r="I85" s="7">
        <v>0</v>
      </c>
      <c r="J85" s="7">
        <v>0</v>
      </c>
      <c r="K85" s="7">
        <v>0</v>
      </c>
      <c r="L85" s="7">
        <v>0</v>
      </c>
      <c r="M85" s="7">
        <v>0</v>
      </c>
      <c r="N85" s="7">
        <v>0</v>
      </c>
      <c r="O85" s="7">
        <v>0</v>
      </c>
      <c r="P85" s="7">
        <v>0</v>
      </c>
      <c r="Q85" s="7">
        <v>0</v>
      </c>
      <c r="R85" s="7">
        <v>0</v>
      </c>
      <c r="S85" s="7">
        <v>0</v>
      </c>
      <c r="T85" s="7">
        <v>0</v>
      </c>
      <c r="U85" s="7">
        <v>0</v>
      </c>
      <c r="V85" s="7">
        <v>0</v>
      </c>
      <c r="W85" s="7">
        <v>0</v>
      </c>
      <c r="X85" s="7">
        <v>0</v>
      </c>
      <c r="Y85" s="7">
        <v>0</v>
      </c>
      <c r="Z85" s="7">
        <v>0</v>
      </c>
      <c r="AA85" s="7">
        <v>0</v>
      </c>
      <c r="AB85" s="7">
        <v>0</v>
      </c>
      <c r="AC85" s="7">
        <v>0</v>
      </c>
      <c r="AD85" s="7">
        <v>0</v>
      </c>
      <c r="AE85" s="7">
        <v>0</v>
      </c>
      <c r="AF85" s="7">
        <v>0</v>
      </c>
    </row>
    <row r="86" spans="1:32" x14ac:dyDescent="0.25">
      <c r="A86" t="s">
        <v>63</v>
      </c>
      <c r="B86" s="7">
        <v>22610239.747764319</v>
      </c>
      <c r="C86" s="7">
        <v>22610239.747764319</v>
      </c>
      <c r="D86" s="7">
        <v>22610239.747764319</v>
      </c>
      <c r="E86" s="7">
        <v>22610239.747764319</v>
      </c>
      <c r="F86" s="7">
        <v>22610239.747764319</v>
      </c>
      <c r="G86" s="7">
        <v>22610239.747764319</v>
      </c>
      <c r="H86" s="7">
        <v>22610239.747764319</v>
      </c>
      <c r="I86" s="7">
        <v>22610239.747764319</v>
      </c>
      <c r="J86" s="7">
        <v>22610239.747764319</v>
      </c>
      <c r="K86" s="7">
        <v>22610239.747764319</v>
      </c>
      <c r="L86" s="7">
        <v>84285759.587631702</v>
      </c>
      <c r="M86" s="7">
        <v>84285759.587631702</v>
      </c>
      <c r="N86" s="7">
        <v>84285759.587631702</v>
      </c>
      <c r="O86" s="7">
        <v>84285759.587631702</v>
      </c>
      <c r="P86" s="7">
        <v>84285759.587631702</v>
      </c>
      <c r="Q86" s="7">
        <v>84285759.587631702</v>
      </c>
      <c r="R86" s="7">
        <v>84285759.587631702</v>
      </c>
      <c r="S86" s="7">
        <v>84285759.587631702</v>
      </c>
      <c r="T86" s="7">
        <v>84285759.587631702</v>
      </c>
      <c r="U86" s="7">
        <v>84285759.587631702</v>
      </c>
      <c r="V86" s="7">
        <v>175416913.93765181</v>
      </c>
      <c r="W86" s="7">
        <v>175416913.93765181</v>
      </c>
      <c r="X86" s="7">
        <v>175416913.93765181</v>
      </c>
      <c r="Y86" s="7">
        <v>175416913.93765181</v>
      </c>
      <c r="Z86" s="7">
        <v>175416913.93765181</v>
      </c>
      <c r="AA86" s="7">
        <v>175416913.93765181</v>
      </c>
      <c r="AB86" s="7">
        <v>175416913.93765181</v>
      </c>
      <c r="AC86" s="7">
        <v>175416913.93765181</v>
      </c>
      <c r="AD86" s="7">
        <v>175416913.93765181</v>
      </c>
      <c r="AE86" s="7">
        <v>175416913.93765181</v>
      </c>
      <c r="AF86" s="7">
        <v>307794888.36953282</v>
      </c>
    </row>
    <row r="87" spans="1:32" x14ac:dyDescent="0.25">
      <c r="A87" t="s">
        <v>92</v>
      </c>
      <c r="B87" s="7">
        <v>0</v>
      </c>
      <c r="C87" s="7">
        <v>0</v>
      </c>
      <c r="D87" s="7">
        <v>0</v>
      </c>
      <c r="E87" s="7">
        <v>0</v>
      </c>
      <c r="F87" s="7">
        <v>0</v>
      </c>
      <c r="G87" s="7">
        <v>0</v>
      </c>
      <c r="H87" s="7">
        <v>0</v>
      </c>
      <c r="I87" s="7">
        <v>0</v>
      </c>
      <c r="J87" s="7">
        <v>0</v>
      </c>
      <c r="K87" s="7">
        <v>0</v>
      </c>
      <c r="L87">
        <v>2453280</v>
      </c>
      <c r="M87">
        <v>2453280</v>
      </c>
      <c r="N87">
        <v>2453280</v>
      </c>
      <c r="O87">
        <v>2453280</v>
      </c>
      <c r="P87">
        <v>2453280</v>
      </c>
      <c r="Q87">
        <v>2453280</v>
      </c>
      <c r="R87">
        <v>2453280</v>
      </c>
      <c r="S87">
        <v>2453280</v>
      </c>
      <c r="T87">
        <v>2453280</v>
      </c>
      <c r="U87">
        <v>2453280</v>
      </c>
      <c r="V87">
        <v>2344080</v>
      </c>
      <c r="W87">
        <v>2344080</v>
      </c>
      <c r="X87">
        <v>2344080</v>
      </c>
      <c r="Y87">
        <v>2344080</v>
      </c>
      <c r="Z87">
        <v>2344080</v>
      </c>
      <c r="AA87">
        <v>2344080</v>
      </c>
      <c r="AB87">
        <v>2344080</v>
      </c>
      <c r="AC87">
        <v>2344080</v>
      </c>
      <c r="AD87">
        <v>2344080</v>
      </c>
      <c r="AE87">
        <v>2344080</v>
      </c>
      <c r="AF87">
        <v>31571707.205621008</v>
      </c>
    </row>
    <row r="89" spans="1:32" x14ac:dyDescent="0.25">
      <c r="A89" s="5" t="s">
        <v>6</v>
      </c>
    </row>
    <row r="90" spans="1:32" x14ac:dyDescent="0.25">
      <c r="A90" t="s">
        <v>91</v>
      </c>
    </row>
    <row r="91" spans="1:32" x14ac:dyDescent="0.25">
      <c r="A91" s="2"/>
      <c r="B91" s="2">
        <v>2020</v>
      </c>
      <c r="C91" s="2">
        <v>2021</v>
      </c>
      <c r="D91" s="2">
        <v>2022</v>
      </c>
      <c r="E91" s="2">
        <v>2023</v>
      </c>
      <c r="F91" s="2">
        <v>2024</v>
      </c>
      <c r="G91" s="2">
        <v>2025</v>
      </c>
      <c r="H91" s="2">
        <v>2026</v>
      </c>
      <c r="I91" s="2">
        <v>2027</v>
      </c>
      <c r="J91" s="2">
        <v>2028</v>
      </c>
      <c r="K91" s="2">
        <v>2029</v>
      </c>
      <c r="L91" s="2">
        <v>2030</v>
      </c>
      <c r="M91" s="2">
        <v>2031</v>
      </c>
      <c r="N91" s="2">
        <v>2032</v>
      </c>
      <c r="O91" s="2">
        <v>2033</v>
      </c>
      <c r="P91" s="2">
        <v>2034</v>
      </c>
      <c r="Q91" s="2">
        <v>2035</v>
      </c>
      <c r="R91" s="2">
        <v>2036</v>
      </c>
      <c r="S91" s="2">
        <v>2037</v>
      </c>
      <c r="T91" s="2">
        <v>2038</v>
      </c>
      <c r="U91" s="2">
        <v>2039</v>
      </c>
      <c r="V91" s="2">
        <v>2040</v>
      </c>
      <c r="W91" s="2">
        <v>2041</v>
      </c>
      <c r="X91" s="2">
        <v>2042</v>
      </c>
      <c r="Y91" s="2">
        <v>2043</v>
      </c>
      <c r="Z91" s="2">
        <v>2044</v>
      </c>
      <c r="AA91" s="2">
        <v>2045</v>
      </c>
      <c r="AB91" s="2">
        <v>2046</v>
      </c>
      <c r="AC91" s="2">
        <v>2047</v>
      </c>
      <c r="AD91" s="2">
        <v>2048</v>
      </c>
      <c r="AE91" s="2">
        <v>2049</v>
      </c>
      <c r="AF91" s="2">
        <v>2050</v>
      </c>
    </row>
    <row r="92" spans="1:32" x14ac:dyDescent="0.25">
      <c r="A92" t="s">
        <v>75</v>
      </c>
      <c r="B92" s="7">
        <v>0</v>
      </c>
      <c r="C92" s="7">
        <v>0</v>
      </c>
      <c r="D92" s="7">
        <v>0</v>
      </c>
      <c r="E92" s="7">
        <v>0</v>
      </c>
      <c r="F92" s="7">
        <v>0</v>
      </c>
      <c r="G92" s="7">
        <v>0</v>
      </c>
      <c r="H92" s="7">
        <v>0</v>
      </c>
      <c r="I92" s="7">
        <v>0</v>
      </c>
      <c r="J92" s="7">
        <v>0</v>
      </c>
      <c r="K92" s="7">
        <v>0</v>
      </c>
      <c r="L92" s="7">
        <v>-302342.24884427682</v>
      </c>
      <c r="M92" s="7">
        <v>-302342.24884427682</v>
      </c>
      <c r="N92" s="7">
        <v>-302342.24884427682</v>
      </c>
      <c r="O92" s="7">
        <v>-302342.24884427682</v>
      </c>
      <c r="P92" s="7">
        <v>-302342.24884427682</v>
      </c>
      <c r="Q92" s="7">
        <v>-302342.24884427682</v>
      </c>
      <c r="R92" s="7">
        <v>-302342.24884427682</v>
      </c>
      <c r="S92" s="7">
        <v>-302342.24884427682</v>
      </c>
      <c r="T92" s="7">
        <v>-302342.24884427682</v>
      </c>
      <c r="U92" s="7">
        <v>-302342.24884427682</v>
      </c>
      <c r="V92" s="7">
        <v>-763882.21170793253</v>
      </c>
      <c r="W92" s="7">
        <v>-763882.21170793253</v>
      </c>
      <c r="X92" s="7">
        <v>-763882.21170793253</v>
      </c>
      <c r="Y92" s="7">
        <v>-763882.21170793253</v>
      </c>
      <c r="Z92" s="7">
        <v>-763882.21170793253</v>
      </c>
      <c r="AA92" s="7">
        <v>-763882.21170793253</v>
      </c>
      <c r="AB92" s="7">
        <v>-763882.21170793253</v>
      </c>
      <c r="AC92" s="7">
        <v>-763882.21170793253</v>
      </c>
      <c r="AD92" s="7">
        <v>-763882.21170793253</v>
      </c>
      <c r="AE92" s="7">
        <v>-763882.21170793253</v>
      </c>
      <c r="AF92" s="7">
        <v>-1034707.5754362296</v>
      </c>
    </row>
    <row r="93" spans="1:32" x14ac:dyDescent="0.25">
      <c r="A93" t="s">
        <v>74</v>
      </c>
      <c r="B93" s="7">
        <v>0</v>
      </c>
      <c r="C93" s="7">
        <v>0</v>
      </c>
      <c r="D93" s="7">
        <v>0</v>
      </c>
      <c r="E93" s="7">
        <v>0</v>
      </c>
      <c r="F93" s="7">
        <v>0</v>
      </c>
      <c r="G93" s="7">
        <v>0</v>
      </c>
      <c r="H93" s="7">
        <v>0</v>
      </c>
      <c r="I93" s="7">
        <v>0</v>
      </c>
      <c r="J93" s="7">
        <v>0</v>
      </c>
      <c r="K93" s="7">
        <v>0</v>
      </c>
      <c r="L93" s="7">
        <v>13474.8</v>
      </c>
      <c r="M93" s="7">
        <v>13474.8</v>
      </c>
      <c r="N93" s="7">
        <v>13474.8</v>
      </c>
      <c r="O93" s="7">
        <v>13474.8</v>
      </c>
      <c r="P93" s="7">
        <v>13474.8</v>
      </c>
      <c r="Q93" s="7">
        <v>13474.8</v>
      </c>
      <c r="R93" s="7">
        <v>13474.8</v>
      </c>
      <c r="S93" s="7">
        <v>13474.8</v>
      </c>
      <c r="T93" s="7">
        <v>13474.8</v>
      </c>
      <c r="U93" s="7">
        <v>13474.8</v>
      </c>
      <c r="V93" s="7">
        <v>13206</v>
      </c>
      <c r="W93" s="7">
        <v>13206</v>
      </c>
      <c r="X93" s="7">
        <v>13206</v>
      </c>
      <c r="Y93" s="7">
        <v>13206</v>
      </c>
      <c r="Z93" s="7">
        <v>13206</v>
      </c>
      <c r="AA93" s="7">
        <v>13206</v>
      </c>
      <c r="AB93" s="7">
        <v>13206</v>
      </c>
      <c r="AC93" s="7">
        <v>13206</v>
      </c>
      <c r="AD93" s="7">
        <v>13206</v>
      </c>
      <c r="AE93" s="7">
        <v>13206</v>
      </c>
      <c r="AF93" s="7">
        <v>6052.75</v>
      </c>
    </row>
    <row r="94" spans="1:32" x14ac:dyDescent="0.25">
      <c r="A94" t="s">
        <v>76</v>
      </c>
      <c r="B94" s="7">
        <v>0</v>
      </c>
      <c r="C94" s="7">
        <v>0</v>
      </c>
      <c r="D94" s="7">
        <v>0</v>
      </c>
      <c r="E94" s="7">
        <v>0</v>
      </c>
      <c r="F94" s="7">
        <v>0</v>
      </c>
      <c r="G94" s="7">
        <v>0</v>
      </c>
      <c r="H94" s="7">
        <v>0</v>
      </c>
      <c r="I94" s="7">
        <v>0</v>
      </c>
      <c r="J94" s="7">
        <v>0</v>
      </c>
      <c r="K94" s="7">
        <v>0</v>
      </c>
      <c r="L94" s="7">
        <v>0</v>
      </c>
      <c r="M94" s="7">
        <v>0</v>
      </c>
      <c r="N94" s="7">
        <v>0</v>
      </c>
      <c r="O94" s="7">
        <v>0</v>
      </c>
      <c r="P94" s="7">
        <v>0</v>
      </c>
      <c r="Q94" s="7">
        <v>0</v>
      </c>
      <c r="R94" s="7">
        <v>0</v>
      </c>
      <c r="S94" s="7">
        <v>0</v>
      </c>
      <c r="T94" s="7">
        <v>0</v>
      </c>
      <c r="U94" s="7">
        <v>0</v>
      </c>
      <c r="V94" s="7">
        <v>2459151</v>
      </c>
      <c r="W94" s="7">
        <v>2459151</v>
      </c>
      <c r="X94" s="7">
        <v>2459151</v>
      </c>
      <c r="Y94" s="7">
        <v>2459151</v>
      </c>
      <c r="Z94" s="7">
        <v>2459151</v>
      </c>
      <c r="AA94" s="7">
        <v>2459151</v>
      </c>
      <c r="AB94" s="7">
        <v>2459151</v>
      </c>
      <c r="AC94" s="7">
        <v>2459151</v>
      </c>
      <c r="AD94" s="7">
        <v>2459151</v>
      </c>
      <c r="AE94" s="7">
        <v>2459151</v>
      </c>
      <c r="AF94" s="7">
        <v>4918302</v>
      </c>
    </row>
    <row r="95" spans="1:32" x14ac:dyDescent="0.25">
      <c r="A95" t="s">
        <v>82</v>
      </c>
      <c r="B95" s="7">
        <v>0</v>
      </c>
      <c r="C95" s="7">
        <v>0</v>
      </c>
      <c r="D95" s="7">
        <v>0</v>
      </c>
      <c r="E95" s="7">
        <v>0</v>
      </c>
      <c r="F95" s="7">
        <v>0</v>
      </c>
      <c r="G95" s="7">
        <v>0</v>
      </c>
      <c r="H95" s="7">
        <v>0</v>
      </c>
      <c r="I95" s="7">
        <v>0</v>
      </c>
      <c r="J95" s="7">
        <v>0</v>
      </c>
      <c r="K95" s="7">
        <v>0</v>
      </c>
      <c r="L95" s="7">
        <v>0</v>
      </c>
      <c r="M95" s="7">
        <v>0</v>
      </c>
      <c r="N95" s="7">
        <v>0</v>
      </c>
      <c r="O95" s="7">
        <v>0</v>
      </c>
      <c r="P95" s="7">
        <v>0</v>
      </c>
      <c r="Q95" s="7">
        <v>0</v>
      </c>
      <c r="R95" s="7">
        <v>0</v>
      </c>
      <c r="S95" s="7">
        <v>0</v>
      </c>
      <c r="T95" s="7">
        <v>0</v>
      </c>
      <c r="U95" s="7">
        <v>0</v>
      </c>
      <c r="V95" s="7">
        <v>0</v>
      </c>
      <c r="W95" s="7">
        <v>0</v>
      </c>
      <c r="X95" s="7">
        <v>0</v>
      </c>
      <c r="Y95" s="7">
        <v>0</v>
      </c>
      <c r="Z95" s="7">
        <v>0</v>
      </c>
      <c r="AA95" s="7">
        <v>0</v>
      </c>
      <c r="AB95" s="7">
        <v>0</v>
      </c>
      <c r="AC95" s="7">
        <v>0</v>
      </c>
      <c r="AD95" s="7">
        <v>0</v>
      </c>
      <c r="AE95" s="7">
        <v>0</v>
      </c>
      <c r="AF95" s="7">
        <v>0</v>
      </c>
    </row>
    <row r="96" spans="1:32" x14ac:dyDescent="0.25">
      <c r="A96" t="s">
        <v>83</v>
      </c>
      <c r="B96" s="7">
        <v>0</v>
      </c>
      <c r="C96" s="7">
        <v>0</v>
      </c>
      <c r="D96" s="7">
        <v>0</v>
      </c>
      <c r="E96" s="7">
        <v>0</v>
      </c>
      <c r="F96" s="7">
        <v>0</v>
      </c>
      <c r="G96" s="7">
        <v>0</v>
      </c>
      <c r="H96" s="7">
        <v>0</v>
      </c>
      <c r="I96" s="7">
        <v>0</v>
      </c>
      <c r="J96" s="7">
        <v>0</v>
      </c>
      <c r="K96" s="7">
        <v>0</v>
      </c>
      <c r="L96" s="7">
        <v>0</v>
      </c>
      <c r="M96" s="7">
        <v>0</v>
      </c>
      <c r="N96" s="7">
        <v>0</v>
      </c>
      <c r="O96" s="7">
        <v>0</v>
      </c>
      <c r="P96" s="7">
        <v>0</v>
      </c>
      <c r="Q96" s="7">
        <v>0</v>
      </c>
      <c r="R96" s="7">
        <v>0</v>
      </c>
      <c r="S96" s="7">
        <v>0</v>
      </c>
      <c r="T96" s="7">
        <v>0</v>
      </c>
      <c r="U96" s="7">
        <v>0</v>
      </c>
      <c r="V96" s="7">
        <v>0</v>
      </c>
      <c r="W96" s="7">
        <v>0</v>
      </c>
      <c r="X96" s="7">
        <v>0</v>
      </c>
      <c r="Y96" s="7">
        <v>0</v>
      </c>
      <c r="Z96" s="7">
        <v>0</v>
      </c>
      <c r="AA96" s="7">
        <v>0</v>
      </c>
      <c r="AB96" s="7">
        <v>0</v>
      </c>
      <c r="AC96" s="7">
        <v>0</v>
      </c>
      <c r="AD96" s="7">
        <v>0</v>
      </c>
      <c r="AE96" s="7">
        <v>0</v>
      </c>
      <c r="AF96" s="7">
        <v>0</v>
      </c>
    </row>
    <row r="97" spans="1:32" x14ac:dyDescent="0.25">
      <c r="A97" t="s">
        <v>72</v>
      </c>
      <c r="B97" s="7">
        <v>38412241.089628547</v>
      </c>
      <c r="C97" s="7">
        <v>38412241.089628547</v>
      </c>
      <c r="D97" s="7">
        <v>38412241.089628547</v>
      </c>
      <c r="E97" s="7">
        <v>38412241.089628547</v>
      </c>
      <c r="F97" s="7">
        <v>38412241.089628547</v>
      </c>
      <c r="G97" s="7">
        <v>38412241.089628547</v>
      </c>
      <c r="H97" s="7">
        <v>38412241.089628547</v>
      </c>
      <c r="I97" s="7">
        <v>38412241.089628547</v>
      </c>
      <c r="J97" s="7">
        <v>38412241.089628547</v>
      </c>
      <c r="K97" s="7">
        <v>38412241.089628547</v>
      </c>
      <c r="L97" s="7">
        <v>38482799.183019534</v>
      </c>
      <c r="M97" s="7">
        <v>38482799.183019534</v>
      </c>
      <c r="N97" s="7">
        <v>38482799.183019534</v>
      </c>
      <c r="O97" s="7">
        <v>38482799.183019534</v>
      </c>
      <c r="P97" s="7">
        <v>38482799.183019534</v>
      </c>
      <c r="Q97" s="7">
        <v>38482799.183019534</v>
      </c>
      <c r="R97" s="7">
        <v>38482799.183019534</v>
      </c>
      <c r="S97" s="7">
        <v>38482799.183019534</v>
      </c>
      <c r="T97" s="7">
        <v>38482799.183019534</v>
      </c>
      <c r="U97" s="7">
        <v>38482799.183019534</v>
      </c>
      <c r="V97" s="7">
        <v>41597950.587797299</v>
      </c>
      <c r="W97" s="7">
        <v>41597950.587797299</v>
      </c>
      <c r="X97" s="7">
        <v>41597950.587797299</v>
      </c>
      <c r="Y97" s="7">
        <v>41597950.587797299</v>
      </c>
      <c r="Z97" s="7">
        <v>41597950.587797299</v>
      </c>
      <c r="AA97" s="7">
        <v>41597950.587797299</v>
      </c>
      <c r="AB97" s="7">
        <v>41597950.587797299</v>
      </c>
      <c r="AC97" s="7">
        <v>41597950.587797299</v>
      </c>
      <c r="AD97" s="7">
        <v>41597950.587797299</v>
      </c>
      <c r="AE97" s="7">
        <v>41597950.587797299</v>
      </c>
      <c r="AF97" s="7">
        <v>41597950.587797299</v>
      </c>
    </row>
    <row r="98" spans="1:32" x14ac:dyDescent="0.25">
      <c r="A98" t="s">
        <v>84</v>
      </c>
      <c r="B98" s="7">
        <v>-48013.592308972766</v>
      </c>
      <c r="C98" s="7">
        <v>-48013.592308972766</v>
      </c>
      <c r="D98" s="7">
        <v>-48013.592308972766</v>
      </c>
      <c r="E98" s="7">
        <v>-48013.592308972766</v>
      </c>
      <c r="F98" s="7">
        <v>-48013.592308972766</v>
      </c>
      <c r="G98" s="7">
        <v>-48013.592308972766</v>
      </c>
      <c r="H98" s="7">
        <v>-48013.592308972766</v>
      </c>
      <c r="I98" s="7">
        <v>-48013.592308972766</v>
      </c>
      <c r="J98" s="7">
        <v>-48013.592308972766</v>
      </c>
      <c r="K98" s="7">
        <v>-48013.592308972766</v>
      </c>
      <c r="L98" s="7">
        <v>-63617.849322207549</v>
      </c>
      <c r="M98" s="7">
        <v>-63617.849322207549</v>
      </c>
      <c r="N98" s="7">
        <v>-63617.849322207549</v>
      </c>
      <c r="O98" s="7">
        <v>-63617.849322207549</v>
      </c>
      <c r="P98" s="7">
        <v>-63617.849322207549</v>
      </c>
      <c r="Q98" s="7">
        <v>-63617.849322207549</v>
      </c>
      <c r="R98" s="7">
        <v>-63617.849322207549</v>
      </c>
      <c r="S98" s="7">
        <v>-63617.849322207549</v>
      </c>
      <c r="T98" s="7">
        <v>-63617.849322207549</v>
      </c>
      <c r="U98" s="7">
        <v>-63617.849322207549</v>
      </c>
      <c r="V98" s="7">
        <v>-51858.140000000007</v>
      </c>
      <c r="W98" s="7">
        <v>-51858.140000000007</v>
      </c>
      <c r="X98" s="7">
        <v>-51858.140000000007</v>
      </c>
      <c r="Y98" s="7">
        <v>-51858.140000000007</v>
      </c>
      <c r="Z98" s="7">
        <v>-51858.140000000007</v>
      </c>
      <c r="AA98" s="7">
        <v>-51858.140000000007</v>
      </c>
      <c r="AB98" s="7">
        <v>-51858.140000000007</v>
      </c>
      <c r="AC98" s="7">
        <v>-51858.140000000007</v>
      </c>
      <c r="AD98" s="7">
        <v>-51858.140000000007</v>
      </c>
      <c r="AE98" s="7">
        <v>-51858.140000000007</v>
      </c>
      <c r="AF98" s="7">
        <v>-52608.919999999969</v>
      </c>
    </row>
    <row r="99" spans="1:32" x14ac:dyDescent="0.25">
      <c r="A99" t="s">
        <v>73</v>
      </c>
      <c r="B99" s="7">
        <v>91727712</v>
      </c>
      <c r="C99" s="7">
        <v>91727712</v>
      </c>
      <c r="D99" s="7">
        <v>91727712</v>
      </c>
      <c r="E99" s="7">
        <v>91727712</v>
      </c>
      <c r="F99" s="7">
        <v>91727712</v>
      </c>
      <c r="G99" s="7">
        <v>91727712</v>
      </c>
      <c r="H99" s="7">
        <v>91727712</v>
      </c>
      <c r="I99" s="7">
        <v>91727712</v>
      </c>
      <c r="J99" s="7">
        <v>91727712</v>
      </c>
      <c r="K99" s="7">
        <v>91727712</v>
      </c>
      <c r="L99" s="7">
        <v>75164306.114032209</v>
      </c>
      <c r="M99" s="7">
        <v>75164306.114032209</v>
      </c>
      <c r="N99" s="7">
        <v>75164306.114032209</v>
      </c>
      <c r="O99" s="7">
        <v>75164306.114032209</v>
      </c>
      <c r="P99" s="7">
        <v>75164306.114032209</v>
      </c>
      <c r="Q99" s="7">
        <v>75164306.114032209</v>
      </c>
      <c r="R99" s="7">
        <v>75164306.114032209</v>
      </c>
      <c r="S99" s="7">
        <v>75164306.114032209</v>
      </c>
      <c r="T99" s="7">
        <v>75164306.114032209</v>
      </c>
      <c r="U99" s="7">
        <v>75164306.114032209</v>
      </c>
      <c r="V99" s="7">
        <v>81636004.799999997</v>
      </c>
      <c r="W99" s="7">
        <v>81636004.799999997</v>
      </c>
      <c r="X99" s="7">
        <v>81636004.799999997</v>
      </c>
      <c r="Y99" s="7">
        <v>81636004.799999997</v>
      </c>
      <c r="Z99" s="7">
        <v>81636004.799999997</v>
      </c>
      <c r="AA99" s="7">
        <v>81636004.799999997</v>
      </c>
      <c r="AB99" s="7">
        <v>81636004.799999997</v>
      </c>
      <c r="AC99" s="7">
        <v>81636004.799999997</v>
      </c>
      <c r="AD99" s="7">
        <v>81636004.799999997</v>
      </c>
      <c r="AE99" s="7">
        <v>81636004.799999997</v>
      </c>
      <c r="AF99" s="7">
        <v>81636004.799999997</v>
      </c>
    </row>
    <row r="100" spans="1:32" x14ac:dyDescent="0.25">
      <c r="A100" t="s">
        <v>85</v>
      </c>
      <c r="B100" s="7">
        <v>0</v>
      </c>
      <c r="C100" s="7">
        <v>0</v>
      </c>
      <c r="D100" s="7">
        <v>0</v>
      </c>
      <c r="E100" s="7">
        <v>0</v>
      </c>
      <c r="F100" s="7">
        <v>0</v>
      </c>
      <c r="G100" s="7">
        <v>0</v>
      </c>
      <c r="H100" s="7">
        <v>0</v>
      </c>
      <c r="I100" s="7">
        <v>0</v>
      </c>
      <c r="J100" s="7">
        <v>0</v>
      </c>
      <c r="K100" s="7">
        <v>0</v>
      </c>
      <c r="L100" s="7">
        <v>140173.32932021201</v>
      </c>
      <c r="M100" s="7">
        <v>140173.32932021201</v>
      </c>
      <c r="N100" s="7">
        <v>140173.32932021201</v>
      </c>
      <c r="O100" s="7">
        <v>140173.32932021201</v>
      </c>
      <c r="P100" s="7">
        <v>140173.32932021201</v>
      </c>
      <c r="Q100" s="7">
        <v>140173.32932021201</v>
      </c>
      <c r="R100" s="7">
        <v>140173.32932021201</v>
      </c>
      <c r="S100" s="7">
        <v>140173.32932021201</v>
      </c>
      <c r="T100" s="7">
        <v>140173.32932021201</v>
      </c>
      <c r="U100" s="7">
        <v>140173.32932021201</v>
      </c>
      <c r="V100" s="7">
        <v>65266.473325990402</v>
      </c>
      <c r="W100" s="7">
        <v>65266.473325990402</v>
      </c>
      <c r="X100" s="7">
        <v>65266.473325990402</v>
      </c>
      <c r="Y100" s="7">
        <v>65266.473325990402</v>
      </c>
      <c r="Z100" s="7">
        <v>65266.473325990402</v>
      </c>
      <c r="AA100" s="7">
        <v>65266.473325990402</v>
      </c>
      <c r="AB100" s="7">
        <v>65266.473325990402</v>
      </c>
      <c r="AC100" s="7">
        <v>65266.473325990402</v>
      </c>
      <c r="AD100" s="7">
        <v>65266.473325990402</v>
      </c>
      <c r="AE100" s="7">
        <v>65266.473325990402</v>
      </c>
      <c r="AF100" s="7">
        <v>0</v>
      </c>
    </row>
    <row r="101" spans="1:32" x14ac:dyDescent="0.25">
      <c r="A101" t="s">
        <v>86</v>
      </c>
      <c r="B101" s="7">
        <v>0</v>
      </c>
      <c r="C101" s="7">
        <v>0</v>
      </c>
      <c r="D101" s="7">
        <v>0</v>
      </c>
      <c r="E101" s="7">
        <v>0</v>
      </c>
      <c r="F101" s="7">
        <v>0</v>
      </c>
      <c r="G101" s="7">
        <v>0</v>
      </c>
      <c r="H101" s="7">
        <v>0</v>
      </c>
      <c r="I101" s="7">
        <v>0</v>
      </c>
      <c r="J101" s="7">
        <v>0</v>
      </c>
      <c r="K101" s="7">
        <v>0</v>
      </c>
      <c r="L101" s="7">
        <v>5518.7172196776</v>
      </c>
      <c r="M101" s="7">
        <v>5518.7172196776</v>
      </c>
      <c r="N101" s="7">
        <v>5518.7172196776</v>
      </c>
      <c r="O101" s="7">
        <v>5518.7172196776</v>
      </c>
      <c r="P101" s="7">
        <v>5518.7172196776</v>
      </c>
      <c r="Q101" s="7">
        <v>5518.7172196776</v>
      </c>
      <c r="R101" s="7">
        <v>5518.7172196776</v>
      </c>
      <c r="S101" s="7">
        <v>5518.7172196776</v>
      </c>
      <c r="T101" s="7">
        <v>5518.7172196776</v>
      </c>
      <c r="U101" s="7">
        <v>5518.7172196776</v>
      </c>
      <c r="V101" s="7">
        <v>22931.5975196652</v>
      </c>
      <c r="W101" s="7">
        <v>22931.5975196652</v>
      </c>
      <c r="X101" s="7">
        <v>22931.5975196652</v>
      </c>
      <c r="Y101" s="7">
        <v>22931.5975196652</v>
      </c>
      <c r="Z101" s="7">
        <v>22931.5975196652</v>
      </c>
      <c r="AA101" s="7">
        <v>22931.5975196652</v>
      </c>
      <c r="AB101" s="7">
        <v>22931.5975196652</v>
      </c>
      <c r="AC101" s="7">
        <v>22931.5975196652</v>
      </c>
      <c r="AD101" s="7">
        <v>22931.5975196652</v>
      </c>
      <c r="AE101" s="7">
        <v>22931.5975196652</v>
      </c>
      <c r="AF101" s="7">
        <v>0</v>
      </c>
    </row>
    <row r="102" spans="1:32" x14ac:dyDescent="0.25">
      <c r="A102" t="s">
        <v>57</v>
      </c>
      <c r="B102" s="7">
        <v>0</v>
      </c>
      <c r="C102" s="7">
        <v>0</v>
      </c>
      <c r="D102" s="7">
        <v>0</v>
      </c>
      <c r="E102" s="7">
        <v>0</v>
      </c>
      <c r="F102" s="7">
        <v>0</v>
      </c>
      <c r="G102" s="7">
        <v>0</v>
      </c>
      <c r="H102" s="7">
        <v>0</v>
      </c>
      <c r="I102" s="7">
        <v>0</v>
      </c>
      <c r="J102" s="7">
        <v>0</v>
      </c>
      <c r="K102" s="7">
        <v>0</v>
      </c>
      <c r="L102" s="7">
        <v>535158.01034037524</v>
      </c>
      <c r="M102" s="7">
        <v>535158.01034037524</v>
      </c>
      <c r="N102" s="7">
        <v>535158.01034037524</v>
      </c>
      <c r="O102" s="7">
        <v>535158.01034037524</v>
      </c>
      <c r="P102" s="7">
        <v>535158.01034037524</v>
      </c>
      <c r="Q102" s="7">
        <v>535158.01034037524</v>
      </c>
      <c r="R102" s="7">
        <v>535158.01034037524</v>
      </c>
      <c r="S102" s="7">
        <v>535158.01034037524</v>
      </c>
      <c r="T102" s="7">
        <v>535158.01034037524</v>
      </c>
      <c r="U102" s="7">
        <v>535158.01034037524</v>
      </c>
      <c r="V102" s="7">
        <v>524278.88508084579</v>
      </c>
      <c r="W102" s="7">
        <v>524278.88508084579</v>
      </c>
      <c r="X102" s="7">
        <v>524278.88508084579</v>
      </c>
      <c r="Y102" s="7">
        <v>524278.88508084579</v>
      </c>
      <c r="Z102" s="7">
        <v>524278.88508084579</v>
      </c>
      <c r="AA102" s="7">
        <v>524278.88508084579</v>
      </c>
      <c r="AB102" s="7">
        <v>524278.88508084579</v>
      </c>
      <c r="AC102" s="7">
        <v>524278.88508084579</v>
      </c>
      <c r="AD102" s="7">
        <v>524278.88508084579</v>
      </c>
      <c r="AE102" s="7">
        <v>524278.88508084579</v>
      </c>
      <c r="AF102" s="7">
        <v>1343013.572649247</v>
      </c>
    </row>
    <row r="103" spans="1:32" x14ac:dyDescent="0.25">
      <c r="A103" t="s">
        <v>71</v>
      </c>
      <c r="B103" s="7">
        <v>661294.05437838833</v>
      </c>
      <c r="C103" s="7">
        <v>661294.05437838833</v>
      </c>
      <c r="D103" s="7">
        <v>661294.05437838833</v>
      </c>
      <c r="E103" s="7">
        <v>661294.05437838833</v>
      </c>
      <c r="F103" s="7">
        <v>661294.05437838833</v>
      </c>
      <c r="G103" s="7">
        <v>661294.05437838833</v>
      </c>
      <c r="H103" s="7">
        <v>661294.05437838833</v>
      </c>
      <c r="I103" s="7">
        <v>661294.05437838833</v>
      </c>
      <c r="J103" s="7">
        <v>661294.05437838833</v>
      </c>
      <c r="K103" s="7">
        <v>661294.05437838833</v>
      </c>
      <c r="L103" s="7">
        <v>5053725.743972172</v>
      </c>
      <c r="M103" s="7">
        <v>5053725.743972172</v>
      </c>
      <c r="N103" s="7">
        <v>5053725.743972172</v>
      </c>
      <c r="O103" s="7">
        <v>5053725.743972172</v>
      </c>
      <c r="P103" s="7">
        <v>5053725.743972172</v>
      </c>
      <c r="Q103" s="7">
        <v>5053725.743972172</v>
      </c>
      <c r="R103" s="7">
        <v>5053725.743972172</v>
      </c>
      <c r="S103" s="7">
        <v>5053725.743972172</v>
      </c>
      <c r="T103" s="7">
        <v>5053725.743972172</v>
      </c>
      <c r="U103" s="7">
        <v>5053725.743972172</v>
      </c>
      <c r="V103" s="7">
        <v>8231526.0178804863</v>
      </c>
      <c r="W103" s="7">
        <v>8231526.0178804863</v>
      </c>
      <c r="X103" s="7">
        <v>8231526.0178804863</v>
      </c>
      <c r="Y103" s="7">
        <v>8231526.0178804863</v>
      </c>
      <c r="Z103" s="7">
        <v>8231526.0178804863</v>
      </c>
      <c r="AA103" s="7">
        <v>8231526.0178804863</v>
      </c>
      <c r="AB103" s="7">
        <v>8231526.0178804863</v>
      </c>
      <c r="AC103" s="7">
        <v>8231526.0178804863</v>
      </c>
      <c r="AD103" s="7">
        <v>8231526.0178804863</v>
      </c>
      <c r="AE103" s="7">
        <v>8231526.0178804863</v>
      </c>
      <c r="AF103" s="7">
        <v>11748282.2652233</v>
      </c>
    </row>
    <row r="104" spans="1:32" x14ac:dyDescent="0.25">
      <c r="A104" t="s">
        <v>70</v>
      </c>
      <c r="B104" s="7">
        <v>0</v>
      </c>
      <c r="C104" s="7">
        <v>0</v>
      </c>
      <c r="D104" s="7">
        <v>0</v>
      </c>
      <c r="E104" s="7">
        <v>0</v>
      </c>
      <c r="F104" s="7">
        <v>0</v>
      </c>
      <c r="G104" s="7">
        <v>0</v>
      </c>
      <c r="H104" s="7">
        <v>0</v>
      </c>
      <c r="I104" s="7">
        <v>0</v>
      </c>
      <c r="J104" s="7">
        <v>0</v>
      </c>
      <c r="K104" s="7">
        <v>0</v>
      </c>
      <c r="L104" s="7">
        <v>0</v>
      </c>
      <c r="M104" s="7">
        <v>0</v>
      </c>
      <c r="N104" s="7">
        <v>0</v>
      </c>
      <c r="O104" s="7">
        <v>0</v>
      </c>
      <c r="P104" s="7">
        <v>0</v>
      </c>
      <c r="Q104" s="7">
        <v>0</v>
      </c>
      <c r="R104" s="7">
        <v>0</v>
      </c>
      <c r="S104" s="7">
        <v>0</v>
      </c>
      <c r="T104" s="7">
        <v>0</v>
      </c>
      <c r="U104" s="7">
        <v>0</v>
      </c>
      <c r="V104" s="7">
        <v>0</v>
      </c>
      <c r="W104" s="7">
        <v>0</v>
      </c>
      <c r="X104" s="7">
        <v>0</v>
      </c>
      <c r="Y104" s="7">
        <v>0</v>
      </c>
      <c r="Z104" s="7">
        <v>0</v>
      </c>
      <c r="AA104" s="7">
        <v>0</v>
      </c>
      <c r="AB104" s="7">
        <v>0</v>
      </c>
      <c r="AC104" s="7">
        <v>0</v>
      </c>
      <c r="AD104" s="7">
        <v>0</v>
      </c>
      <c r="AE104" s="7">
        <v>0</v>
      </c>
      <c r="AF104" s="7">
        <v>0</v>
      </c>
    </row>
    <row r="105" spans="1:32" x14ac:dyDescent="0.25">
      <c r="A105" t="s">
        <v>63</v>
      </c>
      <c r="B105" s="7">
        <v>22581185.847599283</v>
      </c>
      <c r="C105" s="7">
        <v>22581185.847599283</v>
      </c>
      <c r="D105" s="7">
        <v>22581185.847599283</v>
      </c>
      <c r="E105" s="7">
        <v>22581185.847599283</v>
      </c>
      <c r="F105" s="7">
        <v>22581185.847599283</v>
      </c>
      <c r="G105" s="7">
        <v>22581185.847599283</v>
      </c>
      <c r="H105" s="7">
        <v>22581185.847599283</v>
      </c>
      <c r="I105" s="7">
        <v>22581185.847599283</v>
      </c>
      <c r="J105" s="7">
        <v>22581185.847599283</v>
      </c>
      <c r="K105" s="7">
        <v>22581185.847599283</v>
      </c>
      <c r="L105" s="7">
        <v>84301634.440582201</v>
      </c>
      <c r="M105" s="7">
        <v>84301634.440582201</v>
      </c>
      <c r="N105" s="7">
        <v>84301634.440582201</v>
      </c>
      <c r="O105" s="7">
        <v>84301634.440582201</v>
      </c>
      <c r="P105" s="7">
        <v>84301634.440582201</v>
      </c>
      <c r="Q105" s="7">
        <v>84301634.440582201</v>
      </c>
      <c r="R105" s="7">
        <v>84301634.440582201</v>
      </c>
      <c r="S105" s="7">
        <v>84301634.440582201</v>
      </c>
      <c r="T105" s="7">
        <v>84301634.440582201</v>
      </c>
      <c r="U105" s="7">
        <v>84301634.440582201</v>
      </c>
      <c r="V105" s="7">
        <v>175104150.23502311</v>
      </c>
      <c r="W105" s="7">
        <v>175104150.23502311</v>
      </c>
      <c r="X105" s="7">
        <v>175104150.23502311</v>
      </c>
      <c r="Y105" s="7">
        <v>175104150.23502311</v>
      </c>
      <c r="Z105" s="7">
        <v>175104150.23502311</v>
      </c>
      <c r="AA105" s="7">
        <v>175104150.23502311</v>
      </c>
      <c r="AB105" s="7">
        <v>175104150.23502311</v>
      </c>
      <c r="AC105" s="7">
        <v>175104150.23502311</v>
      </c>
      <c r="AD105" s="7">
        <v>175104150.23502311</v>
      </c>
      <c r="AE105" s="7">
        <v>175104150.23502311</v>
      </c>
      <c r="AF105" s="7">
        <v>293471512.51803631</v>
      </c>
    </row>
    <row r="106" spans="1:32" x14ac:dyDescent="0.25">
      <c r="A106" t="s">
        <v>92</v>
      </c>
      <c r="B106" s="7">
        <v>0</v>
      </c>
      <c r="C106" s="7">
        <v>0</v>
      </c>
      <c r="D106" s="7">
        <v>0</v>
      </c>
      <c r="E106" s="7">
        <v>0</v>
      </c>
      <c r="F106" s="7">
        <v>0</v>
      </c>
      <c r="G106" s="7">
        <v>0</v>
      </c>
      <c r="H106" s="7">
        <v>0</v>
      </c>
      <c r="I106" s="7">
        <v>0</v>
      </c>
      <c r="J106" s="7">
        <v>0</v>
      </c>
      <c r="K106" s="7">
        <v>0</v>
      </c>
      <c r="L106" s="7">
        <v>2617080</v>
      </c>
      <c r="M106" s="7">
        <v>2617080</v>
      </c>
      <c r="N106" s="7">
        <v>2617080</v>
      </c>
      <c r="O106" s="7">
        <v>2617080</v>
      </c>
      <c r="P106" s="7">
        <v>2617080</v>
      </c>
      <c r="Q106" s="7">
        <v>2617080</v>
      </c>
      <c r="R106" s="7">
        <v>2617080</v>
      </c>
      <c r="S106" s="7">
        <v>2617080</v>
      </c>
      <c r="T106" s="7">
        <v>2617080</v>
      </c>
      <c r="U106" s="7">
        <v>2617080</v>
      </c>
      <c r="V106" s="7">
        <v>26013915.519732334</v>
      </c>
      <c r="W106" s="7">
        <v>26013915.519732334</v>
      </c>
      <c r="X106" s="7">
        <v>26013915.519732334</v>
      </c>
      <c r="Y106" s="7">
        <v>26013915.519732334</v>
      </c>
      <c r="Z106" s="7">
        <v>26013915.519732334</v>
      </c>
      <c r="AA106" s="7">
        <v>26013915.519732334</v>
      </c>
      <c r="AB106" s="7">
        <v>26013915.519732334</v>
      </c>
      <c r="AC106" s="7">
        <v>26013915.519732334</v>
      </c>
      <c r="AD106" s="7">
        <v>26013915.519732334</v>
      </c>
      <c r="AE106" s="7">
        <v>26013915.519732334</v>
      </c>
      <c r="AF106" s="7">
        <v>25724820</v>
      </c>
    </row>
    <row r="187" spans="2:2" x14ac:dyDescent="0.25">
      <c r="B187" t="s">
        <v>96</v>
      </c>
    </row>
  </sheetData>
  <mergeCells count="2">
    <mergeCell ref="B3:D3"/>
    <mergeCell ref="E3:G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1DD572429B7A44AB454F0516FB7382B" ma:contentTypeVersion="8" ma:contentTypeDescription="Create a new document." ma:contentTypeScope="" ma:versionID="ff7e6ebd673787a1abea4f1a9ac05908">
  <xsd:schema xmlns:xsd="http://www.w3.org/2001/XMLSchema" xmlns:xs="http://www.w3.org/2001/XMLSchema" xmlns:p="http://schemas.microsoft.com/office/2006/metadata/properties" xmlns:ns1="http://schemas.microsoft.com/sharepoint/v3" xmlns:ns2="3f5ccf48-f105-47da-a875-824807544eb3" xmlns:ns3="195e3822-aa66-4584-b3da-9bcb93e908f0" targetNamespace="http://schemas.microsoft.com/office/2006/metadata/properties" ma:root="true" ma:fieldsID="6c820955f33c59a3f05358dba2a9e021" ns1:_="" ns2:_="" ns3:_="">
    <xsd:import namespace="http://schemas.microsoft.com/sharepoint/v3"/>
    <xsd:import namespace="3f5ccf48-f105-47da-a875-824807544eb3"/>
    <xsd:import namespace="195e3822-aa66-4584-b3da-9bcb93e908f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5ccf48-f105-47da-a875-824807544e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5e3822-aa66-4584-b3da-9bcb93e908f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F72727A-E0CA-43BE-AD02-65CB6483FCEE}">
  <ds:schemaRefs>
    <ds:schemaRef ds:uri="http://schemas.microsoft.com/sharepoint/v3/contenttype/forms"/>
  </ds:schemaRefs>
</ds:datastoreItem>
</file>

<file path=customXml/itemProps2.xml><?xml version="1.0" encoding="utf-8"?>
<ds:datastoreItem xmlns:ds="http://schemas.openxmlformats.org/officeDocument/2006/customXml" ds:itemID="{0189FED6-7759-43E5-BDC6-C1921DAADF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f5ccf48-f105-47da-a875-824807544eb3"/>
    <ds:schemaRef ds:uri="195e3822-aa66-4584-b3da-9bcb93e90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0647B9-1EDB-4CA3-A844-0BCED0AC83A3}">
  <ds:schemaRefs>
    <ds:schemaRef ds:uri="http://schemas.microsoft.com/office/infopath/2007/PartnerControls"/>
    <ds:schemaRef ds:uri="3f5ccf48-f105-47da-a875-824807544eb3"/>
    <ds:schemaRef ds:uri="http://purl.org/dc/terms/"/>
    <ds:schemaRef ds:uri="http://www.w3.org/XML/1998/namespace"/>
    <ds:schemaRef ds:uri="http://schemas.microsoft.com/office/2006/documentManagement/types"/>
    <ds:schemaRef ds:uri="http://purl.org/dc/elements/1.1/"/>
    <ds:schemaRef ds:uri="http://schemas.openxmlformats.org/package/2006/metadata/core-properties"/>
    <ds:schemaRef ds:uri="http://purl.org/dc/dcmitype/"/>
    <ds:schemaRef ds:uri="195e3822-aa66-4584-b3da-9bcb93e908f0"/>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RNG Costs</vt:lpstr>
      <vt:lpstr>Hydrogen Costs</vt:lpstr>
      <vt:lpstr>Electric Resource Costs</vt:lpstr>
      <vt:lpstr>Electricity LCOE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 Charles</dc:creator>
  <cp:keywords/>
  <dc:description/>
  <cp:lastModifiedBy>Cody Wood</cp:lastModifiedBy>
  <cp:revision/>
  <dcterms:created xsi:type="dcterms:W3CDTF">2023-03-23T13:58:42Z</dcterms:created>
  <dcterms:modified xsi:type="dcterms:W3CDTF">2023-04-05T20:25:40Z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0x010100B1DD572429B7A44AB454F0516FB7382B</vt:lpwstr>
  </property>
  <property fmtid="{D5CDD505-2E9C-101B-9397-08002B2CF9AE}" pid="3" name="MSIP_Label_b1a6f161-e42b-4c47-8f69-f6a81e023e2d_Enabled">
    <vt:lpwstr>true</vt:lpwstr>
  </property>
  <property fmtid="{D5CDD505-2E9C-101B-9397-08002B2CF9AE}" pid="4" name="MSIP_Label_b1a6f161-e42b-4c47-8f69-f6a81e023e2d_SetDate">
    <vt:lpwstr>2023-04-05T20:25:37Z</vt:lpwstr>
  </property>
  <property fmtid="{D5CDD505-2E9C-101B-9397-08002B2CF9AE}" pid="5" name="MSIP_Label_b1a6f161-e42b-4c47-8f69-f6a81e023e2d_Method">
    <vt:lpwstr>Standard</vt:lpwstr>
  </property>
  <property fmtid="{D5CDD505-2E9C-101B-9397-08002B2CF9AE}" pid="6" name="MSIP_Label_b1a6f161-e42b-4c47-8f69-f6a81e023e2d_Name">
    <vt:lpwstr>b1a6f161-e42b-4c47-8f69-f6a81e023e2d</vt:lpwstr>
  </property>
  <property fmtid="{D5CDD505-2E9C-101B-9397-08002B2CF9AE}" pid="7" name="MSIP_Label_b1a6f161-e42b-4c47-8f69-f6a81e023e2d_SiteId">
    <vt:lpwstr>271df5c2-953a-497b-93ad-7adf7a4b3cd7</vt:lpwstr>
  </property>
  <property fmtid="{D5CDD505-2E9C-101B-9397-08002B2CF9AE}" pid="8" name="MSIP_Label_b1a6f161-e42b-4c47-8f69-f6a81e023e2d_ActionId">
    <vt:lpwstr>cef68162-a66b-496a-bf18-eaf08baed170</vt:lpwstr>
  </property>
  <property fmtid="{D5CDD505-2E9C-101B-9397-08002B2CF9AE}" pid="9" name="MSIP_Label_b1a6f161-e42b-4c47-8f69-f6a81e023e2d_ContentBits">
    <vt:lpwstr>0</vt:lpwstr>
  </property>
</Properties>
</file>