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30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ccesshub.sharepoint.com/sites/engf0juqctjfa1lh/Shared Documents/04_Modelling/06 Updated Analysis (from Regulatory Proceeding)/01 PRE MODEL - Demand Forecast/"/>
    </mc:Choice>
  </mc:AlternateContent>
  <xr:revisionPtr revIDLastSave="2253" documentId="13_ncr:1_{84C8AFED-2667-443D-A42A-89C6F0E51857}" xr6:coauthVersionLast="47" xr6:coauthVersionMax="47" xr10:uidLastSave="{4EA4CA0A-77C7-49B6-B744-E343DFFABB18}"/>
  <bookViews>
    <workbookView xWindow="780" yWindow="780" windowWidth="21600" windowHeight="14985" tabRatio="825" firstSheet="5" activeTab="5" xr2:uid="{00000000-000D-0000-FFFF-FFFF00000000}"/>
  </bookViews>
  <sheets>
    <sheet name="IESO 2020 Demand" sheetId="81" r:id="rId1"/>
    <sheet name="Industry_Forecast" sheetId="54" r:id="rId2"/>
    <sheet name="Transport_Forecast" sheetId="56" r:id="rId3"/>
    <sheet name="Data" sheetId="44" r:id="rId4"/>
    <sheet name="Road_passenger_data" sheetId="48" r:id="rId5"/>
    <sheet name="Car_data" sheetId="57" r:id="rId6"/>
    <sheet name="Bus_data" sheetId="58" r:id="rId7"/>
    <sheet name="Truck_data" sheetId="59" r:id="rId8"/>
    <sheet name="Road_freight_data" sheetId="43" r:id="rId9"/>
    <sheet name="Maritime_data" sheetId="46" r:id="rId10"/>
    <sheet name="Rail_data" sheetId="47" r:id="rId11"/>
    <sheet name="Air_trans_data" sheetId="45" r:id="rId12"/>
    <sheet name="Industry_data" sheetId="49" r:id="rId13"/>
    <sheet name="Industry_energy_data" sheetId="55" r:id="rId14"/>
  </sheets>
  <externalReferences>
    <externalReference r:id="rId15"/>
    <externalReference r:id="rId16"/>
  </externalReferences>
  <definedNames>
    <definedName name="__123Graph_A" hidden="1">'[1]All road-work file'!#REF!</definedName>
    <definedName name="__123Graph_X" hidden="1">'[1]All road-work file'!#REF!</definedName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MacroRecalculationBehavior" hidden="1">0</definedName>
    <definedName name="_AtRisk_SimSetting_RandomNumberGenerator" hidden="1">0</definedName>
    <definedName name="_AtRisk_SimSetting_ReportsList" hidden="1">0</definedName>
    <definedName name="_AtRisk_SimSetting_ShowSimulationProgressWindow" hidden="1">TRUE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Fill" hidden="1">[2]IWWABST!#REF!</definedName>
    <definedName name="_xlnm._FilterDatabase" localSheetId="8" hidden="1">Road_freight_data!$A$1:$Q$1</definedName>
    <definedName name="_xlnm._FilterDatabase" localSheetId="2" hidden="1">Transport_Forecast!$N$75:$U$104</definedName>
    <definedName name="_Key1" hidden="1">#REF!</definedName>
    <definedName name="_Key2" hidden="1">#REF!</definedName>
    <definedName name="_MatMult_A" hidden="1">#REF!</definedName>
    <definedName name="_MatMult_AxB" hidden="1">#REF!</definedName>
    <definedName name="_MatMult_B" hidden="1">#REF!</definedName>
    <definedName name="_Order1" hidden="1">255</definedName>
    <definedName name="_Order2" hidden="1">255</definedName>
    <definedName name="_Regression_Int" hidden="1">1</definedName>
    <definedName name="_Sort" hidden="1">#REF!</definedName>
    <definedName name="AccessDatabase" hidden="1">"J:\data\PS\pso\IO&amp;RM\jdb\r2d2\MCMResults.mdb"</definedName>
    <definedName name="GraphB" hidden="1">'[1]All road-work file'!#REF!</definedName>
    <definedName name="HTML_CodePage" hidden="1">1252</definedName>
    <definedName name="HTML_Control" hidden="1">{"'Output'!$B$1:$E$30"}</definedName>
    <definedName name="HTML_Control_1" hidden="1">{"'Output'!$B$1:$E$30"}</definedName>
    <definedName name="HTML_Control_1_1" hidden="1">{"'Output'!$B$1:$E$30"}</definedName>
    <definedName name="HTML_Control_1_1_1" hidden="1">{"'Output'!$B$1:$E$30"}</definedName>
    <definedName name="HTML_Control_1_1_1_1" hidden="1">{"'Output'!$B$1:$E$30"}</definedName>
    <definedName name="HTML_Control_1_1_1_1_1" hidden="1">{"'Output'!$B$1:$E$30"}</definedName>
    <definedName name="HTML_Control_1_1_1_1_1_1" hidden="1">{"'Output'!$B$1:$E$30"}</definedName>
    <definedName name="HTML_Control_1_1_1_1_1_1_1" hidden="1">{"'Output'!$B$1:$E$30"}</definedName>
    <definedName name="HTML_Control_1_1_1_1_1_1_2" hidden="1">{"'Output'!$B$1:$E$30"}</definedName>
    <definedName name="HTML_Control_1_1_1_1_1_2" hidden="1">{"'Output'!$B$1:$E$30"}</definedName>
    <definedName name="HTML_Control_1_1_1_1_1_2_1" hidden="1">{"'Output'!$B$1:$E$30"}</definedName>
    <definedName name="HTML_Control_1_1_1_1_1_3" hidden="1">{"'Output'!$B$1:$E$30"}</definedName>
    <definedName name="HTML_Control_1_1_1_1_1_3_1" hidden="1">{"'Output'!$B$1:$E$30"}</definedName>
    <definedName name="HTML_Control_1_1_1_1_1_4" hidden="1">{"'Output'!$B$1:$E$30"}</definedName>
    <definedName name="HTML_Control_1_1_1_1_1_4_1" hidden="1">{"'Output'!$B$1:$E$30"}</definedName>
    <definedName name="HTML_Control_1_1_1_1_1_5" hidden="1">{"'Output'!$B$1:$E$30"}</definedName>
    <definedName name="HTML_Control_1_1_1_1_1_5_1" hidden="1">{"'Output'!$B$1:$E$30"}</definedName>
    <definedName name="HTML_Control_1_1_1_1_2" hidden="1">{"'Output'!$B$1:$E$30"}</definedName>
    <definedName name="HTML_Control_1_1_1_1_2_1" hidden="1">{"'Output'!$B$1:$E$30"}</definedName>
    <definedName name="HTML_Control_1_1_1_1_2_1_1" hidden="1">{"'Output'!$B$1:$E$30"}</definedName>
    <definedName name="HTML_Control_1_1_1_1_2_1_2" hidden="1">{"'Output'!$B$1:$E$30"}</definedName>
    <definedName name="HTML_Control_1_1_1_1_2_2" hidden="1">{"'Output'!$B$1:$E$30"}</definedName>
    <definedName name="HTML_Control_1_1_1_1_2_2_1" hidden="1">{"'Output'!$B$1:$E$30"}</definedName>
    <definedName name="HTML_Control_1_1_1_1_2_3" hidden="1">{"'Output'!$B$1:$E$30"}</definedName>
    <definedName name="HTML_Control_1_1_1_1_2_3_1" hidden="1">{"'Output'!$B$1:$E$30"}</definedName>
    <definedName name="HTML_Control_1_1_1_1_2_4" hidden="1">{"'Output'!$B$1:$E$30"}</definedName>
    <definedName name="HTML_Control_1_1_1_1_2_4_1" hidden="1">{"'Output'!$B$1:$E$30"}</definedName>
    <definedName name="HTML_Control_1_1_1_1_2_5" hidden="1">{"'Output'!$B$1:$E$30"}</definedName>
    <definedName name="HTML_Control_1_1_1_1_2_5_1" hidden="1">{"'Output'!$B$1:$E$30"}</definedName>
    <definedName name="HTML_Control_1_1_1_1_3" hidden="1">{"'Output'!$B$1:$E$30"}</definedName>
    <definedName name="HTML_Control_1_1_1_1_3_1" hidden="1">{"'Output'!$B$1:$E$30"}</definedName>
    <definedName name="HTML_Control_1_1_1_1_3_1_1" hidden="1">{"'Output'!$B$1:$E$30"}</definedName>
    <definedName name="HTML_Control_1_1_1_1_3_1_2" hidden="1">{"'Output'!$B$1:$E$30"}</definedName>
    <definedName name="HTML_Control_1_1_1_1_3_2" hidden="1">{"'Output'!$B$1:$E$30"}</definedName>
    <definedName name="HTML_Control_1_1_1_1_3_2_1" hidden="1">{"'Output'!$B$1:$E$30"}</definedName>
    <definedName name="HTML_Control_1_1_1_1_3_3" hidden="1">{"'Output'!$B$1:$E$30"}</definedName>
    <definedName name="HTML_Control_1_1_1_1_3_3_1" hidden="1">{"'Output'!$B$1:$E$30"}</definedName>
    <definedName name="HTML_Control_1_1_1_1_3_4" hidden="1">{"'Output'!$B$1:$E$30"}</definedName>
    <definedName name="HTML_Control_1_1_1_1_3_4_1" hidden="1">{"'Output'!$B$1:$E$30"}</definedName>
    <definedName name="HTML_Control_1_1_1_1_3_5" hidden="1">{"'Output'!$B$1:$E$30"}</definedName>
    <definedName name="HTML_Control_1_1_1_1_3_5_1" hidden="1">{"'Output'!$B$1:$E$30"}</definedName>
    <definedName name="HTML_Control_1_1_1_1_4" hidden="1">{"'Output'!$B$1:$E$30"}</definedName>
    <definedName name="HTML_Control_1_1_1_1_4_1" hidden="1">{"'Output'!$B$1:$E$30"}</definedName>
    <definedName name="HTML_Control_1_1_1_1_4_1_1" hidden="1">{"'Output'!$B$1:$E$30"}</definedName>
    <definedName name="HTML_Control_1_1_1_1_4_1_2" hidden="1">{"'Output'!$B$1:$E$30"}</definedName>
    <definedName name="HTML_Control_1_1_1_1_4_2" hidden="1">{"'Output'!$B$1:$E$30"}</definedName>
    <definedName name="HTML_Control_1_1_1_1_4_2_1" hidden="1">{"'Output'!$B$1:$E$30"}</definedName>
    <definedName name="HTML_Control_1_1_1_1_4_3" hidden="1">{"'Output'!$B$1:$E$30"}</definedName>
    <definedName name="HTML_Control_1_1_1_1_4_3_1" hidden="1">{"'Output'!$B$1:$E$30"}</definedName>
    <definedName name="HTML_Control_1_1_1_1_4_4" hidden="1">{"'Output'!$B$1:$E$30"}</definedName>
    <definedName name="HTML_Control_1_1_1_1_4_4_1" hidden="1">{"'Output'!$B$1:$E$30"}</definedName>
    <definedName name="HTML_Control_1_1_1_1_4_5" hidden="1">{"'Output'!$B$1:$E$30"}</definedName>
    <definedName name="HTML_Control_1_1_1_1_4_5_1" hidden="1">{"'Output'!$B$1:$E$30"}</definedName>
    <definedName name="HTML_Control_1_1_1_1_5" hidden="1">{"'Output'!$B$1:$E$30"}</definedName>
    <definedName name="HTML_Control_1_1_1_1_5_1" hidden="1">{"'Output'!$B$1:$E$30"}</definedName>
    <definedName name="HTML_Control_1_1_1_1_5_2" hidden="1">{"'Output'!$B$1:$E$30"}</definedName>
    <definedName name="HTML_Control_1_1_1_2" hidden="1">{"'Output'!$B$1:$E$30"}</definedName>
    <definedName name="HTML_Control_1_1_1_2_1" hidden="1">{"'Output'!$B$1:$E$30"}</definedName>
    <definedName name="HTML_Control_1_1_1_2_1_1" hidden="1">{"'Output'!$B$1:$E$30"}</definedName>
    <definedName name="HTML_Control_1_1_1_2_1_2" hidden="1">{"'Output'!$B$1:$E$30"}</definedName>
    <definedName name="HTML_Control_1_1_1_2_2" hidden="1">{"'Output'!$B$1:$E$30"}</definedName>
    <definedName name="HTML_Control_1_1_1_2_2_1" hidden="1">{"'Output'!$B$1:$E$30"}</definedName>
    <definedName name="HTML_Control_1_1_1_2_3" hidden="1">{"'Output'!$B$1:$E$30"}</definedName>
    <definedName name="HTML_Control_1_1_1_2_3_1" hidden="1">{"'Output'!$B$1:$E$30"}</definedName>
    <definedName name="HTML_Control_1_1_1_2_4" hidden="1">{"'Output'!$B$1:$E$30"}</definedName>
    <definedName name="HTML_Control_1_1_1_2_4_1" hidden="1">{"'Output'!$B$1:$E$30"}</definedName>
    <definedName name="HTML_Control_1_1_1_2_5" hidden="1">{"'Output'!$B$1:$E$30"}</definedName>
    <definedName name="HTML_Control_1_1_1_2_5_1" hidden="1">{"'Output'!$B$1:$E$30"}</definedName>
    <definedName name="HTML_Control_1_1_1_3" hidden="1">{"'Output'!$B$1:$E$30"}</definedName>
    <definedName name="HTML_Control_1_1_1_3_1" hidden="1">{"'Output'!$B$1:$E$30"}</definedName>
    <definedName name="HTML_Control_1_1_1_3_1_1" hidden="1">{"'Output'!$B$1:$E$30"}</definedName>
    <definedName name="HTML_Control_1_1_1_3_1_2" hidden="1">{"'Output'!$B$1:$E$30"}</definedName>
    <definedName name="HTML_Control_1_1_1_3_2" hidden="1">{"'Output'!$B$1:$E$30"}</definedName>
    <definedName name="HTML_Control_1_1_1_3_2_1" hidden="1">{"'Output'!$B$1:$E$30"}</definedName>
    <definedName name="HTML_Control_1_1_1_3_3" hidden="1">{"'Output'!$B$1:$E$30"}</definedName>
    <definedName name="HTML_Control_1_1_1_3_3_1" hidden="1">{"'Output'!$B$1:$E$30"}</definedName>
    <definedName name="HTML_Control_1_1_1_3_4" hidden="1">{"'Output'!$B$1:$E$30"}</definedName>
    <definedName name="HTML_Control_1_1_1_3_4_1" hidden="1">{"'Output'!$B$1:$E$30"}</definedName>
    <definedName name="HTML_Control_1_1_1_3_5" hidden="1">{"'Output'!$B$1:$E$30"}</definedName>
    <definedName name="HTML_Control_1_1_1_3_5_1" hidden="1">{"'Output'!$B$1:$E$30"}</definedName>
    <definedName name="HTML_Control_1_1_1_4" hidden="1">{"'Output'!$B$1:$E$30"}</definedName>
    <definedName name="HTML_Control_1_1_1_4_1" hidden="1">{"'Output'!$B$1:$E$30"}</definedName>
    <definedName name="HTML_Control_1_1_1_4_1_1" hidden="1">{"'Output'!$B$1:$E$30"}</definedName>
    <definedName name="HTML_Control_1_1_1_4_1_2" hidden="1">{"'Output'!$B$1:$E$30"}</definedName>
    <definedName name="HTML_Control_1_1_1_4_2" hidden="1">{"'Output'!$B$1:$E$30"}</definedName>
    <definedName name="HTML_Control_1_1_1_4_2_1" hidden="1">{"'Output'!$B$1:$E$30"}</definedName>
    <definedName name="HTML_Control_1_1_1_4_3" hidden="1">{"'Output'!$B$1:$E$30"}</definedName>
    <definedName name="HTML_Control_1_1_1_4_3_1" hidden="1">{"'Output'!$B$1:$E$30"}</definedName>
    <definedName name="HTML_Control_1_1_1_4_4" hidden="1">{"'Output'!$B$1:$E$30"}</definedName>
    <definedName name="HTML_Control_1_1_1_4_4_1" hidden="1">{"'Output'!$B$1:$E$30"}</definedName>
    <definedName name="HTML_Control_1_1_1_4_5" hidden="1">{"'Output'!$B$1:$E$30"}</definedName>
    <definedName name="HTML_Control_1_1_1_4_5_1" hidden="1">{"'Output'!$B$1:$E$30"}</definedName>
    <definedName name="HTML_Control_1_1_1_5" hidden="1">{"'Output'!$B$1:$E$30"}</definedName>
    <definedName name="HTML_Control_1_1_1_5_1" hidden="1">{"'Output'!$B$1:$E$30"}</definedName>
    <definedName name="HTML_Control_1_1_1_5_2" hidden="1">{"'Output'!$B$1:$E$30"}</definedName>
    <definedName name="HTML_Control_1_1_2" hidden="1">{"'Output'!$B$1:$E$30"}</definedName>
    <definedName name="HTML_Control_1_1_2_1" hidden="1">{"'Output'!$B$1:$E$30"}</definedName>
    <definedName name="HTML_Control_1_1_2_1_1" hidden="1">{"'Output'!$B$1:$E$30"}</definedName>
    <definedName name="HTML_Control_1_1_2_1_1_1" hidden="1">{"'Output'!$B$1:$E$30"}</definedName>
    <definedName name="HTML_Control_1_1_2_1_1_2" hidden="1">{"'Output'!$B$1:$E$30"}</definedName>
    <definedName name="HTML_Control_1_1_2_1_2" hidden="1">{"'Output'!$B$1:$E$30"}</definedName>
    <definedName name="HTML_Control_1_1_2_1_2_1" hidden="1">{"'Output'!$B$1:$E$30"}</definedName>
    <definedName name="HTML_Control_1_1_2_1_3" hidden="1">{"'Output'!$B$1:$E$30"}</definedName>
    <definedName name="HTML_Control_1_1_2_1_3_1" hidden="1">{"'Output'!$B$1:$E$30"}</definedName>
    <definedName name="HTML_Control_1_1_2_1_4" hidden="1">{"'Output'!$B$1:$E$30"}</definedName>
    <definedName name="HTML_Control_1_1_2_1_4_1" hidden="1">{"'Output'!$B$1:$E$30"}</definedName>
    <definedName name="HTML_Control_1_1_2_1_5" hidden="1">{"'Output'!$B$1:$E$30"}</definedName>
    <definedName name="HTML_Control_1_1_2_1_5_1" hidden="1">{"'Output'!$B$1:$E$30"}</definedName>
    <definedName name="HTML_Control_1_1_2_2" hidden="1">{"'Output'!$B$1:$E$30"}</definedName>
    <definedName name="HTML_Control_1_1_2_2_1" hidden="1">{"'Output'!$B$1:$E$30"}</definedName>
    <definedName name="HTML_Control_1_1_2_2_1_1" hidden="1">{"'Output'!$B$1:$E$30"}</definedName>
    <definedName name="HTML_Control_1_1_2_2_1_2" hidden="1">{"'Output'!$B$1:$E$30"}</definedName>
    <definedName name="HTML_Control_1_1_2_2_2" hidden="1">{"'Output'!$B$1:$E$30"}</definedName>
    <definedName name="HTML_Control_1_1_2_2_2_1" hidden="1">{"'Output'!$B$1:$E$30"}</definedName>
    <definedName name="HTML_Control_1_1_2_2_3" hidden="1">{"'Output'!$B$1:$E$30"}</definedName>
    <definedName name="HTML_Control_1_1_2_2_3_1" hidden="1">{"'Output'!$B$1:$E$30"}</definedName>
    <definedName name="HTML_Control_1_1_2_2_4" hidden="1">{"'Output'!$B$1:$E$30"}</definedName>
    <definedName name="HTML_Control_1_1_2_2_4_1" hidden="1">{"'Output'!$B$1:$E$30"}</definedName>
    <definedName name="HTML_Control_1_1_2_2_5" hidden="1">{"'Output'!$B$1:$E$30"}</definedName>
    <definedName name="HTML_Control_1_1_2_2_5_1" hidden="1">{"'Output'!$B$1:$E$30"}</definedName>
    <definedName name="HTML_Control_1_1_2_3" hidden="1">{"'Output'!$B$1:$E$30"}</definedName>
    <definedName name="HTML_Control_1_1_2_3_1" hidden="1">{"'Output'!$B$1:$E$30"}</definedName>
    <definedName name="HTML_Control_1_1_2_3_1_1" hidden="1">{"'Output'!$B$1:$E$30"}</definedName>
    <definedName name="HTML_Control_1_1_2_3_1_2" hidden="1">{"'Output'!$B$1:$E$30"}</definedName>
    <definedName name="HTML_Control_1_1_2_3_2" hidden="1">{"'Output'!$B$1:$E$30"}</definedName>
    <definedName name="HTML_Control_1_1_2_3_2_1" hidden="1">{"'Output'!$B$1:$E$30"}</definedName>
    <definedName name="HTML_Control_1_1_2_3_3" hidden="1">{"'Output'!$B$1:$E$30"}</definedName>
    <definedName name="HTML_Control_1_1_2_3_3_1" hidden="1">{"'Output'!$B$1:$E$30"}</definedName>
    <definedName name="HTML_Control_1_1_2_3_4" hidden="1">{"'Output'!$B$1:$E$30"}</definedName>
    <definedName name="HTML_Control_1_1_2_3_4_1" hidden="1">{"'Output'!$B$1:$E$30"}</definedName>
    <definedName name="HTML_Control_1_1_2_3_5" hidden="1">{"'Output'!$B$1:$E$30"}</definedName>
    <definedName name="HTML_Control_1_1_2_3_5_1" hidden="1">{"'Output'!$B$1:$E$30"}</definedName>
    <definedName name="HTML_Control_1_1_2_4" hidden="1">{"'Output'!$B$1:$E$30"}</definedName>
    <definedName name="HTML_Control_1_1_2_4_1" hidden="1">{"'Output'!$B$1:$E$30"}</definedName>
    <definedName name="HTML_Control_1_1_2_4_1_1" hidden="1">{"'Output'!$B$1:$E$30"}</definedName>
    <definedName name="HTML_Control_1_1_2_4_1_2" hidden="1">{"'Output'!$B$1:$E$30"}</definedName>
    <definedName name="HTML_Control_1_1_2_4_2" hidden="1">{"'Output'!$B$1:$E$30"}</definedName>
    <definedName name="HTML_Control_1_1_2_4_2_1" hidden="1">{"'Output'!$B$1:$E$30"}</definedName>
    <definedName name="HTML_Control_1_1_2_4_3" hidden="1">{"'Output'!$B$1:$E$30"}</definedName>
    <definedName name="HTML_Control_1_1_2_4_3_1" hidden="1">{"'Output'!$B$1:$E$30"}</definedName>
    <definedName name="HTML_Control_1_1_2_4_4" hidden="1">{"'Output'!$B$1:$E$30"}</definedName>
    <definedName name="HTML_Control_1_1_2_4_4_1" hidden="1">{"'Output'!$B$1:$E$30"}</definedName>
    <definedName name="HTML_Control_1_1_2_4_5" hidden="1">{"'Output'!$B$1:$E$30"}</definedName>
    <definedName name="HTML_Control_1_1_2_4_5_1" hidden="1">{"'Output'!$B$1:$E$30"}</definedName>
    <definedName name="HTML_Control_1_1_2_5" hidden="1">{"'Output'!$B$1:$E$30"}</definedName>
    <definedName name="HTML_Control_1_1_2_5_1" hidden="1">{"'Output'!$B$1:$E$30"}</definedName>
    <definedName name="HTML_Control_1_1_2_5_2" hidden="1">{"'Output'!$B$1:$E$30"}</definedName>
    <definedName name="HTML_Control_1_1_3" hidden="1">{"'Output'!$B$1:$E$30"}</definedName>
    <definedName name="HTML_Control_1_1_3_1" hidden="1">{"'Output'!$B$1:$E$30"}</definedName>
    <definedName name="HTML_Control_1_1_3_1_1" hidden="1">{"'Output'!$B$1:$E$30"}</definedName>
    <definedName name="HTML_Control_1_1_3_1_2" hidden="1">{"'Output'!$B$1:$E$30"}</definedName>
    <definedName name="HTML_Control_1_1_3_2" hidden="1">{"'Output'!$B$1:$E$30"}</definedName>
    <definedName name="HTML_Control_1_1_3_2_1" hidden="1">{"'Output'!$B$1:$E$30"}</definedName>
    <definedName name="HTML_Control_1_1_3_3" hidden="1">{"'Output'!$B$1:$E$30"}</definedName>
    <definedName name="HTML_Control_1_1_3_3_1" hidden="1">{"'Output'!$B$1:$E$30"}</definedName>
    <definedName name="HTML_Control_1_1_3_4" hidden="1">{"'Output'!$B$1:$E$30"}</definedName>
    <definedName name="HTML_Control_1_1_3_4_1" hidden="1">{"'Output'!$B$1:$E$30"}</definedName>
    <definedName name="HTML_Control_1_1_3_5" hidden="1">{"'Output'!$B$1:$E$30"}</definedName>
    <definedName name="HTML_Control_1_1_3_5_1" hidden="1">{"'Output'!$B$1:$E$30"}</definedName>
    <definedName name="HTML_Control_1_1_4" hidden="1">{"'Output'!$B$1:$E$30"}</definedName>
    <definedName name="HTML_Control_1_1_4_1" hidden="1">{"'Output'!$B$1:$E$30"}</definedName>
    <definedName name="HTML_Control_1_1_4_1_1" hidden="1">{"'Output'!$B$1:$E$30"}</definedName>
    <definedName name="HTML_Control_1_1_4_1_2" hidden="1">{"'Output'!$B$1:$E$30"}</definedName>
    <definedName name="HTML_Control_1_1_4_2" hidden="1">{"'Output'!$B$1:$E$30"}</definedName>
    <definedName name="HTML_Control_1_1_4_2_1" hidden="1">{"'Output'!$B$1:$E$30"}</definedName>
    <definedName name="HTML_Control_1_1_4_3" hidden="1">{"'Output'!$B$1:$E$30"}</definedName>
    <definedName name="HTML_Control_1_1_4_3_1" hidden="1">{"'Output'!$B$1:$E$30"}</definedName>
    <definedName name="HTML_Control_1_1_4_4" hidden="1">{"'Output'!$B$1:$E$30"}</definedName>
    <definedName name="HTML_Control_1_1_4_4_1" hidden="1">{"'Output'!$B$1:$E$30"}</definedName>
    <definedName name="HTML_Control_1_1_4_5" hidden="1">{"'Output'!$B$1:$E$30"}</definedName>
    <definedName name="HTML_Control_1_1_4_5_1" hidden="1">{"'Output'!$B$1:$E$30"}</definedName>
    <definedName name="HTML_Control_1_1_5" hidden="1">{"'Output'!$B$1:$E$30"}</definedName>
    <definedName name="HTML_Control_1_1_5_1" hidden="1">{"'Output'!$B$1:$E$30"}</definedName>
    <definedName name="HTML_Control_1_1_5_1_1" hidden="1">{"'Output'!$B$1:$E$30"}</definedName>
    <definedName name="HTML_Control_1_1_5_1_2" hidden="1">{"'Output'!$B$1:$E$30"}</definedName>
    <definedName name="HTML_Control_1_1_5_2" hidden="1">{"'Output'!$B$1:$E$30"}</definedName>
    <definedName name="HTML_Control_1_1_5_2_1" hidden="1">{"'Output'!$B$1:$E$30"}</definedName>
    <definedName name="HTML_Control_1_1_5_3" hidden="1">{"'Output'!$B$1:$E$30"}</definedName>
    <definedName name="HTML_Control_1_1_5_3_1" hidden="1">{"'Output'!$B$1:$E$30"}</definedName>
    <definedName name="HTML_Control_1_1_5_4" hidden="1">{"'Output'!$B$1:$E$30"}</definedName>
    <definedName name="HTML_Control_1_1_5_4_1" hidden="1">{"'Output'!$B$1:$E$30"}</definedName>
    <definedName name="HTML_Control_1_1_5_5" hidden="1">{"'Output'!$B$1:$E$30"}</definedName>
    <definedName name="HTML_Control_1_1_5_5_1" hidden="1">{"'Output'!$B$1:$E$30"}</definedName>
    <definedName name="HTML_Control_1_2" hidden="1">{"'Output'!$B$1:$E$30"}</definedName>
    <definedName name="HTML_Control_1_2_1" hidden="1">{"'Output'!$B$1:$E$30"}</definedName>
    <definedName name="HTML_Control_1_2_1_1" hidden="1">{"'Output'!$B$1:$E$30"}</definedName>
    <definedName name="HTML_Control_1_2_1_1_1" hidden="1">{"'Output'!$B$1:$E$30"}</definedName>
    <definedName name="HTML_Control_1_2_1_1_1_1" hidden="1">{"'Output'!$B$1:$E$30"}</definedName>
    <definedName name="HTML_Control_1_2_1_1_1_2" hidden="1">{"'Output'!$B$1:$E$30"}</definedName>
    <definedName name="HTML_Control_1_2_1_1_2" hidden="1">{"'Output'!$B$1:$E$30"}</definedName>
    <definedName name="HTML_Control_1_2_1_1_2_1" hidden="1">{"'Output'!$B$1:$E$30"}</definedName>
    <definedName name="HTML_Control_1_2_1_1_3" hidden="1">{"'Output'!$B$1:$E$30"}</definedName>
    <definedName name="HTML_Control_1_2_1_1_3_1" hidden="1">{"'Output'!$B$1:$E$30"}</definedName>
    <definedName name="HTML_Control_1_2_1_1_4" hidden="1">{"'Output'!$B$1:$E$30"}</definedName>
    <definedName name="HTML_Control_1_2_1_1_4_1" hidden="1">{"'Output'!$B$1:$E$30"}</definedName>
    <definedName name="HTML_Control_1_2_1_1_5" hidden="1">{"'Output'!$B$1:$E$30"}</definedName>
    <definedName name="HTML_Control_1_2_1_1_5_1" hidden="1">{"'Output'!$B$1:$E$30"}</definedName>
    <definedName name="HTML_Control_1_2_1_2" hidden="1">{"'Output'!$B$1:$E$30"}</definedName>
    <definedName name="HTML_Control_1_2_1_2_1" hidden="1">{"'Output'!$B$1:$E$30"}</definedName>
    <definedName name="HTML_Control_1_2_1_2_1_1" hidden="1">{"'Output'!$B$1:$E$30"}</definedName>
    <definedName name="HTML_Control_1_2_1_2_1_2" hidden="1">{"'Output'!$B$1:$E$30"}</definedName>
    <definedName name="HTML_Control_1_2_1_2_2" hidden="1">{"'Output'!$B$1:$E$30"}</definedName>
    <definedName name="HTML_Control_1_2_1_2_2_1" hidden="1">{"'Output'!$B$1:$E$30"}</definedName>
    <definedName name="HTML_Control_1_2_1_2_3" hidden="1">{"'Output'!$B$1:$E$30"}</definedName>
    <definedName name="HTML_Control_1_2_1_2_3_1" hidden="1">{"'Output'!$B$1:$E$30"}</definedName>
    <definedName name="HTML_Control_1_2_1_2_4" hidden="1">{"'Output'!$B$1:$E$30"}</definedName>
    <definedName name="HTML_Control_1_2_1_2_4_1" hidden="1">{"'Output'!$B$1:$E$30"}</definedName>
    <definedName name="HTML_Control_1_2_1_2_5" hidden="1">{"'Output'!$B$1:$E$30"}</definedName>
    <definedName name="HTML_Control_1_2_1_2_5_1" hidden="1">{"'Output'!$B$1:$E$30"}</definedName>
    <definedName name="HTML_Control_1_2_1_3" hidden="1">{"'Output'!$B$1:$E$30"}</definedName>
    <definedName name="HTML_Control_1_2_1_3_1" hidden="1">{"'Output'!$B$1:$E$30"}</definedName>
    <definedName name="HTML_Control_1_2_1_3_1_1" hidden="1">{"'Output'!$B$1:$E$30"}</definedName>
    <definedName name="HTML_Control_1_2_1_3_1_2" hidden="1">{"'Output'!$B$1:$E$30"}</definedName>
    <definedName name="HTML_Control_1_2_1_3_2" hidden="1">{"'Output'!$B$1:$E$30"}</definedName>
    <definedName name="HTML_Control_1_2_1_3_2_1" hidden="1">{"'Output'!$B$1:$E$30"}</definedName>
    <definedName name="HTML_Control_1_2_1_3_3" hidden="1">{"'Output'!$B$1:$E$30"}</definedName>
    <definedName name="HTML_Control_1_2_1_3_3_1" hidden="1">{"'Output'!$B$1:$E$30"}</definedName>
    <definedName name="HTML_Control_1_2_1_3_4" hidden="1">{"'Output'!$B$1:$E$30"}</definedName>
    <definedName name="HTML_Control_1_2_1_3_4_1" hidden="1">{"'Output'!$B$1:$E$30"}</definedName>
    <definedName name="HTML_Control_1_2_1_3_5" hidden="1">{"'Output'!$B$1:$E$30"}</definedName>
    <definedName name="HTML_Control_1_2_1_3_5_1" hidden="1">{"'Output'!$B$1:$E$30"}</definedName>
    <definedName name="HTML_Control_1_2_1_4" hidden="1">{"'Output'!$B$1:$E$30"}</definedName>
    <definedName name="HTML_Control_1_2_1_4_1" hidden="1">{"'Output'!$B$1:$E$30"}</definedName>
    <definedName name="HTML_Control_1_2_1_4_1_1" hidden="1">{"'Output'!$B$1:$E$30"}</definedName>
    <definedName name="HTML_Control_1_2_1_4_1_2" hidden="1">{"'Output'!$B$1:$E$30"}</definedName>
    <definedName name="HTML_Control_1_2_1_4_2" hidden="1">{"'Output'!$B$1:$E$30"}</definedName>
    <definedName name="HTML_Control_1_2_1_4_2_1" hidden="1">{"'Output'!$B$1:$E$30"}</definedName>
    <definedName name="HTML_Control_1_2_1_4_3" hidden="1">{"'Output'!$B$1:$E$30"}</definedName>
    <definedName name="HTML_Control_1_2_1_4_3_1" hidden="1">{"'Output'!$B$1:$E$30"}</definedName>
    <definedName name="HTML_Control_1_2_1_4_4" hidden="1">{"'Output'!$B$1:$E$30"}</definedName>
    <definedName name="HTML_Control_1_2_1_4_4_1" hidden="1">{"'Output'!$B$1:$E$30"}</definedName>
    <definedName name="HTML_Control_1_2_1_4_5" hidden="1">{"'Output'!$B$1:$E$30"}</definedName>
    <definedName name="HTML_Control_1_2_1_4_5_1" hidden="1">{"'Output'!$B$1:$E$30"}</definedName>
    <definedName name="HTML_Control_1_2_1_5" hidden="1">{"'Output'!$B$1:$E$30"}</definedName>
    <definedName name="HTML_Control_1_2_1_5_1" hidden="1">{"'Output'!$B$1:$E$30"}</definedName>
    <definedName name="HTML_Control_1_2_1_5_2" hidden="1">{"'Output'!$B$1:$E$30"}</definedName>
    <definedName name="HTML_Control_1_2_2" hidden="1">{"'Output'!$B$1:$E$30"}</definedName>
    <definedName name="HTML_Control_1_2_2_1" hidden="1">{"'Output'!$B$1:$E$30"}</definedName>
    <definedName name="HTML_Control_1_2_2_1_1" hidden="1">{"'Output'!$B$1:$E$30"}</definedName>
    <definedName name="HTML_Control_1_2_2_1_2" hidden="1">{"'Output'!$B$1:$E$30"}</definedName>
    <definedName name="HTML_Control_1_2_2_2" hidden="1">{"'Output'!$B$1:$E$30"}</definedName>
    <definedName name="HTML_Control_1_2_2_2_1" hidden="1">{"'Output'!$B$1:$E$30"}</definedName>
    <definedName name="HTML_Control_1_2_2_3" hidden="1">{"'Output'!$B$1:$E$30"}</definedName>
    <definedName name="HTML_Control_1_2_2_3_1" hidden="1">{"'Output'!$B$1:$E$30"}</definedName>
    <definedName name="HTML_Control_1_2_2_4" hidden="1">{"'Output'!$B$1:$E$30"}</definedName>
    <definedName name="HTML_Control_1_2_2_4_1" hidden="1">{"'Output'!$B$1:$E$30"}</definedName>
    <definedName name="HTML_Control_1_2_2_5" hidden="1">{"'Output'!$B$1:$E$30"}</definedName>
    <definedName name="HTML_Control_1_2_2_5_1" hidden="1">{"'Output'!$B$1:$E$30"}</definedName>
    <definedName name="HTML_Control_1_2_3" hidden="1">{"'Output'!$B$1:$E$30"}</definedName>
    <definedName name="HTML_Control_1_2_3_1" hidden="1">{"'Output'!$B$1:$E$30"}</definedName>
    <definedName name="HTML_Control_1_2_3_1_1" hidden="1">{"'Output'!$B$1:$E$30"}</definedName>
    <definedName name="HTML_Control_1_2_3_1_2" hidden="1">{"'Output'!$B$1:$E$30"}</definedName>
    <definedName name="HTML_Control_1_2_3_2" hidden="1">{"'Output'!$B$1:$E$30"}</definedName>
    <definedName name="HTML_Control_1_2_3_2_1" hidden="1">{"'Output'!$B$1:$E$30"}</definedName>
    <definedName name="HTML_Control_1_2_3_3" hidden="1">{"'Output'!$B$1:$E$30"}</definedName>
    <definedName name="HTML_Control_1_2_3_3_1" hidden="1">{"'Output'!$B$1:$E$30"}</definedName>
    <definedName name="HTML_Control_1_2_3_4" hidden="1">{"'Output'!$B$1:$E$30"}</definedName>
    <definedName name="HTML_Control_1_2_3_4_1" hidden="1">{"'Output'!$B$1:$E$30"}</definedName>
    <definedName name="HTML_Control_1_2_3_5" hidden="1">{"'Output'!$B$1:$E$30"}</definedName>
    <definedName name="HTML_Control_1_2_3_5_1" hidden="1">{"'Output'!$B$1:$E$30"}</definedName>
    <definedName name="HTML_Control_1_2_4" hidden="1">{"'Output'!$B$1:$E$30"}</definedName>
    <definedName name="HTML_Control_1_2_4_1" hidden="1">{"'Output'!$B$1:$E$30"}</definedName>
    <definedName name="HTML_Control_1_2_4_1_1" hidden="1">{"'Output'!$B$1:$E$30"}</definedName>
    <definedName name="HTML_Control_1_2_4_1_2" hidden="1">{"'Output'!$B$1:$E$30"}</definedName>
    <definedName name="HTML_Control_1_2_4_2" hidden="1">{"'Output'!$B$1:$E$30"}</definedName>
    <definedName name="HTML_Control_1_2_4_2_1" hidden="1">{"'Output'!$B$1:$E$30"}</definedName>
    <definedName name="HTML_Control_1_2_4_3" hidden="1">{"'Output'!$B$1:$E$30"}</definedName>
    <definedName name="HTML_Control_1_2_4_3_1" hidden="1">{"'Output'!$B$1:$E$30"}</definedName>
    <definedName name="HTML_Control_1_2_4_4" hidden="1">{"'Output'!$B$1:$E$30"}</definedName>
    <definedName name="HTML_Control_1_2_4_4_1" hidden="1">{"'Output'!$B$1:$E$30"}</definedName>
    <definedName name="HTML_Control_1_2_4_5" hidden="1">{"'Output'!$B$1:$E$30"}</definedName>
    <definedName name="HTML_Control_1_2_4_5_1" hidden="1">{"'Output'!$B$1:$E$30"}</definedName>
    <definedName name="HTML_Control_1_2_5" hidden="1">{"'Output'!$B$1:$E$30"}</definedName>
    <definedName name="HTML_Control_1_2_5_1" hidden="1">{"'Output'!$B$1:$E$30"}</definedName>
    <definedName name="HTML_Control_1_2_5_2" hidden="1">{"'Output'!$B$1:$E$30"}</definedName>
    <definedName name="HTML_Control_1_3" hidden="1">{"'Output'!$B$1:$E$30"}</definedName>
    <definedName name="HTML_Control_1_3_1" hidden="1">{"'Output'!$B$1:$E$30"}</definedName>
    <definedName name="HTML_Control_1_3_1_1" hidden="1">{"'Output'!$B$1:$E$30"}</definedName>
    <definedName name="HTML_Control_1_3_1_1_1" hidden="1">{"'Output'!$B$1:$E$30"}</definedName>
    <definedName name="HTML_Control_1_3_1_1_1_1" hidden="1">{"'Output'!$B$1:$E$30"}</definedName>
    <definedName name="HTML_Control_1_3_1_1_1_2" hidden="1">{"'Output'!$B$1:$E$30"}</definedName>
    <definedName name="HTML_Control_1_3_1_1_2" hidden="1">{"'Output'!$B$1:$E$30"}</definedName>
    <definedName name="HTML_Control_1_3_1_1_2_1" hidden="1">{"'Output'!$B$1:$E$30"}</definedName>
    <definedName name="HTML_Control_1_3_1_1_3" hidden="1">{"'Output'!$B$1:$E$30"}</definedName>
    <definedName name="HTML_Control_1_3_1_1_3_1" hidden="1">{"'Output'!$B$1:$E$30"}</definedName>
    <definedName name="HTML_Control_1_3_1_1_4" hidden="1">{"'Output'!$B$1:$E$30"}</definedName>
    <definedName name="HTML_Control_1_3_1_1_4_1" hidden="1">{"'Output'!$B$1:$E$30"}</definedName>
    <definedName name="HTML_Control_1_3_1_1_5" hidden="1">{"'Output'!$B$1:$E$30"}</definedName>
    <definedName name="HTML_Control_1_3_1_1_5_1" hidden="1">{"'Output'!$B$1:$E$30"}</definedName>
    <definedName name="HTML_Control_1_3_1_2" hidden="1">{"'Output'!$B$1:$E$30"}</definedName>
    <definedName name="HTML_Control_1_3_1_2_1" hidden="1">{"'Output'!$B$1:$E$30"}</definedName>
    <definedName name="HTML_Control_1_3_1_2_1_1" hidden="1">{"'Output'!$B$1:$E$30"}</definedName>
    <definedName name="HTML_Control_1_3_1_2_1_2" hidden="1">{"'Output'!$B$1:$E$30"}</definedName>
    <definedName name="HTML_Control_1_3_1_2_2" hidden="1">{"'Output'!$B$1:$E$30"}</definedName>
    <definedName name="HTML_Control_1_3_1_2_2_1" hidden="1">{"'Output'!$B$1:$E$30"}</definedName>
    <definedName name="HTML_Control_1_3_1_2_3" hidden="1">{"'Output'!$B$1:$E$30"}</definedName>
    <definedName name="HTML_Control_1_3_1_2_3_1" hidden="1">{"'Output'!$B$1:$E$30"}</definedName>
    <definedName name="HTML_Control_1_3_1_2_4" hidden="1">{"'Output'!$B$1:$E$30"}</definedName>
    <definedName name="HTML_Control_1_3_1_2_4_1" hidden="1">{"'Output'!$B$1:$E$30"}</definedName>
    <definedName name="HTML_Control_1_3_1_2_5" hidden="1">{"'Output'!$B$1:$E$30"}</definedName>
    <definedName name="HTML_Control_1_3_1_2_5_1" hidden="1">{"'Output'!$B$1:$E$30"}</definedName>
    <definedName name="HTML_Control_1_3_1_3" hidden="1">{"'Output'!$B$1:$E$30"}</definedName>
    <definedName name="HTML_Control_1_3_1_3_1" hidden="1">{"'Output'!$B$1:$E$30"}</definedName>
    <definedName name="HTML_Control_1_3_1_3_1_1" hidden="1">{"'Output'!$B$1:$E$30"}</definedName>
    <definedName name="HTML_Control_1_3_1_3_1_2" hidden="1">{"'Output'!$B$1:$E$30"}</definedName>
    <definedName name="HTML_Control_1_3_1_3_2" hidden="1">{"'Output'!$B$1:$E$30"}</definedName>
    <definedName name="HTML_Control_1_3_1_3_2_1" hidden="1">{"'Output'!$B$1:$E$30"}</definedName>
    <definedName name="HTML_Control_1_3_1_3_3" hidden="1">{"'Output'!$B$1:$E$30"}</definedName>
    <definedName name="HTML_Control_1_3_1_3_3_1" hidden="1">{"'Output'!$B$1:$E$30"}</definedName>
    <definedName name="HTML_Control_1_3_1_3_4" hidden="1">{"'Output'!$B$1:$E$30"}</definedName>
    <definedName name="HTML_Control_1_3_1_3_4_1" hidden="1">{"'Output'!$B$1:$E$30"}</definedName>
    <definedName name="HTML_Control_1_3_1_3_5" hidden="1">{"'Output'!$B$1:$E$30"}</definedName>
    <definedName name="HTML_Control_1_3_1_3_5_1" hidden="1">{"'Output'!$B$1:$E$30"}</definedName>
    <definedName name="HTML_Control_1_3_1_4" hidden="1">{"'Output'!$B$1:$E$30"}</definedName>
    <definedName name="HTML_Control_1_3_1_4_1" hidden="1">{"'Output'!$B$1:$E$30"}</definedName>
    <definedName name="HTML_Control_1_3_1_4_1_1" hidden="1">{"'Output'!$B$1:$E$30"}</definedName>
    <definedName name="HTML_Control_1_3_1_4_1_2" hidden="1">{"'Output'!$B$1:$E$30"}</definedName>
    <definedName name="HTML_Control_1_3_1_4_2" hidden="1">{"'Output'!$B$1:$E$30"}</definedName>
    <definedName name="HTML_Control_1_3_1_4_2_1" hidden="1">{"'Output'!$B$1:$E$30"}</definedName>
    <definedName name="HTML_Control_1_3_1_4_3" hidden="1">{"'Output'!$B$1:$E$30"}</definedName>
    <definedName name="HTML_Control_1_3_1_4_3_1" hidden="1">{"'Output'!$B$1:$E$30"}</definedName>
    <definedName name="HTML_Control_1_3_1_4_4" hidden="1">{"'Output'!$B$1:$E$30"}</definedName>
    <definedName name="HTML_Control_1_3_1_4_4_1" hidden="1">{"'Output'!$B$1:$E$30"}</definedName>
    <definedName name="HTML_Control_1_3_1_4_5" hidden="1">{"'Output'!$B$1:$E$30"}</definedName>
    <definedName name="HTML_Control_1_3_1_4_5_1" hidden="1">{"'Output'!$B$1:$E$30"}</definedName>
    <definedName name="HTML_Control_1_3_1_5" hidden="1">{"'Output'!$B$1:$E$30"}</definedName>
    <definedName name="HTML_Control_1_3_1_5_1" hidden="1">{"'Output'!$B$1:$E$30"}</definedName>
    <definedName name="HTML_Control_1_3_1_5_2" hidden="1">{"'Output'!$B$1:$E$30"}</definedName>
    <definedName name="HTML_Control_1_3_2" hidden="1">{"'Output'!$B$1:$E$30"}</definedName>
    <definedName name="HTML_Control_1_3_2_1" hidden="1">{"'Output'!$B$1:$E$30"}</definedName>
    <definedName name="HTML_Control_1_3_2_1_1" hidden="1">{"'Output'!$B$1:$E$30"}</definedName>
    <definedName name="HTML_Control_1_3_2_1_2" hidden="1">{"'Output'!$B$1:$E$30"}</definedName>
    <definedName name="HTML_Control_1_3_2_2" hidden="1">{"'Output'!$B$1:$E$30"}</definedName>
    <definedName name="HTML_Control_1_3_2_2_1" hidden="1">{"'Output'!$B$1:$E$30"}</definedName>
    <definedName name="HTML_Control_1_3_2_3" hidden="1">{"'Output'!$B$1:$E$30"}</definedName>
    <definedName name="HTML_Control_1_3_2_3_1" hidden="1">{"'Output'!$B$1:$E$30"}</definedName>
    <definedName name="HTML_Control_1_3_2_4" hidden="1">{"'Output'!$B$1:$E$30"}</definedName>
    <definedName name="HTML_Control_1_3_2_4_1" hidden="1">{"'Output'!$B$1:$E$30"}</definedName>
    <definedName name="HTML_Control_1_3_2_5" hidden="1">{"'Output'!$B$1:$E$30"}</definedName>
    <definedName name="HTML_Control_1_3_2_5_1" hidden="1">{"'Output'!$B$1:$E$30"}</definedName>
    <definedName name="HTML_Control_1_3_3" hidden="1">{"'Output'!$B$1:$E$30"}</definedName>
    <definedName name="HTML_Control_1_3_3_1" hidden="1">{"'Output'!$B$1:$E$30"}</definedName>
    <definedName name="HTML_Control_1_3_3_1_1" hidden="1">{"'Output'!$B$1:$E$30"}</definedName>
    <definedName name="HTML_Control_1_3_3_1_2" hidden="1">{"'Output'!$B$1:$E$30"}</definedName>
    <definedName name="HTML_Control_1_3_3_2" hidden="1">{"'Output'!$B$1:$E$30"}</definedName>
    <definedName name="HTML_Control_1_3_3_2_1" hidden="1">{"'Output'!$B$1:$E$30"}</definedName>
    <definedName name="HTML_Control_1_3_3_3" hidden="1">{"'Output'!$B$1:$E$30"}</definedName>
    <definedName name="HTML_Control_1_3_3_3_1" hidden="1">{"'Output'!$B$1:$E$30"}</definedName>
    <definedName name="HTML_Control_1_3_3_4" hidden="1">{"'Output'!$B$1:$E$30"}</definedName>
    <definedName name="HTML_Control_1_3_3_4_1" hidden="1">{"'Output'!$B$1:$E$30"}</definedName>
    <definedName name="HTML_Control_1_3_3_5" hidden="1">{"'Output'!$B$1:$E$30"}</definedName>
    <definedName name="HTML_Control_1_3_3_5_1" hidden="1">{"'Output'!$B$1:$E$30"}</definedName>
    <definedName name="HTML_Control_1_3_4" hidden="1">{"'Output'!$B$1:$E$30"}</definedName>
    <definedName name="HTML_Control_1_3_4_1" hidden="1">{"'Output'!$B$1:$E$30"}</definedName>
    <definedName name="HTML_Control_1_3_4_1_1" hidden="1">{"'Output'!$B$1:$E$30"}</definedName>
    <definedName name="HTML_Control_1_3_4_1_2" hidden="1">{"'Output'!$B$1:$E$30"}</definedName>
    <definedName name="HTML_Control_1_3_4_2" hidden="1">{"'Output'!$B$1:$E$30"}</definedName>
    <definedName name="HTML_Control_1_3_4_2_1" hidden="1">{"'Output'!$B$1:$E$30"}</definedName>
    <definedName name="HTML_Control_1_3_4_3" hidden="1">{"'Output'!$B$1:$E$30"}</definedName>
    <definedName name="HTML_Control_1_3_4_3_1" hidden="1">{"'Output'!$B$1:$E$30"}</definedName>
    <definedName name="HTML_Control_1_3_4_4" hidden="1">{"'Output'!$B$1:$E$30"}</definedName>
    <definedName name="HTML_Control_1_3_4_4_1" hidden="1">{"'Output'!$B$1:$E$30"}</definedName>
    <definedName name="HTML_Control_1_3_4_5" hidden="1">{"'Output'!$B$1:$E$30"}</definedName>
    <definedName name="HTML_Control_1_3_4_5_1" hidden="1">{"'Output'!$B$1:$E$30"}</definedName>
    <definedName name="HTML_Control_1_3_5" hidden="1">{"'Output'!$B$1:$E$30"}</definedName>
    <definedName name="HTML_Control_1_3_5_1" hidden="1">{"'Output'!$B$1:$E$30"}</definedName>
    <definedName name="HTML_Control_1_3_5_2" hidden="1">{"'Output'!$B$1:$E$30"}</definedName>
    <definedName name="HTML_Control_1_4" hidden="1">{"'Output'!$B$1:$E$30"}</definedName>
    <definedName name="HTML_Control_1_4_1" hidden="1">{"'Output'!$B$1:$E$30"}</definedName>
    <definedName name="HTML_Control_1_4_1_1" hidden="1">{"'Output'!$B$1:$E$30"}</definedName>
    <definedName name="HTML_Control_1_4_1_1_1" hidden="1">{"'Output'!$B$1:$E$30"}</definedName>
    <definedName name="HTML_Control_1_4_1_1_2" hidden="1">{"'Output'!$B$1:$E$30"}</definedName>
    <definedName name="HTML_Control_1_4_1_2" hidden="1">{"'Output'!$B$1:$E$30"}</definedName>
    <definedName name="HTML_Control_1_4_1_2_1" hidden="1">{"'Output'!$B$1:$E$30"}</definedName>
    <definedName name="HTML_Control_1_4_1_3" hidden="1">{"'Output'!$B$1:$E$30"}</definedName>
    <definedName name="HTML_Control_1_4_1_3_1" hidden="1">{"'Output'!$B$1:$E$30"}</definedName>
    <definedName name="HTML_Control_1_4_1_4" hidden="1">{"'Output'!$B$1:$E$30"}</definedName>
    <definedName name="HTML_Control_1_4_1_4_1" hidden="1">{"'Output'!$B$1:$E$30"}</definedName>
    <definedName name="HTML_Control_1_4_1_5" hidden="1">{"'Output'!$B$1:$E$30"}</definedName>
    <definedName name="HTML_Control_1_4_1_5_1" hidden="1">{"'Output'!$B$1:$E$30"}</definedName>
    <definedName name="HTML_Control_1_4_2" hidden="1">{"'Output'!$B$1:$E$30"}</definedName>
    <definedName name="HTML_Control_1_4_2_1" hidden="1">{"'Output'!$B$1:$E$30"}</definedName>
    <definedName name="HTML_Control_1_4_2_1_1" hidden="1">{"'Output'!$B$1:$E$30"}</definedName>
    <definedName name="HTML_Control_1_4_2_1_2" hidden="1">{"'Output'!$B$1:$E$30"}</definedName>
    <definedName name="HTML_Control_1_4_2_2" hidden="1">{"'Output'!$B$1:$E$30"}</definedName>
    <definedName name="HTML_Control_1_4_2_2_1" hidden="1">{"'Output'!$B$1:$E$30"}</definedName>
    <definedName name="HTML_Control_1_4_2_3" hidden="1">{"'Output'!$B$1:$E$30"}</definedName>
    <definedName name="HTML_Control_1_4_2_3_1" hidden="1">{"'Output'!$B$1:$E$30"}</definedName>
    <definedName name="HTML_Control_1_4_2_4" hidden="1">{"'Output'!$B$1:$E$30"}</definedName>
    <definedName name="HTML_Control_1_4_2_4_1" hidden="1">{"'Output'!$B$1:$E$30"}</definedName>
    <definedName name="HTML_Control_1_4_2_5" hidden="1">{"'Output'!$B$1:$E$30"}</definedName>
    <definedName name="HTML_Control_1_4_2_5_1" hidden="1">{"'Output'!$B$1:$E$30"}</definedName>
    <definedName name="HTML_Control_1_4_3" hidden="1">{"'Output'!$B$1:$E$30"}</definedName>
    <definedName name="HTML_Control_1_4_3_1" hidden="1">{"'Output'!$B$1:$E$30"}</definedName>
    <definedName name="HTML_Control_1_4_3_1_1" hidden="1">{"'Output'!$B$1:$E$30"}</definedName>
    <definedName name="HTML_Control_1_4_3_1_2" hidden="1">{"'Output'!$B$1:$E$30"}</definedName>
    <definedName name="HTML_Control_1_4_3_2" hidden="1">{"'Output'!$B$1:$E$30"}</definedName>
    <definedName name="HTML_Control_1_4_3_2_1" hidden="1">{"'Output'!$B$1:$E$30"}</definedName>
    <definedName name="HTML_Control_1_4_3_3" hidden="1">{"'Output'!$B$1:$E$30"}</definedName>
    <definedName name="HTML_Control_1_4_3_3_1" hidden="1">{"'Output'!$B$1:$E$30"}</definedName>
    <definedName name="HTML_Control_1_4_3_4" hidden="1">{"'Output'!$B$1:$E$30"}</definedName>
    <definedName name="HTML_Control_1_4_3_4_1" hidden="1">{"'Output'!$B$1:$E$30"}</definedName>
    <definedName name="HTML_Control_1_4_3_5" hidden="1">{"'Output'!$B$1:$E$30"}</definedName>
    <definedName name="HTML_Control_1_4_3_5_1" hidden="1">{"'Output'!$B$1:$E$30"}</definedName>
    <definedName name="HTML_Control_1_4_4" hidden="1">{"'Output'!$B$1:$E$30"}</definedName>
    <definedName name="HTML_Control_1_4_4_1" hidden="1">{"'Output'!$B$1:$E$30"}</definedName>
    <definedName name="HTML_Control_1_4_4_1_1" hidden="1">{"'Output'!$B$1:$E$30"}</definedName>
    <definedName name="HTML_Control_1_4_4_1_2" hidden="1">{"'Output'!$B$1:$E$30"}</definedName>
    <definedName name="HTML_Control_1_4_4_2" hidden="1">{"'Output'!$B$1:$E$30"}</definedName>
    <definedName name="HTML_Control_1_4_4_2_1" hidden="1">{"'Output'!$B$1:$E$30"}</definedName>
    <definedName name="HTML_Control_1_4_4_3" hidden="1">{"'Output'!$B$1:$E$30"}</definedName>
    <definedName name="HTML_Control_1_4_4_3_1" hidden="1">{"'Output'!$B$1:$E$30"}</definedName>
    <definedName name="HTML_Control_1_4_4_4" hidden="1">{"'Output'!$B$1:$E$30"}</definedName>
    <definedName name="HTML_Control_1_4_4_4_1" hidden="1">{"'Output'!$B$1:$E$30"}</definedName>
    <definedName name="HTML_Control_1_4_4_5" hidden="1">{"'Output'!$B$1:$E$30"}</definedName>
    <definedName name="HTML_Control_1_4_4_5_1" hidden="1">{"'Output'!$B$1:$E$30"}</definedName>
    <definedName name="HTML_Control_1_4_5" hidden="1">{"'Output'!$B$1:$E$30"}</definedName>
    <definedName name="HTML_Control_1_4_5_1" hidden="1">{"'Output'!$B$1:$E$30"}</definedName>
    <definedName name="HTML_Control_1_4_5_2" hidden="1">{"'Output'!$B$1:$E$30"}</definedName>
    <definedName name="HTML_Control_1_5" hidden="1">{"'Output'!$B$1:$E$30"}</definedName>
    <definedName name="HTML_Control_1_5_1" hidden="1">{"'Output'!$B$1:$E$30"}</definedName>
    <definedName name="HTML_Control_1_5_1_1" hidden="1">{"'Output'!$B$1:$E$30"}</definedName>
    <definedName name="HTML_Control_1_5_1_2" hidden="1">{"'Output'!$B$1:$E$30"}</definedName>
    <definedName name="HTML_Control_1_5_2" hidden="1">{"'Output'!$B$1:$E$30"}</definedName>
    <definedName name="HTML_Control_1_5_2_1" hidden="1">{"'Output'!$B$1:$E$30"}</definedName>
    <definedName name="HTML_Control_1_5_3" hidden="1">{"'Output'!$B$1:$E$30"}</definedName>
    <definedName name="HTML_Control_1_5_3_1" hidden="1">{"'Output'!$B$1:$E$30"}</definedName>
    <definedName name="HTML_Control_1_5_4" hidden="1">{"'Output'!$B$1:$E$30"}</definedName>
    <definedName name="HTML_Control_1_5_4_1" hidden="1">{"'Output'!$B$1:$E$30"}</definedName>
    <definedName name="HTML_Control_1_5_5" hidden="1">{"'Output'!$B$1:$E$30"}</definedName>
    <definedName name="HTML_Control_1_5_5_1" hidden="1">{"'Output'!$B$1:$E$30"}</definedName>
    <definedName name="HTML_Control_2" hidden="1">{"'Output'!$B$1:$E$30"}</definedName>
    <definedName name="HTML_Control_2_1" hidden="1">{"'Output'!$B$1:$E$30"}</definedName>
    <definedName name="HTML_Control_2_1_1" hidden="1">{"'Output'!$B$1:$E$30"}</definedName>
    <definedName name="HTML_Control_2_1_1_1" hidden="1">{"'Output'!$B$1:$E$30"}</definedName>
    <definedName name="HTML_Control_2_1_1_1_1" hidden="1">{"'Output'!$B$1:$E$30"}</definedName>
    <definedName name="HTML_Control_2_1_1_1_1_1" hidden="1">{"'Output'!$B$1:$E$30"}</definedName>
    <definedName name="HTML_Control_2_1_1_1_1_1_1" hidden="1">{"'Output'!$B$1:$E$30"}</definedName>
    <definedName name="HTML_Control_2_1_1_1_1_1_2" hidden="1">{"'Output'!$B$1:$E$30"}</definedName>
    <definedName name="HTML_Control_2_1_1_1_1_2" hidden="1">{"'Output'!$B$1:$E$30"}</definedName>
    <definedName name="HTML_Control_2_1_1_1_1_2_1" hidden="1">{"'Output'!$B$1:$E$30"}</definedName>
    <definedName name="HTML_Control_2_1_1_1_1_3" hidden="1">{"'Output'!$B$1:$E$30"}</definedName>
    <definedName name="HTML_Control_2_1_1_1_1_3_1" hidden="1">{"'Output'!$B$1:$E$30"}</definedName>
    <definedName name="HTML_Control_2_1_1_1_1_4" hidden="1">{"'Output'!$B$1:$E$30"}</definedName>
    <definedName name="HTML_Control_2_1_1_1_1_4_1" hidden="1">{"'Output'!$B$1:$E$30"}</definedName>
    <definedName name="HTML_Control_2_1_1_1_1_5" hidden="1">{"'Output'!$B$1:$E$30"}</definedName>
    <definedName name="HTML_Control_2_1_1_1_1_5_1" hidden="1">{"'Output'!$B$1:$E$30"}</definedName>
    <definedName name="HTML_Control_2_1_1_1_2" hidden="1">{"'Output'!$B$1:$E$30"}</definedName>
    <definedName name="HTML_Control_2_1_1_1_2_1" hidden="1">{"'Output'!$B$1:$E$30"}</definedName>
    <definedName name="HTML_Control_2_1_1_1_2_1_1" hidden="1">{"'Output'!$B$1:$E$30"}</definedName>
    <definedName name="HTML_Control_2_1_1_1_2_1_2" hidden="1">{"'Output'!$B$1:$E$30"}</definedName>
    <definedName name="HTML_Control_2_1_1_1_2_2" hidden="1">{"'Output'!$B$1:$E$30"}</definedName>
    <definedName name="HTML_Control_2_1_1_1_2_2_1" hidden="1">{"'Output'!$B$1:$E$30"}</definedName>
    <definedName name="HTML_Control_2_1_1_1_2_3" hidden="1">{"'Output'!$B$1:$E$30"}</definedName>
    <definedName name="HTML_Control_2_1_1_1_2_3_1" hidden="1">{"'Output'!$B$1:$E$30"}</definedName>
    <definedName name="HTML_Control_2_1_1_1_2_4" hidden="1">{"'Output'!$B$1:$E$30"}</definedName>
    <definedName name="HTML_Control_2_1_1_1_2_4_1" hidden="1">{"'Output'!$B$1:$E$30"}</definedName>
    <definedName name="HTML_Control_2_1_1_1_2_5" hidden="1">{"'Output'!$B$1:$E$30"}</definedName>
    <definedName name="HTML_Control_2_1_1_1_2_5_1" hidden="1">{"'Output'!$B$1:$E$30"}</definedName>
    <definedName name="HTML_Control_2_1_1_1_3" hidden="1">{"'Output'!$B$1:$E$30"}</definedName>
    <definedName name="HTML_Control_2_1_1_1_3_1" hidden="1">{"'Output'!$B$1:$E$30"}</definedName>
    <definedName name="HTML_Control_2_1_1_1_3_1_1" hidden="1">{"'Output'!$B$1:$E$30"}</definedName>
    <definedName name="HTML_Control_2_1_1_1_3_1_2" hidden="1">{"'Output'!$B$1:$E$30"}</definedName>
    <definedName name="HTML_Control_2_1_1_1_3_2" hidden="1">{"'Output'!$B$1:$E$30"}</definedName>
    <definedName name="HTML_Control_2_1_1_1_3_2_1" hidden="1">{"'Output'!$B$1:$E$30"}</definedName>
    <definedName name="HTML_Control_2_1_1_1_3_3" hidden="1">{"'Output'!$B$1:$E$30"}</definedName>
    <definedName name="HTML_Control_2_1_1_1_3_3_1" hidden="1">{"'Output'!$B$1:$E$30"}</definedName>
    <definedName name="HTML_Control_2_1_1_1_3_4" hidden="1">{"'Output'!$B$1:$E$30"}</definedName>
    <definedName name="HTML_Control_2_1_1_1_3_4_1" hidden="1">{"'Output'!$B$1:$E$30"}</definedName>
    <definedName name="HTML_Control_2_1_1_1_3_5" hidden="1">{"'Output'!$B$1:$E$30"}</definedName>
    <definedName name="HTML_Control_2_1_1_1_3_5_1" hidden="1">{"'Output'!$B$1:$E$30"}</definedName>
    <definedName name="HTML_Control_2_1_1_1_4" hidden="1">{"'Output'!$B$1:$E$30"}</definedName>
    <definedName name="HTML_Control_2_1_1_1_4_1" hidden="1">{"'Output'!$B$1:$E$30"}</definedName>
    <definedName name="HTML_Control_2_1_1_1_4_1_1" hidden="1">{"'Output'!$B$1:$E$30"}</definedName>
    <definedName name="HTML_Control_2_1_1_1_4_1_2" hidden="1">{"'Output'!$B$1:$E$30"}</definedName>
    <definedName name="HTML_Control_2_1_1_1_4_2" hidden="1">{"'Output'!$B$1:$E$30"}</definedName>
    <definedName name="HTML_Control_2_1_1_1_4_2_1" hidden="1">{"'Output'!$B$1:$E$30"}</definedName>
    <definedName name="HTML_Control_2_1_1_1_4_3" hidden="1">{"'Output'!$B$1:$E$30"}</definedName>
    <definedName name="HTML_Control_2_1_1_1_4_3_1" hidden="1">{"'Output'!$B$1:$E$30"}</definedName>
    <definedName name="HTML_Control_2_1_1_1_4_4" hidden="1">{"'Output'!$B$1:$E$30"}</definedName>
    <definedName name="HTML_Control_2_1_1_1_4_4_1" hidden="1">{"'Output'!$B$1:$E$30"}</definedName>
    <definedName name="HTML_Control_2_1_1_1_4_5" hidden="1">{"'Output'!$B$1:$E$30"}</definedName>
    <definedName name="HTML_Control_2_1_1_1_4_5_1" hidden="1">{"'Output'!$B$1:$E$30"}</definedName>
    <definedName name="HTML_Control_2_1_1_1_5" hidden="1">{"'Output'!$B$1:$E$30"}</definedName>
    <definedName name="HTML_Control_2_1_1_1_5_1" hidden="1">{"'Output'!$B$1:$E$30"}</definedName>
    <definedName name="HTML_Control_2_1_1_1_5_2" hidden="1">{"'Output'!$B$1:$E$30"}</definedName>
    <definedName name="HTML_Control_2_1_1_2" hidden="1">{"'Output'!$B$1:$E$30"}</definedName>
    <definedName name="HTML_Control_2_1_1_2_1" hidden="1">{"'Output'!$B$1:$E$30"}</definedName>
    <definedName name="HTML_Control_2_1_1_2_1_1" hidden="1">{"'Output'!$B$1:$E$30"}</definedName>
    <definedName name="HTML_Control_2_1_1_2_1_2" hidden="1">{"'Output'!$B$1:$E$30"}</definedName>
    <definedName name="HTML_Control_2_1_1_2_2" hidden="1">{"'Output'!$B$1:$E$30"}</definedName>
    <definedName name="HTML_Control_2_1_1_2_2_1" hidden="1">{"'Output'!$B$1:$E$30"}</definedName>
    <definedName name="HTML_Control_2_1_1_2_3" hidden="1">{"'Output'!$B$1:$E$30"}</definedName>
    <definedName name="HTML_Control_2_1_1_2_3_1" hidden="1">{"'Output'!$B$1:$E$30"}</definedName>
    <definedName name="HTML_Control_2_1_1_2_4" hidden="1">{"'Output'!$B$1:$E$30"}</definedName>
    <definedName name="HTML_Control_2_1_1_2_4_1" hidden="1">{"'Output'!$B$1:$E$30"}</definedName>
    <definedName name="HTML_Control_2_1_1_2_5" hidden="1">{"'Output'!$B$1:$E$30"}</definedName>
    <definedName name="HTML_Control_2_1_1_2_5_1" hidden="1">{"'Output'!$B$1:$E$30"}</definedName>
    <definedName name="HTML_Control_2_1_1_3" hidden="1">{"'Output'!$B$1:$E$30"}</definedName>
    <definedName name="HTML_Control_2_1_1_3_1" hidden="1">{"'Output'!$B$1:$E$30"}</definedName>
    <definedName name="HTML_Control_2_1_1_3_1_1" hidden="1">{"'Output'!$B$1:$E$30"}</definedName>
    <definedName name="HTML_Control_2_1_1_3_1_2" hidden="1">{"'Output'!$B$1:$E$30"}</definedName>
    <definedName name="HTML_Control_2_1_1_3_2" hidden="1">{"'Output'!$B$1:$E$30"}</definedName>
    <definedName name="HTML_Control_2_1_1_3_2_1" hidden="1">{"'Output'!$B$1:$E$30"}</definedName>
    <definedName name="HTML_Control_2_1_1_3_3" hidden="1">{"'Output'!$B$1:$E$30"}</definedName>
    <definedName name="HTML_Control_2_1_1_3_3_1" hidden="1">{"'Output'!$B$1:$E$30"}</definedName>
    <definedName name="HTML_Control_2_1_1_3_4" hidden="1">{"'Output'!$B$1:$E$30"}</definedName>
    <definedName name="HTML_Control_2_1_1_3_4_1" hidden="1">{"'Output'!$B$1:$E$30"}</definedName>
    <definedName name="HTML_Control_2_1_1_3_5" hidden="1">{"'Output'!$B$1:$E$30"}</definedName>
    <definedName name="HTML_Control_2_1_1_3_5_1" hidden="1">{"'Output'!$B$1:$E$30"}</definedName>
    <definedName name="HTML_Control_2_1_1_4" hidden="1">{"'Output'!$B$1:$E$30"}</definedName>
    <definedName name="HTML_Control_2_1_1_4_1" hidden="1">{"'Output'!$B$1:$E$30"}</definedName>
    <definedName name="HTML_Control_2_1_1_4_1_1" hidden="1">{"'Output'!$B$1:$E$30"}</definedName>
    <definedName name="HTML_Control_2_1_1_4_1_2" hidden="1">{"'Output'!$B$1:$E$30"}</definedName>
    <definedName name="HTML_Control_2_1_1_4_2" hidden="1">{"'Output'!$B$1:$E$30"}</definedName>
    <definedName name="HTML_Control_2_1_1_4_2_1" hidden="1">{"'Output'!$B$1:$E$30"}</definedName>
    <definedName name="HTML_Control_2_1_1_4_3" hidden="1">{"'Output'!$B$1:$E$30"}</definedName>
    <definedName name="HTML_Control_2_1_1_4_3_1" hidden="1">{"'Output'!$B$1:$E$30"}</definedName>
    <definedName name="HTML_Control_2_1_1_4_4" hidden="1">{"'Output'!$B$1:$E$30"}</definedName>
    <definedName name="HTML_Control_2_1_1_4_4_1" hidden="1">{"'Output'!$B$1:$E$30"}</definedName>
    <definedName name="HTML_Control_2_1_1_4_5" hidden="1">{"'Output'!$B$1:$E$30"}</definedName>
    <definedName name="HTML_Control_2_1_1_4_5_1" hidden="1">{"'Output'!$B$1:$E$30"}</definedName>
    <definedName name="HTML_Control_2_1_1_5" hidden="1">{"'Output'!$B$1:$E$30"}</definedName>
    <definedName name="HTML_Control_2_1_1_5_1" hidden="1">{"'Output'!$B$1:$E$30"}</definedName>
    <definedName name="HTML_Control_2_1_1_5_2" hidden="1">{"'Output'!$B$1:$E$30"}</definedName>
    <definedName name="HTML_Control_2_1_2" hidden="1">{"'Output'!$B$1:$E$30"}</definedName>
    <definedName name="HTML_Control_2_1_2_1" hidden="1">{"'Output'!$B$1:$E$30"}</definedName>
    <definedName name="HTML_Control_2_1_2_1_1" hidden="1">{"'Output'!$B$1:$E$30"}</definedName>
    <definedName name="HTML_Control_2_1_2_1_1_1" hidden="1">{"'Output'!$B$1:$E$30"}</definedName>
    <definedName name="HTML_Control_2_1_2_1_1_2" hidden="1">{"'Output'!$B$1:$E$30"}</definedName>
    <definedName name="HTML_Control_2_1_2_1_2" hidden="1">{"'Output'!$B$1:$E$30"}</definedName>
    <definedName name="HTML_Control_2_1_2_1_2_1" hidden="1">{"'Output'!$B$1:$E$30"}</definedName>
    <definedName name="HTML_Control_2_1_2_1_3" hidden="1">{"'Output'!$B$1:$E$30"}</definedName>
    <definedName name="HTML_Control_2_1_2_1_3_1" hidden="1">{"'Output'!$B$1:$E$30"}</definedName>
    <definedName name="HTML_Control_2_1_2_1_4" hidden="1">{"'Output'!$B$1:$E$30"}</definedName>
    <definedName name="HTML_Control_2_1_2_1_4_1" hidden="1">{"'Output'!$B$1:$E$30"}</definedName>
    <definedName name="HTML_Control_2_1_2_1_5" hidden="1">{"'Output'!$B$1:$E$30"}</definedName>
    <definedName name="HTML_Control_2_1_2_1_5_1" hidden="1">{"'Output'!$B$1:$E$30"}</definedName>
    <definedName name="HTML_Control_2_1_2_2" hidden="1">{"'Output'!$B$1:$E$30"}</definedName>
    <definedName name="HTML_Control_2_1_2_2_1" hidden="1">{"'Output'!$B$1:$E$30"}</definedName>
    <definedName name="HTML_Control_2_1_2_2_1_1" hidden="1">{"'Output'!$B$1:$E$30"}</definedName>
    <definedName name="HTML_Control_2_1_2_2_1_2" hidden="1">{"'Output'!$B$1:$E$30"}</definedName>
    <definedName name="HTML_Control_2_1_2_2_2" hidden="1">{"'Output'!$B$1:$E$30"}</definedName>
    <definedName name="HTML_Control_2_1_2_2_2_1" hidden="1">{"'Output'!$B$1:$E$30"}</definedName>
    <definedName name="HTML_Control_2_1_2_2_3" hidden="1">{"'Output'!$B$1:$E$30"}</definedName>
    <definedName name="HTML_Control_2_1_2_2_3_1" hidden="1">{"'Output'!$B$1:$E$30"}</definedName>
    <definedName name="HTML_Control_2_1_2_2_4" hidden="1">{"'Output'!$B$1:$E$30"}</definedName>
    <definedName name="HTML_Control_2_1_2_2_4_1" hidden="1">{"'Output'!$B$1:$E$30"}</definedName>
    <definedName name="HTML_Control_2_1_2_2_5" hidden="1">{"'Output'!$B$1:$E$30"}</definedName>
    <definedName name="HTML_Control_2_1_2_2_5_1" hidden="1">{"'Output'!$B$1:$E$30"}</definedName>
    <definedName name="HTML_Control_2_1_2_3" hidden="1">{"'Output'!$B$1:$E$30"}</definedName>
    <definedName name="HTML_Control_2_1_2_3_1" hidden="1">{"'Output'!$B$1:$E$30"}</definedName>
    <definedName name="HTML_Control_2_1_2_3_1_1" hidden="1">{"'Output'!$B$1:$E$30"}</definedName>
    <definedName name="HTML_Control_2_1_2_3_1_2" hidden="1">{"'Output'!$B$1:$E$30"}</definedName>
    <definedName name="HTML_Control_2_1_2_3_2" hidden="1">{"'Output'!$B$1:$E$30"}</definedName>
    <definedName name="HTML_Control_2_1_2_3_2_1" hidden="1">{"'Output'!$B$1:$E$30"}</definedName>
    <definedName name="HTML_Control_2_1_2_3_3" hidden="1">{"'Output'!$B$1:$E$30"}</definedName>
    <definedName name="HTML_Control_2_1_2_3_3_1" hidden="1">{"'Output'!$B$1:$E$30"}</definedName>
    <definedName name="HTML_Control_2_1_2_3_4" hidden="1">{"'Output'!$B$1:$E$30"}</definedName>
    <definedName name="HTML_Control_2_1_2_3_4_1" hidden="1">{"'Output'!$B$1:$E$30"}</definedName>
    <definedName name="HTML_Control_2_1_2_3_5" hidden="1">{"'Output'!$B$1:$E$30"}</definedName>
    <definedName name="HTML_Control_2_1_2_3_5_1" hidden="1">{"'Output'!$B$1:$E$30"}</definedName>
    <definedName name="HTML_Control_2_1_2_4" hidden="1">{"'Output'!$B$1:$E$30"}</definedName>
    <definedName name="HTML_Control_2_1_2_4_1" hidden="1">{"'Output'!$B$1:$E$30"}</definedName>
    <definedName name="HTML_Control_2_1_2_4_1_1" hidden="1">{"'Output'!$B$1:$E$30"}</definedName>
    <definedName name="HTML_Control_2_1_2_4_1_2" hidden="1">{"'Output'!$B$1:$E$30"}</definedName>
    <definedName name="HTML_Control_2_1_2_4_2" hidden="1">{"'Output'!$B$1:$E$30"}</definedName>
    <definedName name="HTML_Control_2_1_2_4_2_1" hidden="1">{"'Output'!$B$1:$E$30"}</definedName>
    <definedName name="HTML_Control_2_1_2_4_3" hidden="1">{"'Output'!$B$1:$E$30"}</definedName>
    <definedName name="HTML_Control_2_1_2_4_3_1" hidden="1">{"'Output'!$B$1:$E$30"}</definedName>
    <definedName name="HTML_Control_2_1_2_4_4" hidden="1">{"'Output'!$B$1:$E$30"}</definedName>
    <definedName name="HTML_Control_2_1_2_4_4_1" hidden="1">{"'Output'!$B$1:$E$30"}</definedName>
    <definedName name="HTML_Control_2_1_2_4_5" hidden="1">{"'Output'!$B$1:$E$30"}</definedName>
    <definedName name="HTML_Control_2_1_2_4_5_1" hidden="1">{"'Output'!$B$1:$E$30"}</definedName>
    <definedName name="HTML_Control_2_1_2_5" hidden="1">{"'Output'!$B$1:$E$30"}</definedName>
    <definedName name="HTML_Control_2_1_2_5_1" hidden="1">{"'Output'!$B$1:$E$30"}</definedName>
    <definedName name="HTML_Control_2_1_2_5_2" hidden="1">{"'Output'!$B$1:$E$30"}</definedName>
    <definedName name="HTML_Control_2_1_3" hidden="1">{"'Output'!$B$1:$E$30"}</definedName>
    <definedName name="HTML_Control_2_1_3_1" hidden="1">{"'Output'!$B$1:$E$30"}</definedName>
    <definedName name="HTML_Control_2_1_3_1_1" hidden="1">{"'Output'!$B$1:$E$30"}</definedName>
    <definedName name="HTML_Control_2_1_3_1_2" hidden="1">{"'Output'!$B$1:$E$30"}</definedName>
    <definedName name="HTML_Control_2_1_3_2" hidden="1">{"'Output'!$B$1:$E$30"}</definedName>
    <definedName name="HTML_Control_2_1_3_2_1" hidden="1">{"'Output'!$B$1:$E$30"}</definedName>
    <definedName name="HTML_Control_2_1_3_3" hidden="1">{"'Output'!$B$1:$E$30"}</definedName>
    <definedName name="HTML_Control_2_1_3_3_1" hidden="1">{"'Output'!$B$1:$E$30"}</definedName>
    <definedName name="HTML_Control_2_1_3_4" hidden="1">{"'Output'!$B$1:$E$30"}</definedName>
    <definedName name="HTML_Control_2_1_3_4_1" hidden="1">{"'Output'!$B$1:$E$30"}</definedName>
    <definedName name="HTML_Control_2_1_3_5" hidden="1">{"'Output'!$B$1:$E$30"}</definedName>
    <definedName name="HTML_Control_2_1_3_5_1" hidden="1">{"'Output'!$B$1:$E$30"}</definedName>
    <definedName name="HTML_Control_2_1_4" hidden="1">{"'Output'!$B$1:$E$30"}</definedName>
    <definedName name="HTML_Control_2_1_4_1" hidden="1">{"'Output'!$B$1:$E$30"}</definedName>
    <definedName name="HTML_Control_2_1_4_1_1" hidden="1">{"'Output'!$B$1:$E$30"}</definedName>
    <definedName name="HTML_Control_2_1_4_1_2" hidden="1">{"'Output'!$B$1:$E$30"}</definedName>
    <definedName name="HTML_Control_2_1_4_2" hidden="1">{"'Output'!$B$1:$E$30"}</definedName>
    <definedName name="HTML_Control_2_1_4_2_1" hidden="1">{"'Output'!$B$1:$E$30"}</definedName>
    <definedName name="HTML_Control_2_1_4_3" hidden="1">{"'Output'!$B$1:$E$30"}</definedName>
    <definedName name="HTML_Control_2_1_4_3_1" hidden="1">{"'Output'!$B$1:$E$30"}</definedName>
    <definedName name="HTML_Control_2_1_4_4" hidden="1">{"'Output'!$B$1:$E$30"}</definedName>
    <definedName name="HTML_Control_2_1_4_4_1" hidden="1">{"'Output'!$B$1:$E$30"}</definedName>
    <definedName name="HTML_Control_2_1_4_5" hidden="1">{"'Output'!$B$1:$E$30"}</definedName>
    <definedName name="HTML_Control_2_1_4_5_1" hidden="1">{"'Output'!$B$1:$E$30"}</definedName>
    <definedName name="HTML_Control_2_1_5" hidden="1">{"'Output'!$B$1:$E$30"}</definedName>
    <definedName name="HTML_Control_2_1_5_1" hidden="1">{"'Output'!$B$1:$E$30"}</definedName>
    <definedName name="HTML_Control_2_1_5_1_1" hidden="1">{"'Output'!$B$1:$E$30"}</definedName>
    <definedName name="HTML_Control_2_1_5_1_2" hidden="1">{"'Output'!$B$1:$E$30"}</definedName>
    <definedName name="HTML_Control_2_1_5_2" hidden="1">{"'Output'!$B$1:$E$30"}</definedName>
    <definedName name="HTML_Control_2_1_5_2_1" hidden="1">{"'Output'!$B$1:$E$30"}</definedName>
    <definedName name="HTML_Control_2_1_5_3" hidden="1">{"'Output'!$B$1:$E$30"}</definedName>
    <definedName name="HTML_Control_2_1_5_3_1" hidden="1">{"'Output'!$B$1:$E$30"}</definedName>
    <definedName name="HTML_Control_2_1_5_4" hidden="1">{"'Output'!$B$1:$E$30"}</definedName>
    <definedName name="HTML_Control_2_1_5_4_1" hidden="1">{"'Output'!$B$1:$E$30"}</definedName>
    <definedName name="HTML_Control_2_1_5_5" hidden="1">{"'Output'!$B$1:$E$30"}</definedName>
    <definedName name="HTML_Control_2_1_5_5_1" hidden="1">{"'Output'!$B$1:$E$30"}</definedName>
    <definedName name="HTML_Control_2_2" hidden="1">{"'Output'!$B$1:$E$30"}</definedName>
    <definedName name="HTML_Control_2_2_1" hidden="1">{"'Output'!$B$1:$E$30"}</definedName>
    <definedName name="HTML_Control_2_2_1_1" hidden="1">{"'Output'!$B$1:$E$30"}</definedName>
    <definedName name="HTML_Control_2_2_1_1_1" hidden="1">{"'Output'!$B$1:$E$30"}</definedName>
    <definedName name="HTML_Control_2_2_1_1_1_1" hidden="1">{"'Output'!$B$1:$E$30"}</definedName>
    <definedName name="HTML_Control_2_2_1_1_1_2" hidden="1">{"'Output'!$B$1:$E$30"}</definedName>
    <definedName name="HTML_Control_2_2_1_1_2" hidden="1">{"'Output'!$B$1:$E$30"}</definedName>
    <definedName name="HTML_Control_2_2_1_1_2_1" hidden="1">{"'Output'!$B$1:$E$30"}</definedName>
    <definedName name="HTML_Control_2_2_1_1_3" hidden="1">{"'Output'!$B$1:$E$30"}</definedName>
    <definedName name="HTML_Control_2_2_1_1_3_1" hidden="1">{"'Output'!$B$1:$E$30"}</definedName>
    <definedName name="HTML_Control_2_2_1_1_4" hidden="1">{"'Output'!$B$1:$E$30"}</definedName>
    <definedName name="HTML_Control_2_2_1_1_4_1" hidden="1">{"'Output'!$B$1:$E$30"}</definedName>
    <definedName name="HTML_Control_2_2_1_1_5" hidden="1">{"'Output'!$B$1:$E$30"}</definedName>
    <definedName name="HTML_Control_2_2_1_1_5_1" hidden="1">{"'Output'!$B$1:$E$30"}</definedName>
    <definedName name="HTML_Control_2_2_1_2" hidden="1">{"'Output'!$B$1:$E$30"}</definedName>
    <definedName name="HTML_Control_2_2_1_2_1" hidden="1">{"'Output'!$B$1:$E$30"}</definedName>
    <definedName name="HTML_Control_2_2_1_2_1_1" hidden="1">{"'Output'!$B$1:$E$30"}</definedName>
    <definedName name="HTML_Control_2_2_1_2_1_2" hidden="1">{"'Output'!$B$1:$E$30"}</definedName>
    <definedName name="HTML_Control_2_2_1_2_2" hidden="1">{"'Output'!$B$1:$E$30"}</definedName>
    <definedName name="HTML_Control_2_2_1_2_2_1" hidden="1">{"'Output'!$B$1:$E$30"}</definedName>
    <definedName name="HTML_Control_2_2_1_2_3" hidden="1">{"'Output'!$B$1:$E$30"}</definedName>
    <definedName name="HTML_Control_2_2_1_2_3_1" hidden="1">{"'Output'!$B$1:$E$30"}</definedName>
    <definedName name="HTML_Control_2_2_1_2_4" hidden="1">{"'Output'!$B$1:$E$30"}</definedName>
    <definedName name="HTML_Control_2_2_1_2_4_1" hidden="1">{"'Output'!$B$1:$E$30"}</definedName>
    <definedName name="HTML_Control_2_2_1_2_5" hidden="1">{"'Output'!$B$1:$E$30"}</definedName>
    <definedName name="HTML_Control_2_2_1_2_5_1" hidden="1">{"'Output'!$B$1:$E$30"}</definedName>
    <definedName name="HTML_Control_2_2_1_3" hidden="1">{"'Output'!$B$1:$E$30"}</definedName>
    <definedName name="HTML_Control_2_2_1_3_1" hidden="1">{"'Output'!$B$1:$E$30"}</definedName>
    <definedName name="HTML_Control_2_2_1_3_1_1" hidden="1">{"'Output'!$B$1:$E$30"}</definedName>
    <definedName name="HTML_Control_2_2_1_3_1_2" hidden="1">{"'Output'!$B$1:$E$30"}</definedName>
    <definedName name="HTML_Control_2_2_1_3_2" hidden="1">{"'Output'!$B$1:$E$30"}</definedName>
    <definedName name="HTML_Control_2_2_1_3_2_1" hidden="1">{"'Output'!$B$1:$E$30"}</definedName>
    <definedName name="HTML_Control_2_2_1_3_3" hidden="1">{"'Output'!$B$1:$E$30"}</definedName>
    <definedName name="HTML_Control_2_2_1_3_3_1" hidden="1">{"'Output'!$B$1:$E$30"}</definedName>
    <definedName name="HTML_Control_2_2_1_3_4" hidden="1">{"'Output'!$B$1:$E$30"}</definedName>
    <definedName name="HTML_Control_2_2_1_3_4_1" hidden="1">{"'Output'!$B$1:$E$30"}</definedName>
    <definedName name="HTML_Control_2_2_1_3_5" hidden="1">{"'Output'!$B$1:$E$30"}</definedName>
    <definedName name="HTML_Control_2_2_1_3_5_1" hidden="1">{"'Output'!$B$1:$E$30"}</definedName>
    <definedName name="HTML_Control_2_2_1_4" hidden="1">{"'Output'!$B$1:$E$30"}</definedName>
    <definedName name="HTML_Control_2_2_1_4_1" hidden="1">{"'Output'!$B$1:$E$30"}</definedName>
    <definedName name="HTML_Control_2_2_1_4_1_1" hidden="1">{"'Output'!$B$1:$E$30"}</definedName>
    <definedName name="HTML_Control_2_2_1_4_1_2" hidden="1">{"'Output'!$B$1:$E$30"}</definedName>
    <definedName name="HTML_Control_2_2_1_4_2" hidden="1">{"'Output'!$B$1:$E$30"}</definedName>
    <definedName name="HTML_Control_2_2_1_4_2_1" hidden="1">{"'Output'!$B$1:$E$30"}</definedName>
    <definedName name="HTML_Control_2_2_1_4_3" hidden="1">{"'Output'!$B$1:$E$30"}</definedName>
    <definedName name="HTML_Control_2_2_1_4_3_1" hidden="1">{"'Output'!$B$1:$E$30"}</definedName>
    <definedName name="HTML_Control_2_2_1_4_4" hidden="1">{"'Output'!$B$1:$E$30"}</definedName>
    <definedName name="HTML_Control_2_2_1_4_4_1" hidden="1">{"'Output'!$B$1:$E$30"}</definedName>
    <definedName name="HTML_Control_2_2_1_4_5" hidden="1">{"'Output'!$B$1:$E$30"}</definedName>
    <definedName name="HTML_Control_2_2_1_4_5_1" hidden="1">{"'Output'!$B$1:$E$30"}</definedName>
    <definedName name="HTML_Control_2_2_1_5" hidden="1">{"'Output'!$B$1:$E$30"}</definedName>
    <definedName name="HTML_Control_2_2_1_5_1" hidden="1">{"'Output'!$B$1:$E$30"}</definedName>
    <definedName name="HTML_Control_2_2_1_5_2" hidden="1">{"'Output'!$B$1:$E$30"}</definedName>
    <definedName name="HTML_Control_2_2_2" hidden="1">{"'Output'!$B$1:$E$30"}</definedName>
    <definedName name="HTML_Control_2_2_2_1" hidden="1">{"'Output'!$B$1:$E$30"}</definedName>
    <definedName name="HTML_Control_2_2_2_1_1" hidden="1">{"'Output'!$B$1:$E$30"}</definedName>
    <definedName name="HTML_Control_2_2_2_1_2" hidden="1">{"'Output'!$B$1:$E$30"}</definedName>
    <definedName name="HTML_Control_2_2_2_2" hidden="1">{"'Output'!$B$1:$E$30"}</definedName>
    <definedName name="HTML_Control_2_2_2_2_1" hidden="1">{"'Output'!$B$1:$E$30"}</definedName>
    <definedName name="HTML_Control_2_2_2_3" hidden="1">{"'Output'!$B$1:$E$30"}</definedName>
    <definedName name="HTML_Control_2_2_2_3_1" hidden="1">{"'Output'!$B$1:$E$30"}</definedName>
    <definedName name="HTML_Control_2_2_2_4" hidden="1">{"'Output'!$B$1:$E$30"}</definedName>
    <definedName name="HTML_Control_2_2_2_4_1" hidden="1">{"'Output'!$B$1:$E$30"}</definedName>
    <definedName name="HTML_Control_2_2_2_5" hidden="1">{"'Output'!$B$1:$E$30"}</definedName>
    <definedName name="HTML_Control_2_2_2_5_1" hidden="1">{"'Output'!$B$1:$E$30"}</definedName>
    <definedName name="HTML_Control_2_2_3" hidden="1">{"'Output'!$B$1:$E$30"}</definedName>
    <definedName name="HTML_Control_2_2_3_1" hidden="1">{"'Output'!$B$1:$E$30"}</definedName>
    <definedName name="HTML_Control_2_2_3_1_1" hidden="1">{"'Output'!$B$1:$E$30"}</definedName>
    <definedName name="HTML_Control_2_2_3_1_2" hidden="1">{"'Output'!$B$1:$E$30"}</definedName>
    <definedName name="HTML_Control_2_2_3_2" hidden="1">{"'Output'!$B$1:$E$30"}</definedName>
    <definedName name="HTML_Control_2_2_3_2_1" hidden="1">{"'Output'!$B$1:$E$30"}</definedName>
    <definedName name="HTML_Control_2_2_3_3" hidden="1">{"'Output'!$B$1:$E$30"}</definedName>
    <definedName name="HTML_Control_2_2_3_3_1" hidden="1">{"'Output'!$B$1:$E$30"}</definedName>
    <definedName name="HTML_Control_2_2_3_4" hidden="1">{"'Output'!$B$1:$E$30"}</definedName>
    <definedName name="HTML_Control_2_2_3_4_1" hidden="1">{"'Output'!$B$1:$E$30"}</definedName>
    <definedName name="HTML_Control_2_2_3_5" hidden="1">{"'Output'!$B$1:$E$30"}</definedName>
    <definedName name="HTML_Control_2_2_3_5_1" hidden="1">{"'Output'!$B$1:$E$30"}</definedName>
    <definedName name="HTML_Control_2_2_4" hidden="1">{"'Output'!$B$1:$E$30"}</definedName>
    <definedName name="HTML_Control_2_2_4_1" hidden="1">{"'Output'!$B$1:$E$30"}</definedName>
    <definedName name="HTML_Control_2_2_4_1_1" hidden="1">{"'Output'!$B$1:$E$30"}</definedName>
    <definedName name="HTML_Control_2_2_4_1_2" hidden="1">{"'Output'!$B$1:$E$30"}</definedName>
    <definedName name="HTML_Control_2_2_4_2" hidden="1">{"'Output'!$B$1:$E$30"}</definedName>
    <definedName name="HTML_Control_2_2_4_2_1" hidden="1">{"'Output'!$B$1:$E$30"}</definedName>
    <definedName name="HTML_Control_2_2_4_3" hidden="1">{"'Output'!$B$1:$E$30"}</definedName>
    <definedName name="HTML_Control_2_2_4_3_1" hidden="1">{"'Output'!$B$1:$E$30"}</definedName>
    <definedName name="HTML_Control_2_2_4_4" hidden="1">{"'Output'!$B$1:$E$30"}</definedName>
    <definedName name="HTML_Control_2_2_4_4_1" hidden="1">{"'Output'!$B$1:$E$30"}</definedName>
    <definedName name="HTML_Control_2_2_4_5" hidden="1">{"'Output'!$B$1:$E$30"}</definedName>
    <definedName name="HTML_Control_2_2_4_5_1" hidden="1">{"'Output'!$B$1:$E$30"}</definedName>
    <definedName name="HTML_Control_2_2_5" hidden="1">{"'Output'!$B$1:$E$30"}</definedName>
    <definedName name="HTML_Control_2_2_5_1" hidden="1">{"'Output'!$B$1:$E$30"}</definedName>
    <definedName name="HTML_Control_2_2_5_2" hidden="1">{"'Output'!$B$1:$E$30"}</definedName>
    <definedName name="HTML_Control_2_3" hidden="1">{"'Output'!$B$1:$E$30"}</definedName>
    <definedName name="HTML_Control_2_3_1" hidden="1">{"'Output'!$B$1:$E$30"}</definedName>
    <definedName name="HTML_Control_2_3_1_1" hidden="1">{"'Output'!$B$1:$E$30"}</definedName>
    <definedName name="HTML_Control_2_3_1_1_1" hidden="1">{"'Output'!$B$1:$E$30"}</definedName>
    <definedName name="HTML_Control_2_3_1_1_1_1" hidden="1">{"'Output'!$B$1:$E$30"}</definedName>
    <definedName name="HTML_Control_2_3_1_1_1_2" hidden="1">{"'Output'!$B$1:$E$30"}</definedName>
    <definedName name="HTML_Control_2_3_1_1_2" hidden="1">{"'Output'!$B$1:$E$30"}</definedName>
    <definedName name="HTML_Control_2_3_1_1_2_1" hidden="1">{"'Output'!$B$1:$E$30"}</definedName>
    <definedName name="HTML_Control_2_3_1_1_3" hidden="1">{"'Output'!$B$1:$E$30"}</definedName>
    <definedName name="HTML_Control_2_3_1_1_3_1" hidden="1">{"'Output'!$B$1:$E$30"}</definedName>
    <definedName name="HTML_Control_2_3_1_1_4" hidden="1">{"'Output'!$B$1:$E$30"}</definedName>
    <definedName name="HTML_Control_2_3_1_1_4_1" hidden="1">{"'Output'!$B$1:$E$30"}</definedName>
    <definedName name="HTML_Control_2_3_1_1_5" hidden="1">{"'Output'!$B$1:$E$30"}</definedName>
    <definedName name="HTML_Control_2_3_1_1_5_1" hidden="1">{"'Output'!$B$1:$E$30"}</definedName>
    <definedName name="HTML_Control_2_3_1_2" hidden="1">{"'Output'!$B$1:$E$30"}</definedName>
    <definedName name="HTML_Control_2_3_1_2_1" hidden="1">{"'Output'!$B$1:$E$30"}</definedName>
    <definedName name="HTML_Control_2_3_1_2_1_1" hidden="1">{"'Output'!$B$1:$E$30"}</definedName>
    <definedName name="HTML_Control_2_3_1_2_1_2" hidden="1">{"'Output'!$B$1:$E$30"}</definedName>
    <definedName name="HTML_Control_2_3_1_2_2" hidden="1">{"'Output'!$B$1:$E$30"}</definedName>
    <definedName name="HTML_Control_2_3_1_2_2_1" hidden="1">{"'Output'!$B$1:$E$30"}</definedName>
    <definedName name="HTML_Control_2_3_1_2_3" hidden="1">{"'Output'!$B$1:$E$30"}</definedName>
    <definedName name="HTML_Control_2_3_1_2_3_1" hidden="1">{"'Output'!$B$1:$E$30"}</definedName>
    <definedName name="HTML_Control_2_3_1_2_4" hidden="1">{"'Output'!$B$1:$E$30"}</definedName>
    <definedName name="HTML_Control_2_3_1_2_4_1" hidden="1">{"'Output'!$B$1:$E$30"}</definedName>
    <definedName name="HTML_Control_2_3_1_2_5" hidden="1">{"'Output'!$B$1:$E$30"}</definedName>
    <definedName name="HTML_Control_2_3_1_2_5_1" hidden="1">{"'Output'!$B$1:$E$30"}</definedName>
    <definedName name="HTML_Control_2_3_1_3" hidden="1">{"'Output'!$B$1:$E$30"}</definedName>
    <definedName name="HTML_Control_2_3_1_3_1" hidden="1">{"'Output'!$B$1:$E$30"}</definedName>
    <definedName name="HTML_Control_2_3_1_3_1_1" hidden="1">{"'Output'!$B$1:$E$30"}</definedName>
    <definedName name="HTML_Control_2_3_1_3_1_2" hidden="1">{"'Output'!$B$1:$E$30"}</definedName>
    <definedName name="HTML_Control_2_3_1_3_2" hidden="1">{"'Output'!$B$1:$E$30"}</definedName>
    <definedName name="HTML_Control_2_3_1_3_2_1" hidden="1">{"'Output'!$B$1:$E$30"}</definedName>
    <definedName name="HTML_Control_2_3_1_3_3" hidden="1">{"'Output'!$B$1:$E$30"}</definedName>
    <definedName name="HTML_Control_2_3_1_3_3_1" hidden="1">{"'Output'!$B$1:$E$30"}</definedName>
    <definedName name="HTML_Control_2_3_1_3_4" hidden="1">{"'Output'!$B$1:$E$30"}</definedName>
    <definedName name="HTML_Control_2_3_1_3_4_1" hidden="1">{"'Output'!$B$1:$E$30"}</definedName>
    <definedName name="HTML_Control_2_3_1_3_5" hidden="1">{"'Output'!$B$1:$E$30"}</definedName>
    <definedName name="HTML_Control_2_3_1_3_5_1" hidden="1">{"'Output'!$B$1:$E$30"}</definedName>
    <definedName name="HTML_Control_2_3_1_4" hidden="1">{"'Output'!$B$1:$E$30"}</definedName>
    <definedName name="HTML_Control_2_3_1_4_1" hidden="1">{"'Output'!$B$1:$E$30"}</definedName>
    <definedName name="HTML_Control_2_3_1_4_1_1" hidden="1">{"'Output'!$B$1:$E$30"}</definedName>
    <definedName name="HTML_Control_2_3_1_4_1_2" hidden="1">{"'Output'!$B$1:$E$30"}</definedName>
    <definedName name="HTML_Control_2_3_1_4_2" hidden="1">{"'Output'!$B$1:$E$30"}</definedName>
    <definedName name="HTML_Control_2_3_1_4_2_1" hidden="1">{"'Output'!$B$1:$E$30"}</definedName>
    <definedName name="HTML_Control_2_3_1_4_3" hidden="1">{"'Output'!$B$1:$E$30"}</definedName>
    <definedName name="HTML_Control_2_3_1_4_3_1" hidden="1">{"'Output'!$B$1:$E$30"}</definedName>
    <definedName name="HTML_Control_2_3_1_4_4" hidden="1">{"'Output'!$B$1:$E$30"}</definedName>
    <definedName name="HTML_Control_2_3_1_4_4_1" hidden="1">{"'Output'!$B$1:$E$30"}</definedName>
    <definedName name="HTML_Control_2_3_1_4_5" hidden="1">{"'Output'!$B$1:$E$30"}</definedName>
    <definedName name="HTML_Control_2_3_1_4_5_1" hidden="1">{"'Output'!$B$1:$E$30"}</definedName>
    <definedName name="HTML_Control_2_3_1_5" hidden="1">{"'Output'!$B$1:$E$30"}</definedName>
    <definedName name="HTML_Control_2_3_1_5_1" hidden="1">{"'Output'!$B$1:$E$30"}</definedName>
    <definedName name="HTML_Control_2_3_1_5_2" hidden="1">{"'Output'!$B$1:$E$30"}</definedName>
    <definedName name="HTML_Control_2_3_2" hidden="1">{"'Output'!$B$1:$E$30"}</definedName>
    <definedName name="HTML_Control_2_3_2_1" hidden="1">{"'Output'!$B$1:$E$30"}</definedName>
    <definedName name="HTML_Control_2_3_2_1_1" hidden="1">{"'Output'!$B$1:$E$30"}</definedName>
    <definedName name="HTML_Control_2_3_2_1_2" hidden="1">{"'Output'!$B$1:$E$30"}</definedName>
    <definedName name="HTML_Control_2_3_2_2" hidden="1">{"'Output'!$B$1:$E$30"}</definedName>
    <definedName name="HTML_Control_2_3_2_2_1" hidden="1">{"'Output'!$B$1:$E$30"}</definedName>
    <definedName name="HTML_Control_2_3_2_3" hidden="1">{"'Output'!$B$1:$E$30"}</definedName>
    <definedName name="HTML_Control_2_3_2_3_1" hidden="1">{"'Output'!$B$1:$E$30"}</definedName>
    <definedName name="HTML_Control_2_3_2_4" hidden="1">{"'Output'!$B$1:$E$30"}</definedName>
    <definedName name="HTML_Control_2_3_2_4_1" hidden="1">{"'Output'!$B$1:$E$30"}</definedName>
    <definedName name="HTML_Control_2_3_2_5" hidden="1">{"'Output'!$B$1:$E$30"}</definedName>
    <definedName name="HTML_Control_2_3_2_5_1" hidden="1">{"'Output'!$B$1:$E$30"}</definedName>
    <definedName name="HTML_Control_2_3_3" hidden="1">{"'Output'!$B$1:$E$30"}</definedName>
    <definedName name="HTML_Control_2_3_3_1" hidden="1">{"'Output'!$B$1:$E$30"}</definedName>
    <definedName name="HTML_Control_2_3_3_1_1" hidden="1">{"'Output'!$B$1:$E$30"}</definedName>
    <definedName name="HTML_Control_2_3_3_1_2" hidden="1">{"'Output'!$B$1:$E$30"}</definedName>
    <definedName name="HTML_Control_2_3_3_2" hidden="1">{"'Output'!$B$1:$E$30"}</definedName>
    <definedName name="HTML_Control_2_3_3_2_1" hidden="1">{"'Output'!$B$1:$E$30"}</definedName>
    <definedName name="HTML_Control_2_3_3_3" hidden="1">{"'Output'!$B$1:$E$30"}</definedName>
    <definedName name="HTML_Control_2_3_3_3_1" hidden="1">{"'Output'!$B$1:$E$30"}</definedName>
    <definedName name="HTML_Control_2_3_3_4" hidden="1">{"'Output'!$B$1:$E$30"}</definedName>
    <definedName name="HTML_Control_2_3_3_4_1" hidden="1">{"'Output'!$B$1:$E$30"}</definedName>
    <definedName name="HTML_Control_2_3_3_5" hidden="1">{"'Output'!$B$1:$E$30"}</definedName>
    <definedName name="HTML_Control_2_3_3_5_1" hidden="1">{"'Output'!$B$1:$E$30"}</definedName>
    <definedName name="HTML_Control_2_3_4" hidden="1">{"'Output'!$B$1:$E$30"}</definedName>
    <definedName name="HTML_Control_2_3_4_1" hidden="1">{"'Output'!$B$1:$E$30"}</definedName>
    <definedName name="HTML_Control_2_3_4_1_1" hidden="1">{"'Output'!$B$1:$E$30"}</definedName>
    <definedName name="HTML_Control_2_3_4_1_2" hidden="1">{"'Output'!$B$1:$E$30"}</definedName>
    <definedName name="HTML_Control_2_3_4_2" hidden="1">{"'Output'!$B$1:$E$30"}</definedName>
    <definedName name="HTML_Control_2_3_4_2_1" hidden="1">{"'Output'!$B$1:$E$30"}</definedName>
    <definedName name="HTML_Control_2_3_4_3" hidden="1">{"'Output'!$B$1:$E$30"}</definedName>
    <definedName name="HTML_Control_2_3_4_3_1" hidden="1">{"'Output'!$B$1:$E$30"}</definedName>
    <definedName name="HTML_Control_2_3_4_4" hidden="1">{"'Output'!$B$1:$E$30"}</definedName>
    <definedName name="HTML_Control_2_3_4_4_1" hidden="1">{"'Output'!$B$1:$E$30"}</definedName>
    <definedName name="HTML_Control_2_3_4_5" hidden="1">{"'Output'!$B$1:$E$30"}</definedName>
    <definedName name="HTML_Control_2_3_4_5_1" hidden="1">{"'Output'!$B$1:$E$30"}</definedName>
    <definedName name="HTML_Control_2_3_5" hidden="1">{"'Output'!$B$1:$E$30"}</definedName>
    <definedName name="HTML_Control_2_3_5_1" hidden="1">{"'Output'!$B$1:$E$30"}</definedName>
    <definedName name="HTML_Control_2_3_5_2" hidden="1">{"'Output'!$B$1:$E$30"}</definedName>
    <definedName name="HTML_Control_2_4" hidden="1">{"'Output'!$B$1:$E$30"}</definedName>
    <definedName name="HTML_Control_2_4_1" hidden="1">{"'Output'!$B$1:$E$30"}</definedName>
    <definedName name="HTML_Control_2_4_1_1" hidden="1">{"'Output'!$B$1:$E$30"}</definedName>
    <definedName name="HTML_Control_2_4_1_1_1" hidden="1">{"'Output'!$B$1:$E$30"}</definedName>
    <definedName name="HTML_Control_2_4_1_1_2" hidden="1">{"'Output'!$B$1:$E$30"}</definedName>
    <definedName name="HTML_Control_2_4_1_2" hidden="1">{"'Output'!$B$1:$E$30"}</definedName>
    <definedName name="HTML_Control_2_4_1_2_1" hidden="1">{"'Output'!$B$1:$E$30"}</definedName>
    <definedName name="HTML_Control_2_4_1_3" hidden="1">{"'Output'!$B$1:$E$30"}</definedName>
    <definedName name="HTML_Control_2_4_1_3_1" hidden="1">{"'Output'!$B$1:$E$30"}</definedName>
    <definedName name="HTML_Control_2_4_1_4" hidden="1">{"'Output'!$B$1:$E$30"}</definedName>
    <definedName name="HTML_Control_2_4_1_4_1" hidden="1">{"'Output'!$B$1:$E$30"}</definedName>
    <definedName name="HTML_Control_2_4_1_5" hidden="1">{"'Output'!$B$1:$E$30"}</definedName>
    <definedName name="HTML_Control_2_4_1_5_1" hidden="1">{"'Output'!$B$1:$E$30"}</definedName>
    <definedName name="HTML_Control_2_4_2" hidden="1">{"'Output'!$B$1:$E$30"}</definedName>
    <definedName name="HTML_Control_2_4_2_1" hidden="1">{"'Output'!$B$1:$E$30"}</definedName>
    <definedName name="HTML_Control_2_4_2_1_1" hidden="1">{"'Output'!$B$1:$E$30"}</definedName>
    <definedName name="HTML_Control_2_4_2_1_2" hidden="1">{"'Output'!$B$1:$E$30"}</definedName>
    <definedName name="HTML_Control_2_4_2_2" hidden="1">{"'Output'!$B$1:$E$30"}</definedName>
    <definedName name="HTML_Control_2_4_2_2_1" hidden="1">{"'Output'!$B$1:$E$30"}</definedName>
    <definedName name="HTML_Control_2_4_2_3" hidden="1">{"'Output'!$B$1:$E$30"}</definedName>
    <definedName name="HTML_Control_2_4_2_3_1" hidden="1">{"'Output'!$B$1:$E$30"}</definedName>
    <definedName name="HTML_Control_2_4_2_4" hidden="1">{"'Output'!$B$1:$E$30"}</definedName>
    <definedName name="HTML_Control_2_4_2_4_1" hidden="1">{"'Output'!$B$1:$E$30"}</definedName>
    <definedName name="HTML_Control_2_4_2_5" hidden="1">{"'Output'!$B$1:$E$30"}</definedName>
    <definedName name="HTML_Control_2_4_2_5_1" hidden="1">{"'Output'!$B$1:$E$30"}</definedName>
    <definedName name="HTML_Control_2_4_3" hidden="1">{"'Output'!$B$1:$E$30"}</definedName>
    <definedName name="HTML_Control_2_4_3_1" hidden="1">{"'Output'!$B$1:$E$30"}</definedName>
    <definedName name="HTML_Control_2_4_3_1_1" hidden="1">{"'Output'!$B$1:$E$30"}</definedName>
    <definedName name="HTML_Control_2_4_3_1_2" hidden="1">{"'Output'!$B$1:$E$30"}</definedName>
    <definedName name="HTML_Control_2_4_3_2" hidden="1">{"'Output'!$B$1:$E$30"}</definedName>
    <definedName name="HTML_Control_2_4_3_2_1" hidden="1">{"'Output'!$B$1:$E$30"}</definedName>
    <definedName name="HTML_Control_2_4_3_3" hidden="1">{"'Output'!$B$1:$E$30"}</definedName>
    <definedName name="HTML_Control_2_4_3_3_1" hidden="1">{"'Output'!$B$1:$E$30"}</definedName>
    <definedName name="HTML_Control_2_4_3_4" hidden="1">{"'Output'!$B$1:$E$30"}</definedName>
    <definedName name="HTML_Control_2_4_3_4_1" hidden="1">{"'Output'!$B$1:$E$30"}</definedName>
    <definedName name="HTML_Control_2_4_3_5" hidden="1">{"'Output'!$B$1:$E$30"}</definedName>
    <definedName name="HTML_Control_2_4_3_5_1" hidden="1">{"'Output'!$B$1:$E$30"}</definedName>
    <definedName name="HTML_Control_2_4_4" hidden="1">{"'Output'!$B$1:$E$30"}</definedName>
    <definedName name="HTML_Control_2_4_4_1" hidden="1">{"'Output'!$B$1:$E$30"}</definedName>
    <definedName name="HTML_Control_2_4_4_1_1" hidden="1">{"'Output'!$B$1:$E$30"}</definedName>
    <definedName name="HTML_Control_2_4_4_1_2" hidden="1">{"'Output'!$B$1:$E$30"}</definedName>
    <definedName name="HTML_Control_2_4_4_2" hidden="1">{"'Output'!$B$1:$E$30"}</definedName>
    <definedName name="HTML_Control_2_4_4_2_1" hidden="1">{"'Output'!$B$1:$E$30"}</definedName>
    <definedName name="HTML_Control_2_4_4_3" hidden="1">{"'Output'!$B$1:$E$30"}</definedName>
    <definedName name="HTML_Control_2_4_4_3_1" hidden="1">{"'Output'!$B$1:$E$30"}</definedName>
    <definedName name="HTML_Control_2_4_4_4" hidden="1">{"'Output'!$B$1:$E$30"}</definedName>
    <definedName name="HTML_Control_2_4_4_4_1" hidden="1">{"'Output'!$B$1:$E$30"}</definedName>
    <definedName name="HTML_Control_2_4_4_5" hidden="1">{"'Output'!$B$1:$E$30"}</definedName>
    <definedName name="HTML_Control_2_4_4_5_1" hidden="1">{"'Output'!$B$1:$E$30"}</definedName>
    <definedName name="HTML_Control_2_4_5" hidden="1">{"'Output'!$B$1:$E$30"}</definedName>
    <definedName name="HTML_Control_2_4_5_1" hidden="1">{"'Output'!$B$1:$E$30"}</definedName>
    <definedName name="HTML_Control_2_4_5_2" hidden="1">{"'Output'!$B$1:$E$30"}</definedName>
    <definedName name="HTML_Control_2_5" hidden="1">{"'Output'!$B$1:$E$30"}</definedName>
    <definedName name="HTML_Control_2_5_1" hidden="1">{"'Output'!$B$1:$E$30"}</definedName>
    <definedName name="HTML_Control_2_5_1_1" hidden="1">{"'Output'!$B$1:$E$30"}</definedName>
    <definedName name="HTML_Control_2_5_1_2" hidden="1">{"'Output'!$B$1:$E$30"}</definedName>
    <definedName name="HTML_Control_2_5_2" hidden="1">{"'Output'!$B$1:$E$30"}</definedName>
    <definedName name="HTML_Control_2_5_2_1" hidden="1">{"'Output'!$B$1:$E$30"}</definedName>
    <definedName name="HTML_Control_2_5_3" hidden="1">{"'Output'!$B$1:$E$30"}</definedName>
    <definedName name="HTML_Control_2_5_3_1" hidden="1">{"'Output'!$B$1:$E$30"}</definedName>
    <definedName name="HTML_Control_2_5_4" hidden="1">{"'Output'!$B$1:$E$30"}</definedName>
    <definedName name="HTML_Control_2_5_4_1" hidden="1">{"'Output'!$B$1:$E$30"}</definedName>
    <definedName name="HTML_Control_2_5_5" hidden="1">{"'Output'!$B$1:$E$30"}</definedName>
    <definedName name="HTML_Control_2_5_5_1" hidden="1">{"'Output'!$B$1:$E$30"}</definedName>
    <definedName name="HTML_Control_3" hidden="1">{"'Output'!$B$1:$E$30"}</definedName>
    <definedName name="HTML_Control_3_1" hidden="1">{"'Output'!$B$1:$E$30"}</definedName>
    <definedName name="HTML_Control_3_1_1" hidden="1">{"'Output'!$B$1:$E$30"}</definedName>
    <definedName name="HTML_Control_3_1_1_1" hidden="1">{"'Output'!$B$1:$E$30"}</definedName>
    <definedName name="HTML_Control_3_1_1_1_1" hidden="1">{"'Output'!$B$1:$E$30"}</definedName>
    <definedName name="HTML_Control_3_1_1_1_1_1" hidden="1">{"'Output'!$B$1:$E$30"}</definedName>
    <definedName name="HTML_Control_3_1_1_1_1_2" hidden="1">{"'Output'!$B$1:$E$30"}</definedName>
    <definedName name="HTML_Control_3_1_1_1_2" hidden="1">{"'Output'!$B$1:$E$30"}</definedName>
    <definedName name="HTML_Control_3_1_1_1_2_1" hidden="1">{"'Output'!$B$1:$E$30"}</definedName>
    <definedName name="HTML_Control_3_1_1_1_3" hidden="1">{"'Output'!$B$1:$E$30"}</definedName>
    <definedName name="HTML_Control_3_1_1_1_3_1" hidden="1">{"'Output'!$B$1:$E$30"}</definedName>
    <definedName name="HTML_Control_3_1_1_1_4" hidden="1">{"'Output'!$B$1:$E$30"}</definedName>
    <definedName name="HTML_Control_3_1_1_1_4_1" hidden="1">{"'Output'!$B$1:$E$30"}</definedName>
    <definedName name="HTML_Control_3_1_1_1_5" hidden="1">{"'Output'!$B$1:$E$30"}</definedName>
    <definedName name="HTML_Control_3_1_1_1_5_1" hidden="1">{"'Output'!$B$1:$E$30"}</definedName>
    <definedName name="HTML_Control_3_1_1_2" hidden="1">{"'Output'!$B$1:$E$30"}</definedName>
    <definedName name="HTML_Control_3_1_1_2_1" hidden="1">{"'Output'!$B$1:$E$30"}</definedName>
    <definedName name="HTML_Control_3_1_1_2_1_1" hidden="1">{"'Output'!$B$1:$E$30"}</definedName>
    <definedName name="HTML_Control_3_1_1_2_1_2" hidden="1">{"'Output'!$B$1:$E$30"}</definedName>
    <definedName name="HTML_Control_3_1_1_2_2" hidden="1">{"'Output'!$B$1:$E$30"}</definedName>
    <definedName name="HTML_Control_3_1_1_2_2_1" hidden="1">{"'Output'!$B$1:$E$30"}</definedName>
    <definedName name="HTML_Control_3_1_1_2_3" hidden="1">{"'Output'!$B$1:$E$30"}</definedName>
    <definedName name="HTML_Control_3_1_1_2_3_1" hidden="1">{"'Output'!$B$1:$E$30"}</definedName>
    <definedName name="HTML_Control_3_1_1_2_4" hidden="1">{"'Output'!$B$1:$E$30"}</definedName>
    <definedName name="HTML_Control_3_1_1_2_4_1" hidden="1">{"'Output'!$B$1:$E$30"}</definedName>
    <definedName name="HTML_Control_3_1_1_2_5" hidden="1">{"'Output'!$B$1:$E$30"}</definedName>
    <definedName name="HTML_Control_3_1_1_2_5_1" hidden="1">{"'Output'!$B$1:$E$30"}</definedName>
    <definedName name="HTML_Control_3_1_1_3" hidden="1">{"'Output'!$B$1:$E$30"}</definedName>
    <definedName name="HTML_Control_3_1_1_3_1" hidden="1">{"'Output'!$B$1:$E$30"}</definedName>
    <definedName name="HTML_Control_3_1_1_3_1_1" hidden="1">{"'Output'!$B$1:$E$30"}</definedName>
    <definedName name="HTML_Control_3_1_1_3_1_2" hidden="1">{"'Output'!$B$1:$E$30"}</definedName>
    <definedName name="HTML_Control_3_1_1_3_2" hidden="1">{"'Output'!$B$1:$E$30"}</definedName>
    <definedName name="HTML_Control_3_1_1_3_2_1" hidden="1">{"'Output'!$B$1:$E$30"}</definedName>
    <definedName name="HTML_Control_3_1_1_3_3" hidden="1">{"'Output'!$B$1:$E$30"}</definedName>
    <definedName name="HTML_Control_3_1_1_3_3_1" hidden="1">{"'Output'!$B$1:$E$30"}</definedName>
    <definedName name="HTML_Control_3_1_1_3_4" hidden="1">{"'Output'!$B$1:$E$30"}</definedName>
    <definedName name="HTML_Control_3_1_1_3_4_1" hidden="1">{"'Output'!$B$1:$E$30"}</definedName>
    <definedName name="HTML_Control_3_1_1_3_5" hidden="1">{"'Output'!$B$1:$E$30"}</definedName>
    <definedName name="HTML_Control_3_1_1_3_5_1" hidden="1">{"'Output'!$B$1:$E$30"}</definedName>
    <definedName name="HTML_Control_3_1_1_4" hidden="1">{"'Output'!$B$1:$E$30"}</definedName>
    <definedName name="HTML_Control_3_1_1_4_1" hidden="1">{"'Output'!$B$1:$E$30"}</definedName>
    <definedName name="HTML_Control_3_1_1_4_1_1" hidden="1">{"'Output'!$B$1:$E$30"}</definedName>
    <definedName name="HTML_Control_3_1_1_4_1_2" hidden="1">{"'Output'!$B$1:$E$30"}</definedName>
    <definedName name="HTML_Control_3_1_1_4_2" hidden="1">{"'Output'!$B$1:$E$30"}</definedName>
    <definedName name="HTML_Control_3_1_1_4_2_1" hidden="1">{"'Output'!$B$1:$E$30"}</definedName>
    <definedName name="HTML_Control_3_1_1_4_3" hidden="1">{"'Output'!$B$1:$E$30"}</definedName>
    <definedName name="HTML_Control_3_1_1_4_3_1" hidden="1">{"'Output'!$B$1:$E$30"}</definedName>
    <definedName name="HTML_Control_3_1_1_4_4" hidden="1">{"'Output'!$B$1:$E$30"}</definedName>
    <definedName name="HTML_Control_3_1_1_4_4_1" hidden="1">{"'Output'!$B$1:$E$30"}</definedName>
    <definedName name="HTML_Control_3_1_1_4_5" hidden="1">{"'Output'!$B$1:$E$30"}</definedName>
    <definedName name="HTML_Control_3_1_1_4_5_1" hidden="1">{"'Output'!$B$1:$E$30"}</definedName>
    <definedName name="HTML_Control_3_1_1_5" hidden="1">{"'Output'!$B$1:$E$30"}</definedName>
    <definedName name="HTML_Control_3_1_1_5_1" hidden="1">{"'Output'!$B$1:$E$30"}</definedName>
    <definedName name="HTML_Control_3_1_1_5_2" hidden="1">{"'Output'!$B$1:$E$30"}</definedName>
    <definedName name="HTML_Control_3_1_2" hidden="1">{"'Output'!$B$1:$E$30"}</definedName>
    <definedName name="HTML_Control_3_1_2_1" hidden="1">{"'Output'!$B$1:$E$30"}</definedName>
    <definedName name="HTML_Control_3_1_2_1_1" hidden="1">{"'Output'!$B$1:$E$30"}</definedName>
    <definedName name="HTML_Control_3_1_2_1_2" hidden="1">{"'Output'!$B$1:$E$30"}</definedName>
    <definedName name="HTML_Control_3_1_2_2" hidden="1">{"'Output'!$B$1:$E$30"}</definedName>
    <definedName name="HTML_Control_3_1_2_2_1" hidden="1">{"'Output'!$B$1:$E$30"}</definedName>
    <definedName name="HTML_Control_3_1_2_3" hidden="1">{"'Output'!$B$1:$E$30"}</definedName>
    <definedName name="HTML_Control_3_1_2_3_1" hidden="1">{"'Output'!$B$1:$E$30"}</definedName>
    <definedName name="HTML_Control_3_1_2_4" hidden="1">{"'Output'!$B$1:$E$30"}</definedName>
    <definedName name="HTML_Control_3_1_2_4_1" hidden="1">{"'Output'!$B$1:$E$30"}</definedName>
    <definedName name="HTML_Control_3_1_2_5" hidden="1">{"'Output'!$B$1:$E$30"}</definedName>
    <definedName name="HTML_Control_3_1_2_5_1" hidden="1">{"'Output'!$B$1:$E$30"}</definedName>
    <definedName name="HTML_Control_3_1_3" hidden="1">{"'Output'!$B$1:$E$30"}</definedName>
    <definedName name="HTML_Control_3_1_3_1" hidden="1">{"'Output'!$B$1:$E$30"}</definedName>
    <definedName name="HTML_Control_3_1_3_1_1" hidden="1">{"'Output'!$B$1:$E$30"}</definedName>
    <definedName name="HTML_Control_3_1_3_1_2" hidden="1">{"'Output'!$B$1:$E$30"}</definedName>
    <definedName name="HTML_Control_3_1_3_2" hidden="1">{"'Output'!$B$1:$E$30"}</definedName>
    <definedName name="HTML_Control_3_1_3_2_1" hidden="1">{"'Output'!$B$1:$E$30"}</definedName>
    <definedName name="HTML_Control_3_1_3_3" hidden="1">{"'Output'!$B$1:$E$30"}</definedName>
    <definedName name="HTML_Control_3_1_3_3_1" hidden="1">{"'Output'!$B$1:$E$30"}</definedName>
    <definedName name="HTML_Control_3_1_3_4" hidden="1">{"'Output'!$B$1:$E$30"}</definedName>
    <definedName name="HTML_Control_3_1_3_4_1" hidden="1">{"'Output'!$B$1:$E$30"}</definedName>
    <definedName name="HTML_Control_3_1_3_5" hidden="1">{"'Output'!$B$1:$E$30"}</definedName>
    <definedName name="HTML_Control_3_1_3_5_1" hidden="1">{"'Output'!$B$1:$E$30"}</definedName>
    <definedName name="HTML_Control_3_1_4" hidden="1">{"'Output'!$B$1:$E$30"}</definedName>
    <definedName name="HTML_Control_3_1_4_1" hidden="1">{"'Output'!$B$1:$E$30"}</definedName>
    <definedName name="HTML_Control_3_1_4_1_1" hidden="1">{"'Output'!$B$1:$E$30"}</definedName>
    <definedName name="HTML_Control_3_1_4_1_2" hidden="1">{"'Output'!$B$1:$E$30"}</definedName>
    <definedName name="HTML_Control_3_1_4_2" hidden="1">{"'Output'!$B$1:$E$30"}</definedName>
    <definedName name="HTML_Control_3_1_4_2_1" hidden="1">{"'Output'!$B$1:$E$30"}</definedName>
    <definedName name="HTML_Control_3_1_4_3" hidden="1">{"'Output'!$B$1:$E$30"}</definedName>
    <definedName name="HTML_Control_3_1_4_3_1" hidden="1">{"'Output'!$B$1:$E$30"}</definedName>
    <definedName name="HTML_Control_3_1_4_4" hidden="1">{"'Output'!$B$1:$E$30"}</definedName>
    <definedName name="HTML_Control_3_1_4_4_1" hidden="1">{"'Output'!$B$1:$E$30"}</definedName>
    <definedName name="HTML_Control_3_1_4_5" hidden="1">{"'Output'!$B$1:$E$30"}</definedName>
    <definedName name="HTML_Control_3_1_4_5_1" hidden="1">{"'Output'!$B$1:$E$30"}</definedName>
    <definedName name="HTML_Control_3_1_5" hidden="1">{"'Output'!$B$1:$E$30"}</definedName>
    <definedName name="HTML_Control_3_1_5_1" hidden="1">{"'Output'!$B$1:$E$30"}</definedName>
    <definedName name="HTML_Control_3_1_5_2" hidden="1">{"'Output'!$B$1:$E$30"}</definedName>
    <definedName name="HTML_Control_3_2" hidden="1">{"'Output'!$B$1:$E$30"}</definedName>
    <definedName name="HTML_Control_3_2_1" hidden="1">{"'Output'!$B$1:$E$30"}</definedName>
    <definedName name="HTML_Control_3_2_1_1" hidden="1">{"'Output'!$B$1:$E$30"}</definedName>
    <definedName name="HTML_Control_3_2_1_1_1" hidden="1">{"'Output'!$B$1:$E$30"}</definedName>
    <definedName name="HTML_Control_3_2_1_1_2" hidden="1">{"'Output'!$B$1:$E$30"}</definedName>
    <definedName name="HTML_Control_3_2_1_2" hidden="1">{"'Output'!$B$1:$E$30"}</definedName>
    <definedName name="HTML_Control_3_2_1_2_1" hidden="1">{"'Output'!$B$1:$E$30"}</definedName>
    <definedName name="HTML_Control_3_2_1_3" hidden="1">{"'Output'!$B$1:$E$30"}</definedName>
    <definedName name="HTML_Control_3_2_1_3_1" hidden="1">{"'Output'!$B$1:$E$30"}</definedName>
    <definedName name="HTML_Control_3_2_1_4" hidden="1">{"'Output'!$B$1:$E$30"}</definedName>
    <definedName name="HTML_Control_3_2_1_4_1" hidden="1">{"'Output'!$B$1:$E$30"}</definedName>
    <definedName name="HTML_Control_3_2_1_5" hidden="1">{"'Output'!$B$1:$E$30"}</definedName>
    <definedName name="HTML_Control_3_2_1_5_1" hidden="1">{"'Output'!$B$1:$E$30"}</definedName>
    <definedName name="HTML_Control_3_2_2" hidden="1">{"'Output'!$B$1:$E$30"}</definedName>
    <definedName name="HTML_Control_3_2_2_1" hidden="1">{"'Output'!$B$1:$E$30"}</definedName>
    <definedName name="HTML_Control_3_2_2_1_1" hidden="1">{"'Output'!$B$1:$E$30"}</definedName>
    <definedName name="HTML_Control_3_2_2_1_2" hidden="1">{"'Output'!$B$1:$E$30"}</definedName>
    <definedName name="HTML_Control_3_2_2_2" hidden="1">{"'Output'!$B$1:$E$30"}</definedName>
    <definedName name="HTML_Control_3_2_2_2_1" hidden="1">{"'Output'!$B$1:$E$30"}</definedName>
    <definedName name="HTML_Control_3_2_2_3" hidden="1">{"'Output'!$B$1:$E$30"}</definedName>
    <definedName name="HTML_Control_3_2_2_3_1" hidden="1">{"'Output'!$B$1:$E$30"}</definedName>
    <definedName name="HTML_Control_3_2_2_4" hidden="1">{"'Output'!$B$1:$E$30"}</definedName>
    <definedName name="HTML_Control_3_2_2_4_1" hidden="1">{"'Output'!$B$1:$E$30"}</definedName>
    <definedName name="HTML_Control_3_2_2_5" hidden="1">{"'Output'!$B$1:$E$30"}</definedName>
    <definedName name="HTML_Control_3_2_2_5_1" hidden="1">{"'Output'!$B$1:$E$30"}</definedName>
    <definedName name="HTML_Control_3_2_3" hidden="1">{"'Output'!$B$1:$E$30"}</definedName>
    <definedName name="HTML_Control_3_2_3_1" hidden="1">{"'Output'!$B$1:$E$30"}</definedName>
    <definedName name="HTML_Control_3_2_3_1_1" hidden="1">{"'Output'!$B$1:$E$30"}</definedName>
    <definedName name="HTML_Control_3_2_3_1_2" hidden="1">{"'Output'!$B$1:$E$30"}</definedName>
    <definedName name="HTML_Control_3_2_3_2" hidden="1">{"'Output'!$B$1:$E$30"}</definedName>
    <definedName name="HTML_Control_3_2_3_2_1" hidden="1">{"'Output'!$B$1:$E$30"}</definedName>
    <definedName name="HTML_Control_3_2_3_3" hidden="1">{"'Output'!$B$1:$E$30"}</definedName>
    <definedName name="HTML_Control_3_2_3_3_1" hidden="1">{"'Output'!$B$1:$E$30"}</definedName>
    <definedName name="HTML_Control_3_2_3_4" hidden="1">{"'Output'!$B$1:$E$30"}</definedName>
    <definedName name="HTML_Control_3_2_3_4_1" hidden="1">{"'Output'!$B$1:$E$30"}</definedName>
    <definedName name="HTML_Control_3_2_3_5" hidden="1">{"'Output'!$B$1:$E$30"}</definedName>
    <definedName name="HTML_Control_3_2_3_5_1" hidden="1">{"'Output'!$B$1:$E$30"}</definedName>
    <definedName name="HTML_Control_3_2_4" hidden="1">{"'Output'!$B$1:$E$30"}</definedName>
    <definedName name="HTML_Control_3_2_4_1" hidden="1">{"'Output'!$B$1:$E$30"}</definedName>
    <definedName name="HTML_Control_3_2_4_1_1" hidden="1">{"'Output'!$B$1:$E$30"}</definedName>
    <definedName name="HTML_Control_3_2_4_1_2" hidden="1">{"'Output'!$B$1:$E$30"}</definedName>
    <definedName name="HTML_Control_3_2_4_2" hidden="1">{"'Output'!$B$1:$E$30"}</definedName>
    <definedName name="HTML_Control_3_2_4_2_1" hidden="1">{"'Output'!$B$1:$E$30"}</definedName>
    <definedName name="HTML_Control_3_2_4_3" hidden="1">{"'Output'!$B$1:$E$30"}</definedName>
    <definedName name="HTML_Control_3_2_4_3_1" hidden="1">{"'Output'!$B$1:$E$30"}</definedName>
    <definedName name="HTML_Control_3_2_4_4" hidden="1">{"'Output'!$B$1:$E$30"}</definedName>
    <definedName name="HTML_Control_3_2_4_4_1" hidden="1">{"'Output'!$B$1:$E$30"}</definedName>
    <definedName name="HTML_Control_3_2_4_5" hidden="1">{"'Output'!$B$1:$E$30"}</definedName>
    <definedName name="HTML_Control_3_2_4_5_1" hidden="1">{"'Output'!$B$1:$E$30"}</definedName>
    <definedName name="HTML_Control_3_2_5" hidden="1">{"'Output'!$B$1:$E$30"}</definedName>
    <definedName name="HTML_Control_3_2_5_1" hidden="1">{"'Output'!$B$1:$E$30"}</definedName>
    <definedName name="HTML_Control_3_2_5_2" hidden="1">{"'Output'!$B$1:$E$30"}</definedName>
    <definedName name="HTML_Control_3_3" hidden="1">{"'Output'!$B$1:$E$30"}</definedName>
    <definedName name="HTML_Control_3_3_1" hidden="1">{"'Output'!$B$1:$E$30"}</definedName>
    <definedName name="HTML_Control_3_3_1_1" hidden="1">{"'Output'!$B$1:$E$30"}</definedName>
    <definedName name="HTML_Control_3_3_1_2" hidden="1">{"'Output'!$B$1:$E$30"}</definedName>
    <definedName name="HTML_Control_3_3_2" hidden="1">{"'Output'!$B$1:$E$30"}</definedName>
    <definedName name="HTML_Control_3_3_2_1" hidden="1">{"'Output'!$B$1:$E$30"}</definedName>
    <definedName name="HTML_Control_3_3_3" hidden="1">{"'Output'!$B$1:$E$30"}</definedName>
    <definedName name="HTML_Control_3_3_3_1" hidden="1">{"'Output'!$B$1:$E$30"}</definedName>
    <definedName name="HTML_Control_3_3_4" hidden="1">{"'Output'!$B$1:$E$30"}</definedName>
    <definedName name="HTML_Control_3_3_4_1" hidden="1">{"'Output'!$B$1:$E$30"}</definedName>
    <definedName name="HTML_Control_3_3_5" hidden="1">{"'Output'!$B$1:$E$30"}</definedName>
    <definedName name="HTML_Control_3_3_5_1" hidden="1">{"'Output'!$B$1:$E$30"}</definedName>
    <definedName name="HTML_Control_3_4" hidden="1">{"'Output'!$B$1:$E$30"}</definedName>
    <definedName name="HTML_Control_3_4_1" hidden="1">{"'Output'!$B$1:$E$30"}</definedName>
    <definedName name="HTML_Control_3_4_1_1" hidden="1">{"'Output'!$B$1:$E$30"}</definedName>
    <definedName name="HTML_Control_3_4_1_2" hidden="1">{"'Output'!$B$1:$E$30"}</definedName>
    <definedName name="HTML_Control_3_4_2" hidden="1">{"'Output'!$B$1:$E$30"}</definedName>
    <definedName name="HTML_Control_3_4_2_1" hidden="1">{"'Output'!$B$1:$E$30"}</definedName>
    <definedName name="HTML_Control_3_4_3" hidden="1">{"'Output'!$B$1:$E$30"}</definedName>
    <definedName name="HTML_Control_3_4_3_1" hidden="1">{"'Output'!$B$1:$E$30"}</definedName>
    <definedName name="HTML_Control_3_4_4" hidden="1">{"'Output'!$B$1:$E$30"}</definedName>
    <definedName name="HTML_Control_3_4_4_1" hidden="1">{"'Output'!$B$1:$E$30"}</definedName>
    <definedName name="HTML_Control_3_4_5" hidden="1">{"'Output'!$B$1:$E$30"}</definedName>
    <definedName name="HTML_Control_3_4_5_1" hidden="1">{"'Output'!$B$1:$E$30"}</definedName>
    <definedName name="HTML_Control_3_5" hidden="1">{"'Output'!$B$1:$E$30"}</definedName>
    <definedName name="HTML_Control_3_5_1" hidden="1">{"'Output'!$B$1:$E$30"}</definedName>
    <definedName name="HTML_Control_3_5_1_1" hidden="1">{"'Output'!$B$1:$E$30"}</definedName>
    <definedName name="HTML_Control_3_5_1_2" hidden="1">{"'Output'!$B$1:$E$30"}</definedName>
    <definedName name="HTML_Control_3_5_2" hidden="1">{"'Output'!$B$1:$E$30"}</definedName>
    <definedName name="HTML_Control_3_5_2_1" hidden="1">{"'Output'!$B$1:$E$30"}</definedName>
    <definedName name="HTML_Control_3_5_3" hidden="1">{"'Output'!$B$1:$E$30"}</definedName>
    <definedName name="HTML_Control_3_5_3_1" hidden="1">{"'Output'!$B$1:$E$30"}</definedName>
    <definedName name="HTML_Control_3_5_4" hidden="1">{"'Output'!$B$1:$E$30"}</definedName>
    <definedName name="HTML_Control_3_5_4_1" hidden="1">{"'Output'!$B$1:$E$30"}</definedName>
    <definedName name="HTML_Control_3_5_5" hidden="1">{"'Output'!$B$1:$E$30"}</definedName>
    <definedName name="HTML_Control_3_5_5_1" hidden="1">{"'Output'!$B$1:$E$30"}</definedName>
    <definedName name="HTML_Control_4" hidden="1">{"'Output'!$B$1:$E$30"}</definedName>
    <definedName name="HTML_Control_4_1" hidden="1">{"'Output'!$B$1:$E$30"}</definedName>
    <definedName name="HTML_Control_4_1_1" hidden="1">{"'Output'!$B$1:$E$30"}</definedName>
    <definedName name="HTML_Control_4_1_1_1" hidden="1">{"'Output'!$B$1:$E$30"}</definedName>
    <definedName name="HTML_Control_4_1_1_1_1" hidden="1">{"'Output'!$B$1:$E$30"}</definedName>
    <definedName name="HTML_Control_4_1_1_1_2" hidden="1">{"'Output'!$B$1:$E$30"}</definedName>
    <definedName name="HTML_Control_4_1_1_2" hidden="1">{"'Output'!$B$1:$E$30"}</definedName>
    <definedName name="HTML_Control_4_1_1_2_1" hidden="1">{"'Output'!$B$1:$E$30"}</definedName>
    <definedName name="HTML_Control_4_1_1_3" hidden="1">{"'Output'!$B$1:$E$30"}</definedName>
    <definedName name="HTML_Control_4_1_1_3_1" hidden="1">{"'Output'!$B$1:$E$30"}</definedName>
    <definedName name="HTML_Control_4_1_1_4" hidden="1">{"'Output'!$B$1:$E$30"}</definedName>
    <definedName name="HTML_Control_4_1_1_4_1" hidden="1">{"'Output'!$B$1:$E$30"}</definedName>
    <definedName name="HTML_Control_4_1_1_5" hidden="1">{"'Output'!$B$1:$E$30"}</definedName>
    <definedName name="HTML_Control_4_1_1_5_1" hidden="1">{"'Output'!$B$1:$E$30"}</definedName>
    <definedName name="HTML_Control_4_1_2" hidden="1">{"'Output'!$B$1:$E$30"}</definedName>
    <definedName name="HTML_Control_4_1_2_1" hidden="1">{"'Output'!$B$1:$E$30"}</definedName>
    <definedName name="HTML_Control_4_1_2_1_1" hidden="1">{"'Output'!$B$1:$E$30"}</definedName>
    <definedName name="HTML_Control_4_1_2_1_2" hidden="1">{"'Output'!$B$1:$E$30"}</definedName>
    <definedName name="HTML_Control_4_1_2_2" hidden="1">{"'Output'!$B$1:$E$30"}</definedName>
    <definedName name="HTML_Control_4_1_2_2_1" hidden="1">{"'Output'!$B$1:$E$30"}</definedName>
    <definedName name="HTML_Control_4_1_2_3" hidden="1">{"'Output'!$B$1:$E$30"}</definedName>
    <definedName name="HTML_Control_4_1_2_3_1" hidden="1">{"'Output'!$B$1:$E$30"}</definedName>
    <definedName name="HTML_Control_4_1_2_4" hidden="1">{"'Output'!$B$1:$E$30"}</definedName>
    <definedName name="HTML_Control_4_1_2_4_1" hidden="1">{"'Output'!$B$1:$E$30"}</definedName>
    <definedName name="HTML_Control_4_1_2_5" hidden="1">{"'Output'!$B$1:$E$30"}</definedName>
    <definedName name="HTML_Control_4_1_2_5_1" hidden="1">{"'Output'!$B$1:$E$30"}</definedName>
    <definedName name="HTML_Control_4_1_3" hidden="1">{"'Output'!$B$1:$E$30"}</definedName>
    <definedName name="HTML_Control_4_1_3_1" hidden="1">{"'Output'!$B$1:$E$30"}</definedName>
    <definedName name="HTML_Control_4_1_3_1_1" hidden="1">{"'Output'!$B$1:$E$30"}</definedName>
    <definedName name="HTML_Control_4_1_3_1_2" hidden="1">{"'Output'!$B$1:$E$30"}</definedName>
    <definedName name="HTML_Control_4_1_3_2" hidden="1">{"'Output'!$B$1:$E$30"}</definedName>
    <definedName name="HTML_Control_4_1_3_2_1" hidden="1">{"'Output'!$B$1:$E$30"}</definedName>
    <definedName name="HTML_Control_4_1_3_3" hidden="1">{"'Output'!$B$1:$E$30"}</definedName>
    <definedName name="HTML_Control_4_1_3_3_1" hidden="1">{"'Output'!$B$1:$E$30"}</definedName>
    <definedName name="HTML_Control_4_1_3_4" hidden="1">{"'Output'!$B$1:$E$30"}</definedName>
    <definedName name="HTML_Control_4_1_3_4_1" hidden="1">{"'Output'!$B$1:$E$30"}</definedName>
    <definedName name="HTML_Control_4_1_3_5" hidden="1">{"'Output'!$B$1:$E$30"}</definedName>
    <definedName name="HTML_Control_4_1_3_5_1" hidden="1">{"'Output'!$B$1:$E$30"}</definedName>
    <definedName name="HTML_Control_4_1_4" hidden="1">{"'Output'!$B$1:$E$30"}</definedName>
    <definedName name="HTML_Control_4_1_4_1" hidden="1">{"'Output'!$B$1:$E$30"}</definedName>
    <definedName name="HTML_Control_4_1_4_1_1" hidden="1">{"'Output'!$B$1:$E$30"}</definedName>
    <definedName name="HTML_Control_4_1_4_1_2" hidden="1">{"'Output'!$B$1:$E$30"}</definedName>
    <definedName name="HTML_Control_4_1_4_2" hidden="1">{"'Output'!$B$1:$E$30"}</definedName>
    <definedName name="HTML_Control_4_1_4_2_1" hidden="1">{"'Output'!$B$1:$E$30"}</definedName>
    <definedName name="HTML_Control_4_1_4_3" hidden="1">{"'Output'!$B$1:$E$30"}</definedName>
    <definedName name="HTML_Control_4_1_4_3_1" hidden="1">{"'Output'!$B$1:$E$30"}</definedName>
    <definedName name="HTML_Control_4_1_4_4" hidden="1">{"'Output'!$B$1:$E$30"}</definedName>
    <definedName name="HTML_Control_4_1_4_4_1" hidden="1">{"'Output'!$B$1:$E$30"}</definedName>
    <definedName name="HTML_Control_4_1_4_5" hidden="1">{"'Output'!$B$1:$E$30"}</definedName>
    <definedName name="HTML_Control_4_1_4_5_1" hidden="1">{"'Output'!$B$1:$E$30"}</definedName>
    <definedName name="HTML_Control_4_1_5" hidden="1">{"'Output'!$B$1:$E$30"}</definedName>
    <definedName name="HTML_Control_4_1_5_1" hidden="1">{"'Output'!$B$1:$E$30"}</definedName>
    <definedName name="HTML_Control_4_1_5_2" hidden="1">{"'Output'!$B$1:$E$30"}</definedName>
    <definedName name="HTML_Control_4_2" hidden="1">{"'Output'!$B$1:$E$30"}</definedName>
    <definedName name="HTML_Control_4_2_1" hidden="1">{"'Output'!$B$1:$E$30"}</definedName>
    <definedName name="HTML_Control_4_2_1_1" hidden="1">{"'Output'!$B$1:$E$30"}</definedName>
    <definedName name="HTML_Control_4_2_1_2" hidden="1">{"'Output'!$B$1:$E$30"}</definedName>
    <definedName name="HTML_Control_4_2_2" hidden="1">{"'Output'!$B$1:$E$30"}</definedName>
    <definedName name="HTML_Control_4_2_2_1" hidden="1">{"'Output'!$B$1:$E$30"}</definedName>
    <definedName name="HTML_Control_4_2_3" hidden="1">{"'Output'!$B$1:$E$30"}</definedName>
    <definedName name="HTML_Control_4_2_3_1" hidden="1">{"'Output'!$B$1:$E$30"}</definedName>
    <definedName name="HTML_Control_4_2_4" hidden="1">{"'Output'!$B$1:$E$30"}</definedName>
    <definedName name="HTML_Control_4_2_4_1" hidden="1">{"'Output'!$B$1:$E$30"}</definedName>
    <definedName name="HTML_Control_4_2_5" hidden="1">{"'Output'!$B$1:$E$30"}</definedName>
    <definedName name="HTML_Control_4_2_5_1" hidden="1">{"'Output'!$B$1:$E$30"}</definedName>
    <definedName name="HTML_Control_4_3" hidden="1">{"'Output'!$B$1:$E$30"}</definedName>
    <definedName name="HTML_Control_4_3_1" hidden="1">{"'Output'!$B$1:$E$30"}</definedName>
    <definedName name="HTML_Control_4_3_1_1" hidden="1">{"'Output'!$B$1:$E$30"}</definedName>
    <definedName name="HTML_Control_4_3_1_2" hidden="1">{"'Output'!$B$1:$E$30"}</definedName>
    <definedName name="HTML_Control_4_3_2" hidden="1">{"'Output'!$B$1:$E$30"}</definedName>
    <definedName name="HTML_Control_4_3_2_1" hidden="1">{"'Output'!$B$1:$E$30"}</definedName>
    <definedName name="HTML_Control_4_3_3" hidden="1">{"'Output'!$B$1:$E$30"}</definedName>
    <definedName name="HTML_Control_4_3_3_1" hidden="1">{"'Output'!$B$1:$E$30"}</definedName>
    <definedName name="HTML_Control_4_3_4" hidden="1">{"'Output'!$B$1:$E$30"}</definedName>
    <definedName name="HTML_Control_4_3_4_1" hidden="1">{"'Output'!$B$1:$E$30"}</definedName>
    <definedName name="HTML_Control_4_3_5" hidden="1">{"'Output'!$B$1:$E$30"}</definedName>
    <definedName name="HTML_Control_4_3_5_1" hidden="1">{"'Output'!$B$1:$E$30"}</definedName>
    <definedName name="HTML_Control_4_4" hidden="1">{"'Output'!$B$1:$E$30"}</definedName>
    <definedName name="HTML_Control_4_4_1" hidden="1">{"'Output'!$B$1:$E$30"}</definedName>
    <definedName name="HTML_Control_4_4_1_1" hidden="1">{"'Output'!$B$1:$E$30"}</definedName>
    <definedName name="HTML_Control_4_4_1_2" hidden="1">{"'Output'!$B$1:$E$30"}</definedName>
    <definedName name="HTML_Control_4_4_2" hidden="1">{"'Output'!$B$1:$E$30"}</definedName>
    <definedName name="HTML_Control_4_4_2_1" hidden="1">{"'Output'!$B$1:$E$30"}</definedName>
    <definedName name="HTML_Control_4_4_3" hidden="1">{"'Output'!$B$1:$E$30"}</definedName>
    <definedName name="HTML_Control_4_4_3_1" hidden="1">{"'Output'!$B$1:$E$30"}</definedName>
    <definedName name="HTML_Control_4_4_4" hidden="1">{"'Output'!$B$1:$E$30"}</definedName>
    <definedName name="HTML_Control_4_4_4_1" hidden="1">{"'Output'!$B$1:$E$30"}</definedName>
    <definedName name="HTML_Control_4_4_5" hidden="1">{"'Output'!$B$1:$E$30"}</definedName>
    <definedName name="HTML_Control_4_4_5_1" hidden="1">{"'Output'!$B$1:$E$30"}</definedName>
    <definedName name="HTML_Control_4_5" hidden="1">{"'Output'!$B$1:$E$30"}</definedName>
    <definedName name="HTML_Control_4_5_1" hidden="1">{"'Output'!$B$1:$E$30"}</definedName>
    <definedName name="HTML_Control_4_5_2" hidden="1">{"'Output'!$B$1:$E$30"}</definedName>
    <definedName name="HTML_Control_5" hidden="1">{"'Output'!$B$1:$E$30"}</definedName>
    <definedName name="HTML_Control_5_1" hidden="1">{"'Output'!$B$1:$E$30"}</definedName>
    <definedName name="HTML_Control_5_1_1" hidden="1">{"'Output'!$B$1:$E$30"}</definedName>
    <definedName name="HTML_Control_5_1_1_1" hidden="1">{"'Output'!$B$1:$E$30"}</definedName>
    <definedName name="HTML_Control_5_1_1_1_1" hidden="1">{"'Output'!$B$1:$E$30"}</definedName>
    <definedName name="HTML_Control_5_1_1_1_2" hidden="1">{"'Output'!$B$1:$E$30"}</definedName>
    <definedName name="HTML_Control_5_1_1_2" hidden="1">{"'Output'!$B$1:$E$30"}</definedName>
    <definedName name="HTML_Control_5_1_1_2_1" hidden="1">{"'Output'!$B$1:$E$30"}</definedName>
    <definedName name="HTML_Control_5_1_1_3" hidden="1">{"'Output'!$B$1:$E$30"}</definedName>
    <definedName name="HTML_Control_5_1_1_3_1" hidden="1">{"'Output'!$B$1:$E$30"}</definedName>
    <definedName name="HTML_Control_5_1_1_4" hidden="1">{"'Output'!$B$1:$E$30"}</definedName>
    <definedName name="HTML_Control_5_1_1_4_1" hidden="1">{"'Output'!$B$1:$E$30"}</definedName>
    <definedName name="HTML_Control_5_1_1_5" hidden="1">{"'Output'!$B$1:$E$30"}</definedName>
    <definedName name="HTML_Control_5_1_1_5_1" hidden="1">{"'Output'!$B$1:$E$30"}</definedName>
    <definedName name="HTML_Control_5_1_2" hidden="1">{"'Output'!$B$1:$E$30"}</definedName>
    <definedName name="HTML_Control_5_1_2_1" hidden="1">{"'Output'!$B$1:$E$30"}</definedName>
    <definedName name="HTML_Control_5_1_2_1_1" hidden="1">{"'Output'!$B$1:$E$30"}</definedName>
    <definedName name="HTML_Control_5_1_2_1_2" hidden="1">{"'Output'!$B$1:$E$30"}</definedName>
    <definedName name="HTML_Control_5_1_2_2" hidden="1">{"'Output'!$B$1:$E$30"}</definedName>
    <definedName name="HTML_Control_5_1_2_2_1" hidden="1">{"'Output'!$B$1:$E$30"}</definedName>
    <definedName name="HTML_Control_5_1_2_3" hidden="1">{"'Output'!$B$1:$E$30"}</definedName>
    <definedName name="HTML_Control_5_1_2_3_1" hidden="1">{"'Output'!$B$1:$E$30"}</definedName>
    <definedName name="HTML_Control_5_1_2_4" hidden="1">{"'Output'!$B$1:$E$30"}</definedName>
    <definedName name="HTML_Control_5_1_2_4_1" hidden="1">{"'Output'!$B$1:$E$30"}</definedName>
    <definedName name="HTML_Control_5_1_2_5" hidden="1">{"'Output'!$B$1:$E$30"}</definedName>
    <definedName name="HTML_Control_5_1_2_5_1" hidden="1">{"'Output'!$B$1:$E$30"}</definedName>
    <definedName name="HTML_Control_5_1_3" hidden="1">{"'Output'!$B$1:$E$30"}</definedName>
    <definedName name="HTML_Control_5_1_3_1" hidden="1">{"'Output'!$B$1:$E$30"}</definedName>
    <definedName name="HTML_Control_5_1_3_1_1" hidden="1">{"'Output'!$B$1:$E$30"}</definedName>
    <definedName name="HTML_Control_5_1_3_1_2" hidden="1">{"'Output'!$B$1:$E$30"}</definedName>
    <definedName name="HTML_Control_5_1_3_2" hidden="1">{"'Output'!$B$1:$E$30"}</definedName>
    <definedName name="HTML_Control_5_1_3_2_1" hidden="1">{"'Output'!$B$1:$E$30"}</definedName>
    <definedName name="HTML_Control_5_1_3_3" hidden="1">{"'Output'!$B$1:$E$30"}</definedName>
    <definedName name="HTML_Control_5_1_3_3_1" hidden="1">{"'Output'!$B$1:$E$30"}</definedName>
    <definedName name="HTML_Control_5_1_3_4" hidden="1">{"'Output'!$B$1:$E$30"}</definedName>
    <definedName name="HTML_Control_5_1_3_4_1" hidden="1">{"'Output'!$B$1:$E$30"}</definedName>
    <definedName name="HTML_Control_5_1_3_5" hidden="1">{"'Output'!$B$1:$E$30"}</definedName>
    <definedName name="HTML_Control_5_1_3_5_1" hidden="1">{"'Output'!$B$1:$E$30"}</definedName>
    <definedName name="HTML_Control_5_1_4" hidden="1">{"'Output'!$B$1:$E$30"}</definedName>
    <definedName name="HTML_Control_5_1_4_1" hidden="1">{"'Output'!$B$1:$E$30"}</definedName>
    <definedName name="HTML_Control_5_1_4_1_1" hidden="1">{"'Output'!$B$1:$E$30"}</definedName>
    <definedName name="HTML_Control_5_1_4_1_2" hidden="1">{"'Output'!$B$1:$E$30"}</definedName>
    <definedName name="HTML_Control_5_1_4_2" hidden="1">{"'Output'!$B$1:$E$30"}</definedName>
    <definedName name="HTML_Control_5_1_4_2_1" hidden="1">{"'Output'!$B$1:$E$30"}</definedName>
    <definedName name="HTML_Control_5_1_4_3" hidden="1">{"'Output'!$B$1:$E$30"}</definedName>
    <definedName name="HTML_Control_5_1_4_3_1" hidden="1">{"'Output'!$B$1:$E$30"}</definedName>
    <definedName name="HTML_Control_5_1_4_4" hidden="1">{"'Output'!$B$1:$E$30"}</definedName>
    <definedName name="HTML_Control_5_1_4_4_1" hidden="1">{"'Output'!$B$1:$E$30"}</definedName>
    <definedName name="HTML_Control_5_1_4_5" hidden="1">{"'Output'!$B$1:$E$30"}</definedName>
    <definedName name="HTML_Control_5_1_4_5_1" hidden="1">{"'Output'!$B$1:$E$30"}</definedName>
    <definedName name="HTML_Control_5_1_5" hidden="1">{"'Output'!$B$1:$E$30"}</definedName>
    <definedName name="HTML_Control_5_1_5_1" hidden="1">{"'Output'!$B$1:$E$30"}</definedName>
    <definedName name="HTML_Control_5_1_5_2" hidden="1">{"'Output'!$B$1:$E$30"}</definedName>
    <definedName name="HTML_Control_5_2" hidden="1">{"'Output'!$B$1:$E$30"}</definedName>
    <definedName name="HTML_Control_5_2_1" hidden="1">{"'Output'!$B$1:$E$30"}</definedName>
    <definedName name="HTML_Control_5_2_1_1" hidden="1">{"'Output'!$B$1:$E$30"}</definedName>
    <definedName name="HTML_Control_5_2_1_2" hidden="1">{"'Output'!$B$1:$E$30"}</definedName>
    <definedName name="HTML_Control_5_2_2" hidden="1">{"'Output'!$B$1:$E$30"}</definedName>
    <definedName name="HTML_Control_5_2_2_1" hidden="1">{"'Output'!$B$1:$E$30"}</definedName>
    <definedName name="HTML_Control_5_2_3" hidden="1">{"'Output'!$B$1:$E$30"}</definedName>
    <definedName name="HTML_Control_5_2_3_1" hidden="1">{"'Output'!$B$1:$E$30"}</definedName>
    <definedName name="HTML_Control_5_2_4" hidden="1">{"'Output'!$B$1:$E$30"}</definedName>
    <definedName name="HTML_Control_5_2_4_1" hidden="1">{"'Output'!$B$1:$E$30"}</definedName>
    <definedName name="HTML_Control_5_2_5" hidden="1">{"'Output'!$B$1:$E$30"}</definedName>
    <definedName name="HTML_Control_5_2_5_1" hidden="1">{"'Output'!$B$1:$E$30"}</definedName>
    <definedName name="HTML_Control_5_3" hidden="1">{"'Output'!$B$1:$E$30"}</definedName>
    <definedName name="HTML_Control_5_3_1" hidden="1">{"'Output'!$B$1:$E$30"}</definedName>
    <definedName name="HTML_Control_5_3_1_1" hidden="1">{"'Output'!$B$1:$E$30"}</definedName>
    <definedName name="HTML_Control_5_3_1_2" hidden="1">{"'Output'!$B$1:$E$30"}</definedName>
    <definedName name="HTML_Control_5_3_2" hidden="1">{"'Output'!$B$1:$E$30"}</definedName>
    <definedName name="HTML_Control_5_3_2_1" hidden="1">{"'Output'!$B$1:$E$30"}</definedName>
    <definedName name="HTML_Control_5_3_3" hidden="1">{"'Output'!$B$1:$E$30"}</definedName>
    <definedName name="HTML_Control_5_3_3_1" hidden="1">{"'Output'!$B$1:$E$30"}</definedName>
    <definedName name="HTML_Control_5_3_4" hidden="1">{"'Output'!$B$1:$E$30"}</definedName>
    <definedName name="HTML_Control_5_3_4_1" hidden="1">{"'Output'!$B$1:$E$30"}</definedName>
    <definedName name="HTML_Control_5_3_5" hidden="1">{"'Output'!$B$1:$E$30"}</definedName>
    <definedName name="HTML_Control_5_3_5_1" hidden="1">{"'Output'!$B$1:$E$30"}</definedName>
    <definedName name="HTML_Control_5_4" hidden="1">{"'Output'!$B$1:$E$30"}</definedName>
    <definedName name="HTML_Control_5_4_1" hidden="1">{"'Output'!$B$1:$E$30"}</definedName>
    <definedName name="HTML_Control_5_4_1_1" hidden="1">{"'Output'!$B$1:$E$30"}</definedName>
    <definedName name="HTML_Control_5_4_1_2" hidden="1">{"'Output'!$B$1:$E$30"}</definedName>
    <definedName name="HTML_Control_5_4_2" hidden="1">{"'Output'!$B$1:$E$30"}</definedName>
    <definedName name="HTML_Control_5_4_2_1" hidden="1">{"'Output'!$B$1:$E$30"}</definedName>
    <definedName name="HTML_Control_5_4_3" hidden="1">{"'Output'!$B$1:$E$30"}</definedName>
    <definedName name="HTML_Control_5_4_3_1" hidden="1">{"'Output'!$B$1:$E$30"}</definedName>
    <definedName name="HTML_Control_5_4_4" hidden="1">{"'Output'!$B$1:$E$30"}</definedName>
    <definedName name="HTML_Control_5_4_4_1" hidden="1">{"'Output'!$B$1:$E$30"}</definedName>
    <definedName name="HTML_Control_5_4_5" hidden="1">{"'Output'!$B$1:$E$30"}</definedName>
    <definedName name="HTML_Control_5_4_5_1" hidden="1">{"'Output'!$B$1:$E$30"}</definedName>
    <definedName name="HTML_Control_5_5" hidden="1">{"'Output'!$B$1:$E$30"}</definedName>
    <definedName name="HTML_Control_5_5_1" hidden="1">{"'Output'!$B$1:$E$30"}</definedName>
    <definedName name="HTML_Control_5_5_2" hidden="1">{"'Output'!$B$1:$E$30"}</definedName>
    <definedName name="HTML_Description" hidden="1">""</definedName>
    <definedName name="HTML_Email" hidden="1">""</definedName>
    <definedName name="HTML_Header" hidden="1">"Output"</definedName>
    <definedName name="HTML_LastUpdate" hidden="1">"2/16/00"</definedName>
    <definedName name="HTML_LineAfter" hidden="1">FALSE</definedName>
    <definedName name="HTML_LineBefore" hidden="1">FALSE</definedName>
    <definedName name="HTML_Name" hidden="1">"RC"</definedName>
    <definedName name="HTML_OBDlg2" hidden="1">TRUE</definedName>
    <definedName name="HTML_OBDlg4" hidden="1">TRUE</definedName>
    <definedName name="HTML_OS" hidden="1">0</definedName>
    <definedName name="HTML_PathFile" hidden="1">"J:\PS\pso\Resource Coordination\Resource Coordinator\System Lambda\SystemLambda.htm"</definedName>
    <definedName name="HTML_Title" hidden="1">"System Lambda Temp"</definedName>
    <definedName name="Pal_Workbook_GUID" hidden="1">"ZNKQLAX5J3K18YY4TKR1FKU4"</definedName>
    <definedName name="RiskAfterRecalcMacro" hidden="1">""</definedName>
    <definedName name="RiskAfterSimMacro" hidden="1">""</definedName>
    <definedName name="RiskAutoStopPercChange">1.5</definedName>
    <definedName name="RiskBeforeRecalcMacro" hidden="1">""</definedName>
    <definedName name="RiskBeforeSimMacro" hidden="1">""</definedName>
    <definedName name="RiskCollectDistributionSamples" hidden="1">2</definedName>
    <definedName name="RiskExcelReportsGoInNewWorkbook">TRUE</definedName>
    <definedName name="RiskExcelReportsToGenerate">0</definedName>
    <definedName name="RiskFixedSeed" hidden="1">6</definedName>
    <definedName name="RiskGenerateExcelReportsAtEndOfSimulation">FALSE</definedName>
    <definedName name="RiskHasSettings" hidden="1">5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5000</definedName>
    <definedName name="RiskNumSimulations" hidden="1">1</definedName>
    <definedName name="RiskPauseOnError" hidden="1">FALSE</definedName>
    <definedName name="RiskRealTimeResults">FALSE</definedName>
    <definedName name="RiskReportGraphFormat">0</definedName>
    <definedName name="RiskResultsUpdateFreq">100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howRiskWindowAtEndOfSimulation">TRUE</definedName>
    <definedName name="RiskStandardRecalc" hidden="1">1</definedName>
    <definedName name="RiskTemplateSheetName">"myTemplate"</definedName>
    <definedName name="RiskUpdateDisplay" hidden="1">FALSE</definedName>
    <definedName name="RiskUseDifferentSeedForEachSim" hidden="1">FALSE</definedName>
    <definedName name="RiskUseFixedSeed" hidden="1">TRUE</definedName>
    <definedName name="RiskUseMultipleCPUs" hidden="1">TRUE</definedName>
    <definedName name="solver_ntri" hidden="1">1000</definedName>
    <definedName name="solver_rsmp" hidden="1">1</definedName>
    <definedName name="solver_seed" hidden="1">0</definedName>
    <definedName name="wrn.Transport." hidden="1">{#N/A,#N/A,FALSE,"9.1A";#N/A,#N/A,FALSE,"9.1B";#N/A,#N/A,FALSE,"9.2A";#N/A,#N/A,FALSE,"9.2B";#N/A,#N/A,FALSE,"9.2C";#N/A,#N/A,FALSE,"9.3A";#N/A,#N/A,FALSE,"9.3B";#N/A,#N/A,FALSE,"9.3C";#N/A,#N/A,FALSE,"9.4";#N/A,#N/A,FALSE,"9.5A";#N/A,#N/A,FALSE,"9.5B"}</definedName>
    <definedName name="wrn.Waste." hidden="1">{#N/A,#N/A,FALSE,"7.1A";#N/A,#N/A,FALSE,"7.1B";#N/A,#N/A,FALSE,"7.2A";#N/A,#N/A,FALSE,"7.2B";#N/A,#N/A,FALSE,"7.2C";#N/A,#N/A,FALSE,"7.3";#N/A,#N/A,FALSE,"7.4A";#N/A,#N/A,FALSE,"7.4B";#N/A,#N/A,FALSE,"7.5";#N/A,#N/A,FALSE,"7.6"}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56" l="1"/>
  <c r="B13" i="56"/>
  <c r="M77" i="56"/>
  <c r="M78" i="56"/>
  <c r="M79" i="56"/>
  <c r="M80" i="56"/>
  <c r="M81" i="56"/>
  <c r="M82" i="56"/>
  <c r="M83" i="56"/>
  <c r="M84" i="56"/>
  <c r="M85" i="56"/>
  <c r="M86" i="56"/>
  <c r="M87" i="56"/>
  <c r="M88" i="56"/>
  <c r="M89" i="56"/>
  <c r="M90" i="56"/>
  <c r="M91" i="56"/>
  <c r="M92" i="56"/>
  <c r="M93" i="56"/>
  <c r="M94" i="56"/>
  <c r="M95" i="56"/>
  <c r="M96" i="56"/>
  <c r="M97" i="56"/>
  <c r="M98" i="56"/>
  <c r="M99" i="56"/>
  <c r="M100" i="56"/>
  <c r="M101" i="56"/>
  <c r="M102" i="56"/>
  <c r="M103" i="56"/>
  <c r="M104" i="56"/>
  <c r="M76" i="56"/>
  <c r="P41" i="56"/>
  <c r="Q41" i="56"/>
  <c r="R41" i="56"/>
  <c r="S41" i="56"/>
  <c r="T41" i="56"/>
  <c r="U41" i="56"/>
  <c r="V41" i="56"/>
  <c r="W41" i="56"/>
  <c r="X41" i="56"/>
  <c r="Y41" i="56"/>
  <c r="Z41" i="56"/>
  <c r="AA41" i="56"/>
  <c r="AB41" i="56"/>
  <c r="AC41" i="56"/>
  <c r="AD41" i="56"/>
  <c r="AE41" i="56"/>
  <c r="AF41" i="56"/>
  <c r="AG41" i="56"/>
  <c r="AH41" i="56"/>
  <c r="AI41" i="56"/>
  <c r="AJ41" i="56"/>
  <c r="AK41" i="56"/>
  <c r="AL41" i="56"/>
  <c r="AM41" i="56"/>
  <c r="AN41" i="56"/>
  <c r="AO41" i="56"/>
  <c r="AP41" i="56"/>
  <c r="AQ41" i="56"/>
  <c r="O41" i="56"/>
  <c r="P45" i="56"/>
  <c r="Q45" i="56"/>
  <c r="R45" i="56"/>
  <c r="S45" i="56"/>
  <c r="T45" i="56"/>
  <c r="U45" i="56"/>
  <c r="V45" i="56"/>
  <c r="W45" i="56"/>
  <c r="Y45" i="56"/>
  <c r="Z45" i="56"/>
  <c r="AA45" i="56"/>
  <c r="AC45" i="56"/>
  <c r="AD45" i="56"/>
  <c r="AE45" i="56"/>
  <c r="AF45" i="56"/>
  <c r="AG45" i="56"/>
  <c r="AH45" i="56"/>
  <c r="AI45" i="56"/>
  <c r="AJ45" i="56"/>
  <c r="AK45" i="56"/>
  <c r="AM45" i="56"/>
  <c r="AN45" i="56"/>
  <c r="AO45" i="56"/>
  <c r="AP45" i="56"/>
  <c r="O45" i="56"/>
  <c r="M28" i="54"/>
  <c r="L28" i="54"/>
  <c r="K28" i="54"/>
  <c r="J28" i="54"/>
  <c r="E28" i="54"/>
  <c r="F28" i="54"/>
  <c r="G28" i="54"/>
  <c r="D28" i="54"/>
  <c r="M27" i="54"/>
  <c r="L27" i="54"/>
  <c r="K27" i="54"/>
  <c r="J27" i="54"/>
  <c r="M26" i="54"/>
  <c r="L26" i="54"/>
  <c r="K26" i="54"/>
  <c r="J26" i="54"/>
  <c r="D27" i="54"/>
  <c r="E27" i="54"/>
  <c r="F27" i="54"/>
  <c r="G27" i="54"/>
  <c r="E26" i="54"/>
  <c r="F26" i="54"/>
  <c r="G26" i="54"/>
  <c r="D26" i="54"/>
  <c r="D21" i="54"/>
  <c r="B47" i="56" l="1"/>
  <c r="F52" i="56"/>
  <c r="F51" i="56"/>
  <c r="F50" i="56"/>
  <c r="G49" i="56"/>
  <c r="F49" i="56"/>
  <c r="E49" i="56"/>
  <c r="G48" i="56"/>
  <c r="F48" i="56"/>
  <c r="E48" i="56"/>
  <c r="D48" i="56"/>
  <c r="C48" i="56"/>
  <c r="B48" i="56"/>
  <c r="A52" i="56"/>
  <c r="A51" i="56"/>
  <c r="A50" i="56"/>
  <c r="A49" i="56"/>
  <c r="N72" i="56"/>
  <c r="N71" i="56"/>
  <c r="N70" i="56"/>
  <c r="N69" i="56"/>
  <c r="S26" i="56" l="1"/>
  <c r="S29" i="56" l="1"/>
  <c r="AT13" i="56"/>
  <c r="AF29" i="56"/>
  <c r="AG29" i="56"/>
  <c r="AG26" i="56"/>
  <c r="AN26" i="56" l="1"/>
  <c r="AN29" i="56"/>
  <c r="AN27" i="56" s="1"/>
  <c r="AN28" i="56" l="1"/>
  <c r="M21" i="54" l="1"/>
  <c r="L21" i="54"/>
  <c r="K21" i="54"/>
  <c r="J21" i="54"/>
  <c r="E21" i="54"/>
  <c r="F21" i="54"/>
  <c r="G21" i="54"/>
  <c r="M22" i="54"/>
  <c r="L22" i="54"/>
  <c r="K22" i="54"/>
  <c r="J22" i="54"/>
  <c r="G22" i="54"/>
  <c r="F22" i="54"/>
  <c r="E22" i="54"/>
  <c r="D22" i="54"/>
  <c r="D24" i="56" l="1"/>
  <c r="D23" i="56"/>
  <c r="D22" i="56"/>
  <c r="D21" i="56"/>
  <c r="D20" i="56"/>
  <c r="D19" i="56"/>
  <c r="D18" i="56"/>
  <c r="D17" i="56"/>
  <c r="D16" i="56"/>
  <c r="D15" i="56"/>
  <c r="D14" i="56"/>
  <c r="D13" i="56"/>
  <c r="D12" i="56"/>
  <c r="D11" i="56"/>
  <c r="D10" i="56"/>
  <c r="D9" i="56"/>
  <c r="D8" i="56"/>
  <c r="D7" i="56"/>
  <c r="D6" i="56"/>
  <c r="D29" i="56" l="1"/>
  <c r="D52" i="56" s="1"/>
  <c r="N27" i="56" l="1"/>
  <c r="N28" i="56" l="1"/>
  <c r="AM29" i="56"/>
  <c r="AM26" i="56"/>
  <c r="Y29" i="56"/>
  <c r="Y26" i="56"/>
  <c r="N29" i="56" l="1"/>
  <c r="Y28" i="56"/>
  <c r="Y27" i="56"/>
  <c r="AM28" i="56"/>
  <c r="AM27" i="56"/>
  <c r="M27" i="56" l="1"/>
  <c r="M28" i="56" s="1"/>
  <c r="M29" i="56" s="1"/>
  <c r="L27" i="56"/>
  <c r="I27" i="56"/>
  <c r="H27" i="56"/>
  <c r="AQ29" i="56"/>
  <c r="AP29" i="56"/>
  <c r="AO29" i="56"/>
  <c r="AL29" i="56"/>
  <c r="AK29" i="56"/>
  <c r="AJ29" i="56"/>
  <c r="AI29" i="56"/>
  <c r="AH29" i="56"/>
  <c r="AE29" i="56"/>
  <c r="AD29" i="56"/>
  <c r="AC29" i="56"/>
  <c r="AQ26" i="56"/>
  <c r="AP26" i="56"/>
  <c r="AO26" i="56"/>
  <c r="AL26" i="56"/>
  <c r="AK26" i="56"/>
  <c r="AJ26" i="56"/>
  <c r="AI26" i="56"/>
  <c r="AH26" i="56"/>
  <c r="AF26" i="56"/>
  <c r="AE26" i="56"/>
  <c r="AD26" i="56"/>
  <c r="AC26" i="56"/>
  <c r="AB26" i="56"/>
  <c r="AA26" i="56"/>
  <c r="Z26" i="56"/>
  <c r="X26" i="56"/>
  <c r="W26" i="56"/>
  <c r="V26" i="56"/>
  <c r="U26" i="56"/>
  <c r="P26" i="56"/>
  <c r="O26" i="56"/>
  <c r="AB29" i="56"/>
  <c r="AA29" i="56"/>
  <c r="Z29" i="56"/>
  <c r="X29" i="56"/>
  <c r="W29" i="56"/>
  <c r="V29" i="56"/>
  <c r="U29" i="56"/>
  <c r="T29" i="56"/>
  <c r="R29" i="56"/>
  <c r="Q29" i="56"/>
  <c r="P29" i="56"/>
  <c r="P28" i="56" s="1"/>
  <c r="O29" i="56"/>
  <c r="O27" i="56" s="1"/>
  <c r="T26" i="56"/>
  <c r="R26" i="56"/>
  <c r="Q26" i="56"/>
  <c r="H28" i="56" l="1"/>
  <c r="E50" i="56"/>
  <c r="L28" i="56"/>
  <c r="G50" i="56"/>
  <c r="P27" i="56"/>
  <c r="V28" i="56"/>
  <c r="AA28" i="56"/>
  <c r="AE27" i="56"/>
  <c r="I28" i="56"/>
  <c r="I29" i="56" s="1"/>
  <c r="AI28" i="56"/>
  <c r="U28" i="56"/>
  <c r="Z28" i="56"/>
  <c r="AD28" i="56"/>
  <c r="R27" i="56"/>
  <c r="AP27" i="56"/>
  <c r="T27" i="56"/>
  <c r="X27" i="56"/>
  <c r="AQ27" i="56"/>
  <c r="AC27" i="56"/>
  <c r="AH27" i="56"/>
  <c r="AL27" i="56"/>
  <c r="AA27" i="56"/>
  <c r="AF27" i="56"/>
  <c r="AK27" i="56"/>
  <c r="Q27" i="56"/>
  <c r="AD27" i="56"/>
  <c r="AI27" i="56"/>
  <c r="AO27" i="56"/>
  <c r="V27" i="56"/>
  <c r="R28" i="56"/>
  <c r="T28" i="56"/>
  <c r="W27" i="56"/>
  <c r="AB27" i="56"/>
  <c r="AE28" i="56"/>
  <c r="AJ28" i="56"/>
  <c r="AP28" i="56"/>
  <c r="AO28" i="56"/>
  <c r="AJ27" i="56"/>
  <c r="U27" i="56"/>
  <c r="AL28" i="56"/>
  <c r="AH28" i="56"/>
  <c r="AC28" i="56"/>
  <c r="X28" i="56"/>
  <c r="Z27" i="56"/>
  <c r="Q28" i="56"/>
  <c r="AQ28" i="56"/>
  <c r="AK28" i="56"/>
  <c r="AF28" i="56"/>
  <c r="AB28" i="56"/>
  <c r="W28" i="56"/>
  <c r="O28" i="56"/>
  <c r="L29" i="56" l="1"/>
  <c r="G52" i="56" s="1"/>
  <c r="G51" i="56"/>
  <c r="H29" i="56"/>
  <c r="E52" i="56" s="1"/>
  <c r="E51" i="56"/>
  <c r="E7" i="56"/>
  <c r="F7" i="56"/>
  <c r="G7" i="56"/>
  <c r="E8" i="56"/>
  <c r="F8" i="56"/>
  <c r="G8" i="56"/>
  <c r="E9" i="56"/>
  <c r="F9" i="56"/>
  <c r="G9" i="56"/>
  <c r="E10" i="56"/>
  <c r="F10" i="56"/>
  <c r="G10" i="56"/>
  <c r="E11" i="56"/>
  <c r="F11" i="56"/>
  <c r="G11" i="56"/>
  <c r="E12" i="56"/>
  <c r="F12" i="56"/>
  <c r="G12" i="56"/>
  <c r="E13" i="56"/>
  <c r="F13" i="56"/>
  <c r="G13" i="56"/>
  <c r="E14" i="56"/>
  <c r="F14" i="56"/>
  <c r="G14" i="56"/>
  <c r="E15" i="56"/>
  <c r="F15" i="56"/>
  <c r="G15" i="56"/>
  <c r="E16" i="56"/>
  <c r="F16" i="56"/>
  <c r="G16" i="56"/>
  <c r="E17" i="56"/>
  <c r="F17" i="56"/>
  <c r="G17" i="56"/>
  <c r="E18" i="56"/>
  <c r="F18" i="56"/>
  <c r="G18" i="56"/>
  <c r="E19" i="56"/>
  <c r="F19" i="56"/>
  <c r="G19" i="56"/>
  <c r="E20" i="56"/>
  <c r="F20" i="56"/>
  <c r="G20" i="56"/>
  <c r="E21" i="56"/>
  <c r="F21" i="56"/>
  <c r="G21" i="56"/>
  <c r="E22" i="56"/>
  <c r="F22" i="56"/>
  <c r="G22" i="56"/>
  <c r="E23" i="56"/>
  <c r="F23" i="56"/>
  <c r="G23" i="56"/>
  <c r="E24" i="56"/>
  <c r="F24" i="56"/>
  <c r="G24" i="56"/>
  <c r="G6" i="56"/>
  <c r="F6" i="56"/>
  <c r="E6" i="56"/>
  <c r="C7" i="56"/>
  <c r="C8" i="56"/>
  <c r="C9" i="56"/>
  <c r="C10" i="56"/>
  <c r="C11" i="56"/>
  <c r="C12" i="56"/>
  <c r="C13" i="56"/>
  <c r="C14" i="56"/>
  <c r="C15" i="56"/>
  <c r="C16" i="56"/>
  <c r="C17" i="56"/>
  <c r="C18" i="56"/>
  <c r="C19" i="56"/>
  <c r="C20" i="56"/>
  <c r="C21" i="56"/>
  <c r="C22" i="56"/>
  <c r="C23" i="56"/>
  <c r="C24" i="56"/>
  <c r="C6" i="56"/>
  <c r="B6" i="56"/>
  <c r="B7" i="56"/>
  <c r="B8" i="56"/>
  <c r="B9" i="56"/>
  <c r="B10" i="56"/>
  <c r="B11" i="56"/>
  <c r="B12" i="56"/>
  <c r="B15" i="56"/>
  <c r="B16" i="56"/>
  <c r="B17" i="56"/>
  <c r="B18" i="56"/>
  <c r="B19" i="56"/>
  <c r="B20" i="56"/>
  <c r="B21" i="56"/>
  <c r="B22" i="56"/>
  <c r="B23" i="56"/>
  <c r="B24" i="56"/>
  <c r="C29" i="56" l="1"/>
  <c r="C52" i="56" s="1"/>
  <c r="E26" i="56"/>
  <c r="G26" i="56"/>
  <c r="Z36" i="56" s="1"/>
  <c r="G25" i="56"/>
  <c r="E25" i="56"/>
  <c r="F29" i="56"/>
  <c r="AN39" i="56" s="1"/>
  <c r="AN49" i="56" s="1"/>
  <c r="U87" i="56" s="1"/>
  <c r="B29" i="56"/>
  <c r="B52" i="56" s="1"/>
  <c r="D28" i="56"/>
  <c r="D51" i="56" s="1"/>
  <c r="F27" i="56"/>
  <c r="B27" i="56"/>
  <c r="B50" i="56" s="1"/>
  <c r="D26" i="56"/>
  <c r="D49" i="56" s="1"/>
  <c r="G29" i="56"/>
  <c r="G27" i="56"/>
  <c r="D25" i="56"/>
  <c r="E29" i="56"/>
  <c r="C28" i="56"/>
  <c r="C51" i="56" s="1"/>
  <c r="E27" i="56"/>
  <c r="X37" i="56" s="1"/>
  <c r="X47" i="56" s="1"/>
  <c r="S101" i="56" s="1"/>
  <c r="C26" i="56"/>
  <c r="C25" i="56"/>
  <c r="F28" i="56"/>
  <c r="AN38" i="56" s="1"/>
  <c r="AN48" i="56" s="1"/>
  <c r="T87" i="56" s="1"/>
  <c r="B28" i="56"/>
  <c r="B51" i="56" s="1"/>
  <c r="D27" i="56"/>
  <c r="D50" i="56" s="1"/>
  <c r="F26" i="56"/>
  <c r="B26" i="56"/>
  <c r="B49" i="56" s="1"/>
  <c r="F25" i="56"/>
  <c r="G28" i="56"/>
  <c r="AA38" i="56" s="1"/>
  <c r="AA48" i="56" s="1"/>
  <c r="T104" i="56" s="1"/>
  <c r="B25" i="56"/>
  <c r="E28" i="56"/>
  <c r="X38" i="56" s="1"/>
  <c r="X48" i="56" s="1"/>
  <c r="T101" i="56" s="1"/>
  <c r="C27" i="56"/>
  <c r="C50" i="56" s="1"/>
  <c r="T69" i="56" l="1"/>
  <c r="Z46" i="56"/>
  <c r="R95" i="56" s="1"/>
  <c r="C49" i="56"/>
  <c r="AG36" i="56"/>
  <c r="AG46" i="56" s="1"/>
  <c r="R88" i="56" s="1"/>
  <c r="S36" i="56"/>
  <c r="S46" i="56" s="1"/>
  <c r="R102" i="56" s="1"/>
  <c r="AG38" i="56"/>
  <c r="AG48" i="56" s="1"/>
  <c r="T88" i="56" s="1"/>
  <c r="S38" i="56"/>
  <c r="S48" i="56" s="1"/>
  <c r="T102" i="56" s="1"/>
  <c r="AG39" i="56"/>
  <c r="AG49" i="56" s="1"/>
  <c r="U88" i="56" s="1"/>
  <c r="S39" i="56"/>
  <c r="S49" i="56" s="1"/>
  <c r="U102" i="56" s="1"/>
  <c r="S37" i="56"/>
  <c r="S47" i="56" s="1"/>
  <c r="S102" i="56" s="1"/>
  <c r="AG37" i="56"/>
  <c r="AG47" i="56" s="1"/>
  <c r="S88" i="56" s="1"/>
  <c r="AM36" i="56"/>
  <c r="AN36" i="56"/>
  <c r="AN46" i="56" s="1"/>
  <c r="R87" i="56" s="1"/>
  <c r="AN37" i="56"/>
  <c r="Y37" i="56"/>
  <c r="Y38" i="56"/>
  <c r="AM38" i="56"/>
  <c r="P38" i="56"/>
  <c r="P48" i="56" s="1"/>
  <c r="T98" i="56" s="1"/>
  <c r="O38" i="56"/>
  <c r="R36" i="56"/>
  <c r="R46" i="56" s="1"/>
  <c r="R99" i="56" s="1"/>
  <c r="Q36" i="56"/>
  <c r="O37" i="56"/>
  <c r="P37" i="56"/>
  <c r="P47" i="56" s="1"/>
  <c r="S98" i="56" s="1"/>
  <c r="AM37" i="56"/>
  <c r="O36" i="56"/>
  <c r="P36" i="56"/>
  <c r="P46" i="56" s="1"/>
  <c r="R98" i="56" s="1"/>
  <c r="Q38" i="56"/>
  <c r="R38" i="56"/>
  <c r="R48" i="56" s="1"/>
  <c r="T99" i="56" s="1"/>
  <c r="Q37" i="56"/>
  <c r="R37" i="56"/>
  <c r="R47" i="56" s="1"/>
  <c r="S99" i="56" s="1"/>
  <c r="Y36" i="56"/>
  <c r="O39" i="56"/>
  <c r="O49" i="56" s="1"/>
  <c r="U91" i="56" s="1"/>
  <c r="P39" i="56"/>
  <c r="P49" i="56" s="1"/>
  <c r="U98" i="56" s="1"/>
  <c r="AB39" i="56"/>
  <c r="AB49" i="56" s="1"/>
  <c r="AA39" i="56"/>
  <c r="AA49" i="56" s="1"/>
  <c r="U104" i="56" s="1"/>
  <c r="Y39" i="56"/>
  <c r="AM39" i="56"/>
  <c r="R39" i="56"/>
  <c r="R49" i="56" s="1"/>
  <c r="U99" i="56" s="1"/>
  <c r="Q39" i="56"/>
  <c r="V36" i="56"/>
  <c r="V46" i="56" s="1"/>
  <c r="R103" i="56" s="1"/>
  <c r="U36" i="56"/>
  <c r="U46" i="56" s="1"/>
  <c r="R100" i="56" s="1"/>
  <c r="T36" i="56"/>
  <c r="T38" i="56"/>
  <c r="U38" i="56"/>
  <c r="U48" i="56" s="1"/>
  <c r="T100" i="56" s="1"/>
  <c r="V38" i="56"/>
  <c r="V48" i="56" s="1"/>
  <c r="T103" i="56" s="1"/>
  <c r="T37" i="56"/>
  <c r="U37" i="56"/>
  <c r="U47" i="56" s="1"/>
  <c r="S100" i="56" s="1"/>
  <c r="V37" i="56"/>
  <c r="V47" i="56" s="1"/>
  <c r="S103" i="56" s="1"/>
  <c r="V39" i="56"/>
  <c r="V49" i="56" s="1"/>
  <c r="U103" i="56" s="1"/>
  <c r="U39" i="56"/>
  <c r="U49" i="56" s="1"/>
  <c r="U100" i="56" s="1"/>
  <c r="T39" i="56"/>
  <c r="AJ39" i="56"/>
  <c r="AJ49" i="56" s="1"/>
  <c r="U89" i="56" s="1"/>
  <c r="AJ38" i="56"/>
  <c r="AJ48" i="56" s="1"/>
  <c r="T89" i="56" s="1"/>
  <c r="AJ37" i="56"/>
  <c r="AJ47" i="56" s="1"/>
  <c r="S89" i="56" s="1"/>
  <c r="AJ36" i="56"/>
  <c r="AJ46" i="56" s="1"/>
  <c r="R89" i="56" s="1"/>
  <c r="AL37" i="56"/>
  <c r="AP37" i="56"/>
  <c r="AP47" i="56" s="1"/>
  <c r="S90" i="56" s="1"/>
  <c r="AA37" i="56"/>
  <c r="AA47" i="56" s="1"/>
  <c r="S104" i="56" s="1"/>
  <c r="AQ37" i="56"/>
  <c r="AQ47" i="56" s="1"/>
  <c r="AB37" i="56"/>
  <c r="AB47" i="56" s="1"/>
  <c r="AO37" i="56"/>
  <c r="Z37" i="56"/>
  <c r="AO39" i="56"/>
  <c r="Z39" i="56"/>
  <c r="AP39" i="56"/>
  <c r="AP49" i="56" s="1"/>
  <c r="U90" i="56" s="1"/>
  <c r="AQ39" i="56"/>
  <c r="AQ49" i="56" s="1"/>
  <c r="AQ38" i="56"/>
  <c r="AQ48" i="56" s="1"/>
  <c r="AB38" i="56"/>
  <c r="AB48" i="56" s="1"/>
  <c r="AO38" i="56"/>
  <c r="Z38" i="56"/>
  <c r="AP38" i="56"/>
  <c r="AP48" i="56" s="1"/>
  <c r="T90" i="56" s="1"/>
  <c r="X39" i="56"/>
  <c r="X49" i="56" s="1"/>
  <c r="U101" i="56" s="1"/>
  <c r="AL39" i="56"/>
  <c r="AP36" i="56"/>
  <c r="AP46" i="56" s="1"/>
  <c r="R90" i="56" s="1"/>
  <c r="AQ36" i="56"/>
  <c r="AQ46" i="56" s="1"/>
  <c r="AB36" i="56"/>
  <c r="AB46" i="56" s="1"/>
  <c r="AO36" i="56"/>
  <c r="AA36" i="56"/>
  <c r="AA46" i="56" s="1"/>
  <c r="R104" i="56" s="1"/>
  <c r="AL38" i="56"/>
  <c r="AL36" i="56"/>
  <c r="AL46" i="56" s="1"/>
  <c r="R86" i="56" s="1"/>
  <c r="X36" i="56"/>
  <c r="AC36" i="56"/>
  <c r="AD36" i="56"/>
  <c r="AD46" i="56" s="1"/>
  <c r="R83" i="56" s="1"/>
  <c r="AH39" i="56"/>
  <c r="AI39" i="56"/>
  <c r="AI49" i="56" s="1"/>
  <c r="U85" i="56" s="1"/>
  <c r="AF38" i="56"/>
  <c r="AF48" i="56" s="1"/>
  <c r="T84" i="56" s="1"/>
  <c r="AE38" i="56"/>
  <c r="AI38" i="56"/>
  <c r="AI48" i="56" s="1"/>
  <c r="T85" i="56" s="1"/>
  <c r="AH38" i="56"/>
  <c r="AF37" i="56"/>
  <c r="AF47" i="56" s="1"/>
  <c r="S84" i="56" s="1"/>
  <c r="AE37" i="56"/>
  <c r="AI37" i="56"/>
  <c r="AI47" i="56" s="1"/>
  <c r="S85" i="56" s="1"/>
  <c r="AH37" i="56"/>
  <c r="AH36" i="56"/>
  <c r="AI36" i="56"/>
  <c r="AI46" i="56" s="1"/>
  <c r="R85" i="56" s="1"/>
  <c r="AC39" i="56"/>
  <c r="AD39" i="56"/>
  <c r="AD49" i="56" s="1"/>
  <c r="U83" i="56" s="1"/>
  <c r="AE39" i="56"/>
  <c r="AF39" i="56"/>
  <c r="AF49" i="56" s="1"/>
  <c r="U84" i="56" s="1"/>
  <c r="AC38" i="56"/>
  <c r="AD38" i="56"/>
  <c r="AD48" i="56" s="1"/>
  <c r="T83" i="56" s="1"/>
  <c r="AF36" i="56"/>
  <c r="AF46" i="56" s="1"/>
  <c r="R84" i="56" s="1"/>
  <c r="AE36" i="56"/>
  <c r="AD37" i="56"/>
  <c r="AC37" i="56"/>
  <c r="AN47" i="56" l="1"/>
  <c r="S87" i="56" s="1"/>
  <c r="AR37" i="56"/>
  <c r="T72" i="56"/>
  <c r="Z49" i="56"/>
  <c r="U95" i="56" s="1"/>
  <c r="AK37" i="56"/>
  <c r="AL47" i="56"/>
  <c r="S86" i="56" s="1"/>
  <c r="Y70" i="56"/>
  <c r="AM47" i="56"/>
  <c r="S79" i="56" s="1"/>
  <c r="S71" i="56"/>
  <c r="Y48" i="56"/>
  <c r="T94" i="56" s="1"/>
  <c r="V71" i="56"/>
  <c r="AE48" i="56"/>
  <c r="T77" i="56" s="1"/>
  <c r="AK38" i="56"/>
  <c r="AL48" i="56"/>
  <c r="T86" i="56" s="1"/>
  <c r="Z72" i="56"/>
  <c r="AO49" i="56"/>
  <c r="U80" i="56" s="1"/>
  <c r="P72" i="56"/>
  <c r="Q49" i="56"/>
  <c r="U92" i="56" s="1"/>
  <c r="S69" i="56"/>
  <c r="Y46" i="56"/>
  <c r="R94" i="56" s="1"/>
  <c r="S70" i="56"/>
  <c r="Y47" i="56"/>
  <c r="S94" i="56" s="1"/>
  <c r="U72" i="56"/>
  <c r="AC49" i="56"/>
  <c r="U76" i="56" s="1"/>
  <c r="T71" i="56"/>
  <c r="Z48" i="56"/>
  <c r="T95" i="56" s="1"/>
  <c r="T70" i="56"/>
  <c r="Z47" i="56"/>
  <c r="S95" i="56" s="1"/>
  <c r="Q70" i="56"/>
  <c r="T47" i="56"/>
  <c r="S93" i="56" s="1"/>
  <c r="O70" i="56"/>
  <c r="O47" i="56"/>
  <c r="S91" i="56" s="1"/>
  <c r="W69" i="56"/>
  <c r="AH46" i="56"/>
  <c r="R78" i="56" s="1"/>
  <c r="W70" i="56"/>
  <c r="AH47" i="56"/>
  <c r="S78" i="56" s="1"/>
  <c r="Z69" i="56"/>
  <c r="AO46" i="56"/>
  <c r="R80" i="56" s="1"/>
  <c r="Z71" i="56"/>
  <c r="AO48" i="56"/>
  <c r="T80" i="56" s="1"/>
  <c r="Z70" i="56"/>
  <c r="AO47" i="56"/>
  <c r="S80" i="56" s="1"/>
  <c r="Y72" i="56"/>
  <c r="AM49" i="56"/>
  <c r="U79" i="56" s="1"/>
  <c r="P70" i="56"/>
  <c r="Q47" i="56"/>
  <c r="S92" i="56" s="1"/>
  <c r="P69" i="56"/>
  <c r="Q46" i="56"/>
  <c r="R92" i="56" s="1"/>
  <c r="U71" i="56"/>
  <c r="AC48" i="56"/>
  <c r="T76" i="56" s="1"/>
  <c r="W72" i="56"/>
  <c r="AH49" i="56"/>
  <c r="U78" i="56" s="1"/>
  <c r="R97" i="56"/>
  <c r="T97" i="56"/>
  <c r="S97" i="56"/>
  <c r="S72" i="56"/>
  <c r="Y49" i="56"/>
  <c r="U94" i="56" s="1"/>
  <c r="Y69" i="56"/>
  <c r="AM46" i="56"/>
  <c r="R79" i="56" s="1"/>
  <c r="V69" i="56"/>
  <c r="AE46" i="56"/>
  <c r="R77" i="56" s="1"/>
  <c r="V70" i="56"/>
  <c r="AE47" i="56"/>
  <c r="S77" i="56" s="1"/>
  <c r="R82" i="56"/>
  <c r="T82" i="56"/>
  <c r="S82" i="56"/>
  <c r="Q72" i="56"/>
  <c r="T49" i="56"/>
  <c r="U93" i="56" s="1"/>
  <c r="Q71" i="56"/>
  <c r="T48" i="56"/>
  <c r="T93" i="56" s="1"/>
  <c r="P71" i="56"/>
  <c r="Q48" i="56"/>
  <c r="T92" i="56" s="1"/>
  <c r="O71" i="56"/>
  <c r="O48" i="56"/>
  <c r="T91" i="56" s="1"/>
  <c r="U69" i="56"/>
  <c r="AC46" i="56"/>
  <c r="R76" i="56" s="1"/>
  <c r="U82" i="56"/>
  <c r="Q69" i="56"/>
  <c r="T46" i="56"/>
  <c r="R93" i="56" s="1"/>
  <c r="U97" i="56"/>
  <c r="U111" i="56" s="1"/>
  <c r="Q55" i="56"/>
  <c r="AD47" i="56"/>
  <c r="S83" i="56" s="1"/>
  <c r="V72" i="56"/>
  <c r="AE49" i="56"/>
  <c r="U77" i="56" s="1"/>
  <c r="U70" i="56"/>
  <c r="AC47" i="56"/>
  <c r="S76" i="56" s="1"/>
  <c r="W71" i="56"/>
  <c r="AH48" i="56"/>
  <c r="T78" i="56" s="1"/>
  <c r="W36" i="56"/>
  <c r="X46" i="56"/>
  <c r="R101" i="56" s="1"/>
  <c r="AK39" i="56"/>
  <c r="AL49" i="56"/>
  <c r="U86" i="56" s="1"/>
  <c r="O69" i="56"/>
  <c r="O46" i="56"/>
  <c r="R91" i="56" s="1"/>
  <c r="Y71" i="56"/>
  <c r="AM48" i="56"/>
  <c r="T79" i="56" s="1"/>
  <c r="Q57" i="56"/>
  <c r="Q56" i="56"/>
  <c r="O72" i="56"/>
  <c r="P54" i="56"/>
  <c r="R112" i="56" s="1"/>
  <c r="R54" i="56"/>
  <c r="R109" i="56" s="1"/>
  <c r="Q54" i="56"/>
  <c r="R55" i="56"/>
  <c r="S109" i="56" s="1"/>
  <c r="P57" i="56"/>
  <c r="U112" i="56" s="1"/>
  <c r="P56" i="56"/>
  <c r="T112" i="56" s="1"/>
  <c r="P55" i="56"/>
  <c r="S112" i="56" s="1"/>
  <c r="R57" i="56"/>
  <c r="U109" i="56" s="1"/>
  <c r="R56" i="56"/>
  <c r="T109" i="56" s="1"/>
  <c r="AK36" i="56"/>
  <c r="O54" i="56"/>
  <c r="T57" i="56"/>
  <c r="W37" i="56"/>
  <c r="S55" i="56" s="1"/>
  <c r="O55" i="56"/>
  <c r="W38" i="56"/>
  <c r="S56" i="56" s="1"/>
  <c r="O56" i="56"/>
  <c r="W39" i="56"/>
  <c r="O57" i="56"/>
  <c r="S54" i="56"/>
  <c r="T56" i="56"/>
  <c r="T54" i="56"/>
  <c r="T55" i="56"/>
  <c r="T111" i="56" l="1"/>
  <c r="U108" i="56"/>
  <c r="S111" i="56"/>
  <c r="R111" i="56"/>
  <c r="S108" i="56"/>
  <c r="T108" i="56"/>
  <c r="R108" i="56"/>
  <c r="R69" i="56"/>
  <c r="W46" i="56"/>
  <c r="R96" i="56" s="1"/>
  <c r="R110" i="56" s="1"/>
  <c r="R70" i="56"/>
  <c r="W47" i="56"/>
  <c r="S96" i="56" s="1"/>
  <c r="S110" i="56" s="1"/>
  <c r="R71" i="56"/>
  <c r="W48" i="56"/>
  <c r="T96" i="56" s="1"/>
  <c r="T110" i="56" s="1"/>
  <c r="X69" i="56"/>
  <c r="AK46" i="56"/>
  <c r="R81" i="56" s="1"/>
  <c r="R107" i="56" s="1"/>
  <c r="X71" i="56"/>
  <c r="AK48" i="56"/>
  <c r="T81" i="56" s="1"/>
  <c r="T107" i="56" s="1"/>
  <c r="X70" i="56"/>
  <c r="AK47" i="56"/>
  <c r="S81" i="56" s="1"/>
  <c r="S107" i="56" s="1"/>
  <c r="R72" i="56"/>
  <c r="W49" i="56"/>
  <c r="U96" i="56" s="1"/>
  <c r="X72" i="56"/>
  <c r="AK49" i="56"/>
  <c r="U81" i="56" s="1"/>
  <c r="U107" i="56" s="1"/>
  <c r="S57" i="56"/>
  <c r="U110" i="56" l="1"/>
  <c r="V13" i="43"/>
  <c r="V15" i="43"/>
  <c r="V16" i="43"/>
  <c r="V17" i="43"/>
  <c r="W33" i="43"/>
  <c r="X33" i="43"/>
  <c r="Y33" i="43"/>
  <c r="V33" i="43"/>
  <c r="V31" i="43"/>
  <c r="W31" i="43"/>
  <c r="X31" i="43"/>
  <c r="Y31" i="43"/>
  <c r="X11" i="43"/>
  <c r="Y11" i="43" s="1"/>
  <c r="W11" i="43"/>
</calcChain>
</file>

<file path=xl/sharedStrings.xml><?xml version="1.0" encoding="utf-8"?>
<sst xmlns="http://schemas.openxmlformats.org/spreadsheetml/2006/main" count="4375" uniqueCount="275">
  <si>
    <t>Total Electricity Demand</t>
  </si>
  <si>
    <t>TWh</t>
  </si>
  <si>
    <t>Total Diversified Scenario</t>
  </si>
  <si>
    <t>Total Electrified Scenario</t>
  </si>
  <si>
    <t xml:space="preserve">1 TWh = </t>
  </si>
  <si>
    <t>PJ</t>
  </si>
  <si>
    <t>Natural Gas</t>
  </si>
  <si>
    <t>Natural Gas + CCS</t>
  </si>
  <si>
    <t>Hydrogen</t>
  </si>
  <si>
    <t>RNG</t>
  </si>
  <si>
    <t>Total</t>
  </si>
  <si>
    <t>Electricity</t>
  </si>
  <si>
    <t>Methane</t>
  </si>
  <si>
    <t>MWh</t>
  </si>
  <si>
    <t>Year</t>
  </si>
  <si>
    <t>Passenger Kilometers in millions (pkm)</t>
  </si>
  <si>
    <t>Energy Use (PJ)</t>
  </si>
  <si>
    <t>Fuel Intensity (MWh/km)</t>
  </si>
  <si>
    <t>Fuel Shares (%) - Electrified Scenario</t>
  </si>
  <si>
    <t>Fuel Shares (%) - Diversified Scenario</t>
  </si>
  <si>
    <t>Cars</t>
  </si>
  <si>
    <t>Buses</t>
  </si>
  <si>
    <t>Trucks</t>
  </si>
  <si>
    <t>Aviation</t>
  </si>
  <si>
    <t>Rail</t>
  </si>
  <si>
    <t>Marine</t>
  </si>
  <si>
    <t>Shipping</t>
  </si>
  <si>
    <t>Diversified</t>
  </si>
  <si>
    <t>Electric</t>
  </si>
  <si>
    <t>CNG</t>
  </si>
  <si>
    <t>E-Kerosene (H2)</t>
  </si>
  <si>
    <t>LNG</t>
  </si>
  <si>
    <t>Ammonia (H2)</t>
  </si>
  <si>
    <t>Fuel</t>
  </si>
  <si>
    <t>Gasoline</t>
  </si>
  <si>
    <t>H2</t>
  </si>
  <si>
    <t>Biodiesel</t>
  </si>
  <si>
    <t>Jet Fuel</t>
  </si>
  <si>
    <t>Parameters</t>
  </si>
  <si>
    <t>Source</t>
  </si>
  <si>
    <t>Forecast - Electrified Scenario (TWh)</t>
  </si>
  <si>
    <t>Forecast - Diversified Scenario (TWh)</t>
  </si>
  <si>
    <t>Bio Jet Fuel</t>
  </si>
  <si>
    <t>MWh/MJ</t>
  </si>
  <si>
    <t>pax-km/vkm</t>
  </si>
  <si>
    <t>pax-km/L</t>
  </si>
  <si>
    <t>https://www.bts.gov/content/class-i-rail-freight-fuel-consumption-and-travel-metric</t>
  </si>
  <si>
    <t>Denstiy of diesel (kg/L)</t>
  </si>
  <si>
    <t>https://www.sciencedirect.com/topics/engineering/diesel-fuel#:~:text=The%20density%20of%20petroleum%20diesel,0.70%E2%80%930.75%20kg%2Fl.</t>
  </si>
  <si>
    <t xml:space="preserve"> </t>
  </si>
  <si>
    <t>Energy density of diesel (MJ/kg)</t>
  </si>
  <si>
    <t>https://www.engineeringtoolbox.com/fuels-higher-calorific-values-d_169.html</t>
  </si>
  <si>
    <t>HFO/MFO</t>
  </si>
  <si>
    <t>Aviation efficiency improvements (%/year)</t>
  </si>
  <si>
    <t xml:space="preserve">https://aviationbenefits.org/media/167187/w2050_full.pdf </t>
  </si>
  <si>
    <t xml:space="preserve">https://www.ncbi.nlm.nih.gov/pmc/articles/PMC7481836/ </t>
  </si>
  <si>
    <t>Aviation fuel savings for electric&amp;hydrogen</t>
  </si>
  <si>
    <t>https://www.fch.europa.eu/sites/default/files/FCH%20Docs/20200507_Hydrogen%20Powered%20Aviation%20report_FINAL%20web%20%28ID%208706035%29.pdf</t>
  </si>
  <si>
    <t>https://nag.aero/wp-content/uploads/2018/05/MP-AVT-209-09-Electric-Flight-Potential-and-Limitations.pdf</t>
  </si>
  <si>
    <t>Fuel efficiency improvements (% improvement/5years)</t>
  </si>
  <si>
    <t xml:space="preserve">IEA, Mobility Model </t>
  </si>
  <si>
    <t>Relative fuel efficiency of electricity compared to diesel</t>
  </si>
  <si>
    <t>Gas for Climate Databook</t>
  </si>
  <si>
    <t>Electrification</t>
  </si>
  <si>
    <t>Conversion Factor</t>
  </si>
  <si>
    <t>Energy Intensity of Electric Vehicles (kWh/km)</t>
  </si>
  <si>
    <t>Diesel</t>
  </si>
  <si>
    <t>Electric Sc.</t>
  </si>
  <si>
    <t>Diversified Sc.</t>
  </si>
  <si>
    <t>Annual Electricity Demand, by Scenario and Vehicle Type (TWh/year)</t>
  </si>
  <si>
    <t>Electrified Scenario</t>
  </si>
  <si>
    <t>Diversified Scenario</t>
  </si>
  <si>
    <t>Annual Demand, by Scenario and Vehicle Type (MWh/year)</t>
  </si>
  <si>
    <t>DemandSector</t>
  </si>
  <si>
    <t>DemandSubsector</t>
  </si>
  <si>
    <t>Scenario</t>
  </si>
  <si>
    <t>Transport</t>
  </si>
  <si>
    <t>CHECK:</t>
  </si>
  <si>
    <t>https://oee.nrcan.gc.ca/corporate/statistics/neud/dpa/showTable.cfm?type=CP&amp;sector=tran&amp;juris=on&amp;rn=10&amp;page=0</t>
  </si>
  <si>
    <t>Transportation Sector</t>
  </si>
  <si>
    <t>Historical Database – November 2020</t>
  </si>
  <si>
    <t>Table 10: Passenger Road Transportation Secondary Energy Use and GHG Emissions by Energy Source</t>
  </si>
  <si>
    <t>Passenger Road Transportation Energy Use (PJ)</t>
  </si>
  <si>
    <t>Energy Use by Energy Source (PJ)</t>
  </si>
  <si>
    <t>Motor Gasoline</t>
  </si>
  <si>
    <t>Diesel Fuel Oil</t>
  </si>
  <si>
    <t>Ethanol</t>
  </si>
  <si>
    <t>n.a.</t>
  </si>
  <si>
    <t>Biodiesel Fuel</t>
  </si>
  <si>
    <t>Propane</t>
  </si>
  <si>
    <t>Shares (%)</t>
  </si>
  <si>
    <t xml:space="preserve">Activity </t>
  </si>
  <si>
    <t>Passenger-kilometres (millions)</t>
  </si>
  <si>
    <t>Energy Intensity (MJ/Pkm)</t>
  </si>
  <si>
    <r>
      <t xml:space="preserve">Passenger Road Transportation GHG Emissions </t>
    </r>
    <r>
      <rPr>
        <b/>
        <u/>
        <sz val="10"/>
        <rFont val="Arial"/>
        <family val="2"/>
      </rPr>
      <t>Excluding</t>
    </r>
    <r>
      <rPr>
        <b/>
        <sz val="10"/>
        <rFont val="Arial"/>
        <family val="2"/>
      </rPr>
      <t xml:space="preserve"> Electricity (Mt of CO</t>
    </r>
    <r>
      <rPr>
        <b/>
        <vertAlign val="subscript"/>
        <sz val="10"/>
        <rFont val="Arial"/>
        <family val="2"/>
      </rPr>
      <t>2</t>
    </r>
    <r>
      <rPr>
        <b/>
        <sz val="10"/>
        <rFont val="Arial"/>
        <family val="2"/>
      </rPr>
      <t>e)</t>
    </r>
  </si>
  <si>
    <r>
      <t>GHG Emissions by Energy Source (Mt of CO</t>
    </r>
    <r>
      <rPr>
        <b/>
        <i/>
        <vertAlign val="subscript"/>
        <sz val="10"/>
        <rFont val="Arial"/>
        <family val="2"/>
      </rPr>
      <t>2</t>
    </r>
    <r>
      <rPr>
        <b/>
        <i/>
        <sz val="10"/>
        <rFont val="Arial"/>
        <family val="2"/>
      </rPr>
      <t>e)</t>
    </r>
  </si>
  <si>
    <t>–</t>
  </si>
  <si>
    <t>GHG Intensity (tonne/TJ)</t>
  </si>
  <si>
    <r>
      <t xml:space="preserve">1) Data on GHG emissions are presented </t>
    </r>
    <r>
      <rPr>
        <u/>
        <sz val="10"/>
        <rFont val="Arial"/>
        <family val="2"/>
      </rPr>
      <t>excluding</t>
    </r>
    <r>
      <rPr>
        <sz val="10"/>
        <rFont val="Arial"/>
        <family val="2"/>
      </rPr>
      <t xml:space="preserve"> GHG emissions related to electricity production.</t>
    </r>
  </si>
  <si>
    <t>https://oee.nrcan.gc.ca/corporate/statistics/neud/dpa/showTable.cfm?type=CP&amp;sector=tran&amp;juris=on&amp;rn=20&amp;page=0</t>
  </si>
  <si>
    <t>Table 20: Car Secondary Energy Use and GHG Emissions by Energy Source</t>
  </si>
  <si>
    <t>Car Energy Use (PJ)</t>
  </si>
  <si>
    <r>
      <t>Car GHG Emissions (Mt of CO</t>
    </r>
    <r>
      <rPr>
        <b/>
        <vertAlign val="subscript"/>
        <sz val="10"/>
        <rFont val="Arial"/>
        <family val="2"/>
      </rPr>
      <t>2</t>
    </r>
    <r>
      <rPr>
        <b/>
        <sz val="10"/>
        <rFont val="Arial"/>
        <family val="2"/>
      </rPr>
      <t>e)</t>
    </r>
  </si>
  <si>
    <t>https://oee.nrcan.gc.ca/corporate/statistics/neud/dpa/showTable.cfm?type=CP&amp;sector=tran&amp;juris=on&amp;rn=22&amp;page=0</t>
  </si>
  <si>
    <t>Table 22: Bus Secondary Energy Use and GHG Emissions by Energy Source</t>
  </si>
  <si>
    <t>Bus Energy Use (PJ)</t>
  </si>
  <si>
    <r>
      <t xml:space="preserve">Bus GHG Emissions </t>
    </r>
    <r>
      <rPr>
        <b/>
        <u/>
        <sz val="10"/>
        <rFont val="Arial"/>
        <family val="2"/>
      </rPr>
      <t>Excluding</t>
    </r>
    <r>
      <rPr>
        <b/>
        <sz val="10"/>
        <rFont val="Arial"/>
        <family val="2"/>
      </rPr>
      <t xml:space="preserve"> Electricity (Mt of CO</t>
    </r>
    <r>
      <rPr>
        <b/>
        <vertAlign val="subscript"/>
        <sz val="10"/>
        <rFont val="Arial"/>
        <family val="2"/>
      </rPr>
      <t>2</t>
    </r>
    <r>
      <rPr>
        <b/>
        <sz val="10"/>
        <rFont val="Arial"/>
        <family val="2"/>
      </rPr>
      <t>e)</t>
    </r>
  </si>
  <si>
    <r>
      <t xml:space="preserve">1) Data on GHG emissions are presented </t>
    </r>
    <r>
      <rPr>
        <u/>
        <sz val="10"/>
        <rFont val="Arial"/>
        <family val="2"/>
      </rPr>
      <t>excluding</t>
    </r>
    <r>
      <rPr>
        <sz val="8"/>
        <rFont val="Arial"/>
        <family val="2"/>
      </rPr>
      <t xml:space="preserve"> GHG emissions related to electricity production.</t>
    </r>
  </si>
  <si>
    <t>https://oee.nrcan.gc.ca/corporate/statistics/neud/dpa/showTable.cfm?type=CP&amp;sector=tran&amp;juris=on&amp;rn=24&amp;page=0</t>
  </si>
  <si>
    <t>Table 24: Truck Secondary Energy Use and GHG Emissions by Energy Source</t>
  </si>
  <si>
    <t>Truck Energy Use (PJ)</t>
  </si>
  <si>
    <t>Passenger Truck Transportation</t>
  </si>
  <si>
    <t>Freight Truck Transportation</t>
  </si>
  <si>
    <t>Tonne-kilometres (millions)</t>
  </si>
  <si>
    <t>Passenger Truck Transportation Energy Intensity (MJ/Pkm)</t>
  </si>
  <si>
    <t>Freight Truck Transportation Energy Intensity (MJ/Tkm)</t>
  </si>
  <si>
    <r>
      <t>Truck GHG Emissions (Mt of CO</t>
    </r>
    <r>
      <rPr>
        <b/>
        <vertAlign val="subscript"/>
        <sz val="10"/>
        <rFont val="Arial"/>
        <family val="2"/>
      </rPr>
      <t>2</t>
    </r>
    <r>
      <rPr>
        <b/>
        <sz val="10"/>
        <rFont val="Arial"/>
        <family val="2"/>
      </rPr>
      <t>e)</t>
    </r>
  </si>
  <si>
    <t>Passenger Truck Transportation GHG Intensity (tonne/TJ)</t>
  </si>
  <si>
    <t>Freight Truck Transportation GHG Intensity (tonne/TJ)</t>
  </si>
  <si>
    <t>https://oee.nrcan.gc.ca/corporate/statistics/neud/dpa/showTable.cfm?type=CP&amp;sector=tran&amp;juris=on&amp;rn=11&amp;page=3</t>
  </si>
  <si>
    <t>Table 11: Freight Road Transportation Secondary Energy Use and GHG Emissions by Energy Source</t>
  </si>
  <si>
    <t>Freight Road Transportation Energy Use (PJ)</t>
  </si>
  <si>
    <t>Energy Intensity (MJ/Tkm)</t>
  </si>
  <si>
    <r>
      <t>Freight Road Transportation GHG Emissions (Mt of CO</t>
    </r>
    <r>
      <rPr>
        <b/>
        <vertAlign val="subscript"/>
        <sz val="10"/>
        <rFont val="Arial"/>
        <family val="2"/>
      </rPr>
      <t>2</t>
    </r>
    <r>
      <rPr>
        <b/>
        <sz val="10"/>
        <rFont val="Arial"/>
        <family val="2"/>
      </rPr>
      <t>e)</t>
    </r>
  </si>
  <si>
    <r>
      <t xml:space="preserve"> GHG Emissions by Energy Source (Mt of CO</t>
    </r>
    <r>
      <rPr>
        <b/>
        <i/>
        <vertAlign val="subscript"/>
        <sz val="10"/>
        <rFont val="Arial"/>
        <family val="2"/>
      </rPr>
      <t>2</t>
    </r>
    <r>
      <rPr>
        <b/>
        <i/>
        <sz val="10"/>
        <rFont val="Arial"/>
        <family val="2"/>
      </rPr>
      <t>e)</t>
    </r>
  </si>
  <si>
    <t>Canada, excluding Territories</t>
  </si>
  <si>
    <t>Straight trucks</t>
  </si>
  <si>
    <t>Trucks 4.5 tonnes to 14.9 tonnes</t>
  </si>
  <si>
    <t>Other work purpose</t>
  </si>
  <si>
    <t>Vehicle-kilometres</t>
  </si>
  <si>
    <t>millions</t>
  </si>
  <si>
    <t>v13920201</t>
  </si>
  <si>
    <t>1.2.1.5</t>
  </si>
  <si>
    <t>E</t>
  </si>
  <si>
    <t>Non-work purpose</t>
  </si>
  <si>
    <t>v13920202</t>
  </si>
  <si>
    <t>1.2.1.6</t>
  </si>
  <si>
    <t>F</t>
  </si>
  <si>
    <t>Trucks 15 tonnes and over</t>
  </si>
  <si>
    <t>Total, all trip purposes</t>
  </si>
  <si>
    <t>v13920203</t>
  </si>
  <si>
    <t>1.2.2.1</t>
  </si>
  <si>
    <t>B</t>
  </si>
  <si>
    <t>Driving to or from service call</t>
  </si>
  <si>
    <t>v13920204</t>
  </si>
  <si>
    <t>1.2.2.2</t>
  </si>
  <si>
    <t>Carrying goods or equipment</t>
  </si>
  <si>
    <t>v13920205</t>
  </si>
  <si>
    <t>1.2.2.3</t>
  </si>
  <si>
    <t>D</t>
  </si>
  <si>
    <t>No cargo</t>
  </si>
  <si>
    <t>v13920206</t>
  </si>
  <si>
    <t>1.2.2.4</t>
  </si>
  <si>
    <t>v13920207</t>
  </si>
  <si>
    <t>1.2.2.5</t>
  </si>
  <si>
    <t>v13920208</t>
  </si>
  <si>
    <t>1.2.2.6</t>
  </si>
  <si>
    <t>Other trucks</t>
  </si>
  <si>
    <t>v13920209</t>
  </si>
  <si>
    <t>1.3.1.1</t>
  </si>
  <si>
    <t>v13920210</t>
  </si>
  <si>
    <t>1.3.1.2</t>
  </si>
  <si>
    <t>v13920211</t>
  </si>
  <si>
    <t>1.3.1.3</t>
  </si>
  <si>
    <t>v13920212</t>
  </si>
  <si>
    <t>1.3.1.4</t>
  </si>
  <si>
    <t>v13920213</t>
  </si>
  <si>
    <t>1.3.1.5</t>
  </si>
  <si>
    <t>v13920214</t>
  </si>
  <si>
    <t>1.3.1.6</t>
  </si>
  <si>
    <t>v13920215</t>
  </si>
  <si>
    <t>1.3.2.1</t>
  </si>
  <si>
    <t>A</t>
  </si>
  <si>
    <t>v13920216</t>
  </si>
  <si>
    <t>1.3.2.2</t>
  </si>
  <si>
    <t>v13920217</t>
  </si>
  <si>
    <t>1.3.2.3</t>
  </si>
  <si>
    <t>v13920218</t>
  </si>
  <si>
    <t>1.3.2.4</t>
  </si>
  <si>
    <t>C</t>
  </si>
  <si>
    <t>v13920219</t>
  </si>
  <si>
    <t>1.3.2.5</t>
  </si>
  <si>
    <t>v13920220</t>
  </si>
  <si>
    <t>1.3.2.6</t>
  </si>
  <si>
    <t>Total, all groups</t>
  </si>
  <si>
    <t>v13920185</t>
  </si>
  <si>
    <t>1.1.1.1</t>
  </si>
  <si>
    <t>v13920186</t>
  </si>
  <si>
    <t>1.1.1.2</t>
  </si>
  <si>
    <t>v13920187</t>
  </si>
  <si>
    <t>1.1.1.3</t>
  </si>
  <si>
    <t>v13920188</t>
  </si>
  <si>
    <t>1.1.1.4</t>
  </si>
  <si>
    <t>v13920189</t>
  </si>
  <si>
    <t>1.1.1.5</t>
  </si>
  <si>
    <t>v13920190</t>
  </si>
  <si>
    <t>1.1.1.6</t>
  </si>
  <si>
    <t>v13920191</t>
  </si>
  <si>
    <t>1.1.2.1</t>
  </si>
  <si>
    <t>v13920192</t>
  </si>
  <si>
    <t>1.1.2.2</t>
  </si>
  <si>
    <t>v13920193</t>
  </si>
  <si>
    <t>1.1.2.3</t>
  </si>
  <si>
    <t>v13920194</t>
  </si>
  <si>
    <t>1.1.2.4</t>
  </si>
  <si>
    <t>v13920195</t>
  </si>
  <si>
    <t>1.1.2.5</t>
  </si>
  <si>
    <t>v13920196</t>
  </si>
  <si>
    <t>1.1.2.6</t>
  </si>
  <si>
    <t>v13920197</t>
  </si>
  <si>
    <t>1.2.1.1</t>
  </si>
  <si>
    <t>v13920198</t>
  </si>
  <si>
    <t>1.2.1.2</t>
  </si>
  <si>
    <t>v13920199</t>
  </si>
  <si>
    <t>1.2.1.3</t>
  </si>
  <si>
    <t>v13920200</t>
  </si>
  <si>
    <t>1.2.1.4</t>
  </si>
  <si>
    <t>https://oee.nrcan.gc.ca/corporate/statistics/neud/dpa/showTable.cfm?type=CP&amp;sector=tran&amp;juris=on&amp;rn=19&amp;page=0</t>
  </si>
  <si>
    <t>Table 19: Marine Transportation Secondary Energy Use and GHG Emissions by Energy Source</t>
  </si>
  <si>
    <r>
      <t>Marine</t>
    </r>
    <r>
      <rPr>
        <b/>
        <vertAlign val="superscript"/>
        <sz val="10"/>
        <rFont val="Arial"/>
        <family val="2"/>
      </rPr>
      <t>1</t>
    </r>
    <r>
      <rPr>
        <b/>
        <sz val="10"/>
        <rFont val="Arial"/>
        <family val="2"/>
      </rPr>
      <t xml:space="preserve"> Transportation Energy Use (PJ)</t>
    </r>
  </si>
  <si>
    <t>Heavy Fuel Oil</t>
  </si>
  <si>
    <r>
      <t>Marine</t>
    </r>
    <r>
      <rPr>
        <b/>
        <vertAlign val="superscript"/>
        <sz val="10"/>
        <rFont val="Arial"/>
        <family val="2"/>
      </rPr>
      <t>1</t>
    </r>
    <r>
      <rPr>
        <b/>
        <sz val="10"/>
        <rFont val="Arial"/>
        <family val="2"/>
      </rPr>
      <t xml:space="preserve"> Transportation GHG Emissions (Mt of CO</t>
    </r>
    <r>
      <rPr>
        <b/>
        <vertAlign val="subscript"/>
        <sz val="10"/>
        <rFont val="Arial"/>
        <family val="2"/>
      </rPr>
      <t>2</t>
    </r>
    <r>
      <rPr>
        <b/>
        <sz val="10"/>
        <rFont val="Arial"/>
        <family val="2"/>
      </rPr>
      <t>e)</t>
    </r>
  </si>
  <si>
    <t>1) Due to data limitation, all marine is allocated to freight transportation except recreative boating, which is part of off-road.</t>
  </si>
  <si>
    <t>NOTE: Activity variable for marine transportation is not available by region.</t>
  </si>
  <si>
    <t>Transportation Sector Ontario Table 16: Rail Transportation Secondary Energy Use and GHG Emissions | Natural Resources Canada (nrcan.gc.ca)</t>
  </si>
  <si>
    <t>Table 16: Rail Transportation Secondary Energy Use and GHG Emissions</t>
  </si>
  <si>
    <r>
      <t>Rail Transportation Energy Use</t>
    </r>
    <r>
      <rPr>
        <b/>
        <vertAlign val="superscript"/>
        <sz val="10"/>
        <rFont val="Arial"/>
        <family val="2"/>
      </rPr>
      <t>1</t>
    </r>
    <r>
      <rPr>
        <b/>
        <sz val="10"/>
        <rFont val="Arial"/>
        <family val="2"/>
      </rPr>
      <t xml:space="preserve"> (PJ)</t>
    </r>
  </si>
  <si>
    <t>Passenger Rail Transportation</t>
  </si>
  <si>
    <t>Freight Rail Transportation</t>
  </si>
  <si>
    <r>
      <t>Rail Transportation GHG Emissions</t>
    </r>
    <r>
      <rPr>
        <b/>
        <vertAlign val="superscript"/>
        <sz val="10"/>
        <rFont val="Arial"/>
        <family val="2"/>
      </rPr>
      <t>1</t>
    </r>
    <r>
      <rPr>
        <b/>
        <sz val="10"/>
        <rFont val="Arial"/>
        <family val="2"/>
      </rPr>
      <t xml:space="preserve"> (Mt of CO</t>
    </r>
    <r>
      <rPr>
        <b/>
        <vertAlign val="subscript"/>
        <sz val="10"/>
        <rFont val="Arial"/>
        <family val="2"/>
      </rPr>
      <t>2</t>
    </r>
    <r>
      <rPr>
        <b/>
        <sz val="10"/>
        <rFont val="Arial"/>
        <family val="2"/>
      </rPr>
      <t>e)</t>
    </r>
  </si>
  <si>
    <t>Passenger Rail Transportation GHG Intensity (tonne/TJ)</t>
  </si>
  <si>
    <t>Freight Rail Transportation GHG Intensity (tonne/TJ)</t>
  </si>
  <si>
    <t>1) Rail transportation consumes only diesel fuel oil.</t>
  </si>
  <si>
    <t xml:space="preserve">NOTE: </t>
  </si>
  <si>
    <t>Activity variable for rail transportation is not available by region.</t>
  </si>
  <si>
    <t>Rail transport is assumed to move from 
diesel to an equal share of hydrogen and electricity by 2050.</t>
  </si>
  <si>
    <t xml:space="preserve">https://oee.nrcan.gc.ca/corporate/statistics/neud/dpa/showTable.cfm?type=CP&amp;sector=tran&amp;juris=on&amp;rn=13&amp;page=0 </t>
  </si>
  <si>
    <t>Table 13: Air Transportation Secondary Energy Use and GHG Emissions by Energy Source</t>
  </si>
  <si>
    <t>Air Transportation Energy Use (PJ)</t>
  </si>
  <si>
    <t xml:space="preserve">Passenger Air Transportation </t>
  </si>
  <si>
    <t>Freight Air Transportation</t>
  </si>
  <si>
    <t>Aviation Gasoline</t>
  </si>
  <si>
    <t>Aviation Turbo Fuel</t>
  </si>
  <si>
    <r>
      <t>Air Transportation GHG Emissions (Mt of CO</t>
    </r>
    <r>
      <rPr>
        <b/>
        <vertAlign val="subscript"/>
        <sz val="10"/>
        <rFont val="Arial"/>
        <family val="2"/>
      </rPr>
      <t>2</t>
    </r>
    <r>
      <rPr>
        <b/>
        <sz val="10"/>
        <rFont val="Arial"/>
        <family val="2"/>
      </rPr>
      <t>e)</t>
    </r>
  </si>
  <si>
    <t>Passenger Air Transportation GHG Intensity (tonne/TJ)</t>
  </si>
  <si>
    <t>Freight Air Transportation GHG Intensity (tonne/TJ)</t>
  </si>
  <si>
    <t>NOTE: Activity variable for air transportation is not available by region.</t>
  </si>
  <si>
    <t>https://oee.nrcan.gc.ca/corporate/statistics/neud/dpa/showTable.cfm?type=CP&amp;sector=agg&amp;juris=on&amp;rn=2&amp;page=0</t>
  </si>
  <si>
    <t>Industrial Sector – Aggregated Industries</t>
  </si>
  <si>
    <r>
      <t>Ontario</t>
    </r>
    <r>
      <rPr>
        <b/>
        <vertAlign val="superscript"/>
        <sz val="12"/>
        <rFont val="Arial"/>
        <family val="2"/>
      </rPr>
      <t>1</t>
    </r>
  </si>
  <si>
    <t>Table 2: Secondary Energy Use and GHG Emissions by Industry</t>
  </si>
  <si>
    <t>Total Energy Use (PJ)</t>
  </si>
  <si>
    <t>Energy Use by Industry (PJ)</t>
  </si>
  <si>
    <t>Construction</t>
  </si>
  <si>
    <t>Pulp and Paper</t>
  </si>
  <si>
    <t>Smelting and Refining</t>
  </si>
  <si>
    <t>Petroleum Refining</t>
  </si>
  <si>
    <t>Cement</t>
  </si>
  <si>
    <t>Chemicals</t>
  </si>
  <si>
    <t>Iron and Steel</t>
  </si>
  <si>
    <t>Other Manufacturing</t>
  </si>
  <si>
    <t>Forestry</t>
  </si>
  <si>
    <t>Mining, Quarrying, and Oil and Gas Extraction</t>
  </si>
  <si>
    <r>
      <t xml:space="preserve">Total GHG Emissions </t>
    </r>
    <r>
      <rPr>
        <b/>
        <u/>
        <sz val="10"/>
        <rFont val="Arial"/>
        <family val="2"/>
      </rPr>
      <t>Excluding</t>
    </r>
    <r>
      <rPr>
        <b/>
        <sz val="10"/>
        <rFont val="Arial"/>
        <family val="2"/>
      </rPr>
      <t xml:space="preserve"> Electricity (Mt of CO</t>
    </r>
    <r>
      <rPr>
        <b/>
        <vertAlign val="subscript"/>
        <sz val="10"/>
        <rFont val="Arial"/>
        <family val="2"/>
      </rPr>
      <t>2</t>
    </r>
    <r>
      <rPr>
        <b/>
        <sz val="10"/>
        <rFont val="Arial"/>
        <family val="2"/>
      </rPr>
      <t>e)</t>
    </r>
  </si>
  <si>
    <r>
      <t xml:space="preserve"> GHG Emissions by Industry (Mt of CO</t>
    </r>
    <r>
      <rPr>
        <b/>
        <i/>
        <vertAlign val="subscript"/>
        <sz val="10"/>
        <rFont val="Arial"/>
        <family val="2"/>
      </rPr>
      <t>2</t>
    </r>
    <r>
      <rPr>
        <b/>
        <i/>
        <sz val="10"/>
        <rFont val="Arial"/>
        <family val="2"/>
      </rPr>
      <t>e)</t>
    </r>
  </si>
  <si>
    <t xml:space="preserve">Table 1: Secondary Energy Use and GHG Emissions by Energy Source </t>
  </si>
  <si>
    <t>Diesel Fuel Oil, Light Fuel Oil and Kerosene</t>
  </si>
  <si>
    <t>Still Gas and Petroleum Coke</t>
  </si>
  <si>
    <t>LPG and Gas Plant NGL</t>
  </si>
  <si>
    <t>Coal</t>
  </si>
  <si>
    <t>X</t>
  </si>
  <si>
    <t>Coke and Coke Oven Gas</t>
  </si>
  <si>
    <t>Wood Waste and Pulping Liquor</t>
  </si>
  <si>
    <r>
      <t>Other</t>
    </r>
    <r>
      <rPr>
        <vertAlign val="superscript"/>
        <sz val="10"/>
        <rFont val="Arial"/>
        <family val="2"/>
      </rPr>
      <t>2</t>
    </r>
  </si>
  <si>
    <t>2) “Other” includes steam and waste fuels from the cement industry.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</si>
</sst>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9">
    <numFmt numFmtId="41" formatCode="_(* #,##0_);_(* \(#,##0\);_(* &quot;-&quot;_);_(@_)"/>
    <numFmt numFmtId="43" formatCode="_(* #,##0.00_);_(* \(#,##0.00\);_(* &quot;-&quot;??_);_(@_)"/>
    <numFmt numFmtId="164" formatCode="_(&quot;£&quot;* #,##0_);_(&quot;£&quot;* \(#,##0\);_(&quot;£&quot;* &quot;-&quot;_);_(@_)"/>
    <numFmt numFmtId="165" formatCode="_(&quot;£&quot;* #,##0.00_);_(&quot;£&quot;* \(#,##0.00\);_(&quot;£&quot;* &quot;-&quot;??_);_(@_)"/>
    <numFmt numFmtId="166" formatCode="#,##0.00_ ;\-#,##0.00\ "/>
    <numFmt numFmtId="167" formatCode="#,##0_ ;\-#,##0\ "/>
    <numFmt numFmtId="168" formatCode="&quot;€&quot;#,##0.00;\-&quot;€&quot;#,##0.00"/>
    <numFmt numFmtId="169" formatCode="&quot;€&quot;#,##0;\-&quot;€&quot;#,##0"/>
    <numFmt numFmtId="170" formatCode="&quot;$&quot;#,##0.00"/>
    <numFmt numFmtId="171" formatCode="&quot;$&quot;#,##0"/>
    <numFmt numFmtId="172" formatCode="0.0000"/>
    <numFmt numFmtId="173" formatCode="0.0"/>
    <numFmt numFmtId="174" formatCode="#,##0.00000_ ;\-#,##0.00000\ "/>
    <numFmt numFmtId="175" formatCode="0.0%"/>
    <numFmt numFmtId="176" formatCode="0.000000"/>
    <numFmt numFmtId="177" formatCode="#,##0.0_ ;\-#,##0.0\ "/>
    <numFmt numFmtId="178" formatCode="0.0000000"/>
    <numFmt numFmtId="179" formatCode="0.00000000"/>
    <numFmt numFmtId="180" formatCode="#,##0.000"/>
  </numFmts>
  <fonts count="89">
    <font>
      <sz val="8"/>
      <name val="Arial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8"/>
      <color rgb="FF8D2EA5"/>
      <name val="Arial"/>
      <family val="2"/>
    </font>
    <font>
      <sz val="8"/>
      <color theme="4"/>
      <name val="Arial"/>
      <family val="2"/>
    </font>
    <font>
      <u/>
      <sz val="8"/>
      <color rgb="FF6688CA"/>
      <name val="Arial"/>
      <family val="2"/>
    </font>
    <font>
      <b/>
      <sz val="11"/>
      <color theme="4"/>
      <name val="Verdana"/>
      <family val="2"/>
    </font>
    <font>
      <b/>
      <sz val="10"/>
      <color theme="6"/>
      <name val="Verdana"/>
      <family val="2"/>
    </font>
    <font>
      <b/>
      <sz val="9"/>
      <color theme="6"/>
      <name val="Verdana"/>
      <family val="2"/>
    </font>
    <font>
      <b/>
      <sz val="9"/>
      <color rgb="FF6688CA"/>
      <name val="Verdana"/>
      <family val="2"/>
    </font>
    <font>
      <u/>
      <sz val="8"/>
      <color theme="4"/>
      <name val="Arial"/>
      <family val="2"/>
    </font>
    <font>
      <sz val="8"/>
      <color rgb="FF3F3F3F"/>
      <name val="Arial"/>
      <family val="2"/>
    </font>
    <font>
      <b/>
      <sz val="16"/>
      <color theme="6"/>
      <name val="Verdana"/>
      <family val="2"/>
    </font>
    <font>
      <b/>
      <sz val="8"/>
      <color theme="1"/>
      <name val="Verdana"/>
      <family val="2"/>
    </font>
    <font>
      <sz val="8"/>
      <color theme="7"/>
      <name val="Arial"/>
      <family val="2"/>
    </font>
    <font>
      <sz val="8"/>
      <name val="Arial"/>
      <family val="2"/>
    </font>
    <font>
      <u/>
      <sz val="8"/>
      <color theme="11"/>
      <name val="Arial"/>
      <family val="2"/>
    </font>
    <font>
      <b/>
      <sz val="13"/>
      <color rgb="FFFFFFFF"/>
      <name val="Arial"/>
      <family val="2"/>
    </font>
    <font>
      <sz val="8"/>
      <color rgb="FF648C1A"/>
      <name val="Arial"/>
      <family val="2"/>
    </font>
    <font>
      <b/>
      <sz val="11"/>
      <color rgb="FFFFFFFF"/>
      <name val="Arial"/>
      <family val="2"/>
    </font>
    <font>
      <u/>
      <sz val="8"/>
      <color rgb="FFACDE50"/>
      <name val="Arial"/>
      <family val="2"/>
    </font>
    <font>
      <b/>
      <sz val="13"/>
      <color rgb="FF555759"/>
      <name val="Arial"/>
      <family val="2"/>
    </font>
    <font>
      <b/>
      <sz val="11"/>
      <color rgb="FF555759"/>
      <name val="Arial"/>
      <family val="2"/>
    </font>
    <font>
      <b/>
      <sz val="8"/>
      <color rgb="FFFFFFFF"/>
      <name val="Arial"/>
      <family val="2"/>
    </font>
    <font>
      <b/>
      <sz val="9"/>
      <color rgb="FF555759"/>
      <name val="Arial"/>
      <family val="2"/>
    </font>
    <font>
      <b/>
      <sz val="10"/>
      <color rgb="FFFFFFFF"/>
      <name val="Arial"/>
      <family val="2"/>
    </font>
    <font>
      <u/>
      <sz val="8"/>
      <color theme="11"/>
      <name val="Arial"/>
      <family val="2"/>
    </font>
    <font>
      <u/>
      <sz val="8"/>
      <color theme="11"/>
      <name val="Arial"/>
      <family val="2"/>
    </font>
    <font>
      <sz val="8"/>
      <color rgb="FFAC0640"/>
      <name val="Arial"/>
      <family val="2"/>
    </font>
    <font>
      <sz val="8"/>
      <color rgb="FF95D600"/>
      <name val="Arial"/>
      <family val="2"/>
    </font>
    <font>
      <sz val="8"/>
      <color rgb="FFF07D05"/>
      <name val="Arial"/>
      <family val="2"/>
    </font>
    <font>
      <sz val="8"/>
      <color rgb="FF006579"/>
      <name val="Arial"/>
      <family val="2"/>
    </font>
    <font>
      <u/>
      <sz val="8"/>
      <color rgb="FF648C1A"/>
      <name val="Arial"/>
      <family val="2"/>
    </font>
    <font>
      <b/>
      <sz val="8"/>
      <color rgb="FF555759"/>
      <name val="Arial"/>
      <family val="2"/>
    </font>
    <font>
      <b/>
      <sz val="10"/>
      <color theme="1" tint="0.24994659260841701"/>
      <name val="Arial"/>
      <family val="2"/>
    </font>
    <font>
      <sz val="8"/>
      <color rgb="FFC00000"/>
      <name val="Arial"/>
      <family val="2"/>
    </font>
    <font>
      <b/>
      <sz val="13"/>
      <color theme="1"/>
      <name val="Arial"/>
      <family val="2"/>
    </font>
    <font>
      <b/>
      <sz val="8"/>
      <color theme="1"/>
      <name val="Arial"/>
      <family val="2"/>
    </font>
    <font>
      <u/>
      <sz val="8"/>
      <color rgb="FF1F55C9"/>
      <name val="Arial"/>
      <family val="2"/>
    </font>
    <font>
      <u/>
      <sz val="8"/>
      <color rgb="FF008AE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vertAlign val="subscript"/>
      <sz val="10"/>
      <name val="Arial"/>
      <family val="2"/>
    </font>
    <font>
      <b/>
      <i/>
      <vertAlign val="subscript"/>
      <sz val="10"/>
      <name val="Arial"/>
      <family val="2"/>
    </font>
    <font>
      <sz val="12"/>
      <name val="Arial"/>
      <family val="2"/>
    </font>
    <font>
      <b/>
      <vertAlign val="superscript"/>
      <sz val="10"/>
      <name val="Arial"/>
      <family val="2"/>
    </font>
    <font>
      <sz val="12"/>
      <name val="Times New Roman"/>
      <family val="1"/>
    </font>
    <font>
      <u/>
      <sz val="10"/>
      <name val="Arial"/>
      <family val="2"/>
    </font>
    <font>
      <b/>
      <vertAlign val="superscript"/>
      <sz val="12"/>
      <name val="Arial"/>
      <family val="2"/>
    </font>
    <font>
      <vertAlign val="superscript"/>
      <sz val="10"/>
      <name val="Arial"/>
      <family val="2"/>
    </font>
    <font>
      <b/>
      <sz val="8"/>
      <color theme="1" tint="0.24994659260841701"/>
      <name val="Arial"/>
      <family val="2"/>
    </font>
    <font>
      <b/>
      <sz val="11"/>
      <name val="Arial"/>
      <family val="2"/>
    </font>
    <font>
      <b/>
      <sz val="8"/>
      <color theme="0"/>
      <name val="Arial"/>
      <family val="2"/>
    </font>
    <font>
      <b/>
      <sz val="10"/>
      <name val="Arial"/>
      <family val="2"/>
      <scheme val="minor"/>
    </font>
    <font>
      <sz val="10"/>
      <name val="Arial"/>
      <family val="2"/>
      <scheme val="minor"/>
    </font>
    <font>
      <sz val="18"/>
      <color theme="3"/>
      <name val="Arial"/>
      <family val="2"/>
      <scheme val="major"/>
    </font>
    <font>
      <b/>
      <sz val="15"/>
      <color theme="3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sz val="11"/>
      <color rgb="FF006100"/>
      <name val="Arial"/>
      <family val="2"/>
      <scheme val="minor"/>
    </font>
    <font>
      <sz val="11"/>
      <color rgb="FF9C0006"/>
      <name val="Arial"/>
      <family val="2"/>
      <scheme val="minor"/>
    </font>
    <font>
      <sz val="11"/>
      <color rgb="FF9C5700"/>
      <name val="Arial"/>
      <family val="2"/>
      <scheme val="minor"/>
    </font>
    <font>
      <sz val="11"/>
      <color rgb="FF3F3F76"/>
      <name val="Arial"/>
      <family val="2"/>
      <scheme val="minor"/>
    </font>
    <font>
      <b/>
      <sz val="11"/>
      <color rgb="FF3F3F3F"/>
      <name val="Arial"/>
      <family val="2"/>
      <scheme val="minor"/>
    </font>
    <font>
      <b/>
      <sz val="11"/>
      <color rgb="FFFA7D00"/>
      <name val="Arial"/>
      <family val="2"/>
      <scheme val="minor"/>
    </font>
    <font>
      <sz val="11"/>
      <color rgb="FFFA7D00"/>
      <name val="Arial"/>
      <family val="2"/>
      <scheme val="minor"/>
    </font>
    <font>
      <b/>
      <sz val="11"/>
      <color theme="0"/>
      <name val="Arial"/>
      <family val="2"/>
      <scheme val="minor"/>
    </font>
    <font>
      <sz val="11"/>
      <color rgb="FFFF0000"/>
      <name val="Arial"/>
      <family val="2"/>
      <scheme val="minor"/>
    </font>
    <font>
      <i/>
      <sz val="11"/>
      <color rgb="FF7F7F7F"/>
      <name val="Arial"/>
      <family val="2"/>
      <scheme val="minor"/>
    </font>
    <font>
      <b/>
      <sz val="11"/>
      <color theme="1"/>
      <name val="Arial"/>
      <family val="2"/>
      <scheme val="minor"/>
    </font>
    <font>
      <sz val="11"/>
      <color theme="0"/>
      <name val="Arial"/>
      <family val="2"/>
      <scheme val="minor"/>
    </font>
    <font>
      <sz val="8"/>
      <color theme="0" tint="-0.34998626667073579"/>
      <name val="Arial"/>
      <family val="2"/>
    </font>
  </fonts>
  <fills count="77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rgb="FF99B0DB"/>
        <bgColor indexed="64"/>
      </patternFill>
    </fill>
    <fill>
      <patternFill patternType="solid">
        <fgColor rgb="FFCAE399"/>
        <bgColor indexed="64"/>
      </patternFill>
    </fill>
    <fill>
      <patternFill patternType="solid">
        <fgColor rgb="FFD1D1D2"/>
        <bgColor indexed="64"/>
      </patternFill>
    </fill>
    <fill>
      <patternFill patternType="solid">
        <fgColor rgb="FFE89EAC"/>
        <bgColor indexed="64"/>
      </patternFill>
    </fill>
    <fill>
      <patternFill patternType="solid">
        <fgColor rgb="FFFFC699"/>
        <bgColor indexed="64"/>
      </patternFill>
    </fill>
    <fill>
      <patternFill patternType="solid">
        <fgColor rgb="FFF7DD99"/>
        <bgColor indexed="64"/>
      </patternFill>
    </fill>
    <fill>
      <patternFill patternType="solid">
        <fgColor rgb="FF6688CA"/>
        <bgColor indexed="64"/>
      </patternFill>
    </fill>
    <fill>
      <patternFill patternType="solid">
        <fgColor rgb="FFAFD466"/>
        <bgColor indexed="64"/>
      </patternFill>
    </fill>
    <fill>
      <patternFill patternType="solid">
        <fgColor rgb="FFB9BBBB"/>
        <bgColor indexed="64"/>
      </patternFill>
    </fill>
    <fill>
      <patternFill patternType="solid">
        <fgColor rgb="FFDD6D83"/>
        <bgColor indexed="64"/>
      </patternFill>
    </fill>
    <fill>
      <patternFill patternType="solid">
        <fgColor rgb="FFFFA966"/>
        <bgColor indexed="64"/>
      </patternFill>
    </fill>
    <fill>
      <patternFill patternType="solid">
        <fgColor rgb="FFF3CD66"/>
        <bgColor indexed="64"/>
      </patternFill>
    </fill>
    <fill>
      <patternFill patternType="solid">
        <fgColor rgb="FF3361B8"/>
        <bgColor indexed="64"/>
      </patternFill>
    </fill>
    <fill>
      <patternFill patternType="solid">
        <fgColor rgb="FF95C633"/>
        <bgColor rgb="FF95C633"/>
      </patternFill>
    </fill>
    <fill>
      <patternFill patternType="solid">
        <fgColor rgb="FFA2A4A4"/>
        <bgColor indexed="64"/>
      </patternFill>
    </fill>
    <fill>
      <patternFill patternType="solid">
        <fgColor rgb="FFD13D5A"/>
        <bgColor indexed="64"/>
      </patternFill>
    </fill>
    <fill>
      <patternFill patternType="solid">
        <fgColor rgb="FFFF8D33"/>
        <bgColor indexed="64"/>
      </patternFill>
    </fill>
    <fill>
      <patternFill patternType="solid">
        <fgColor rgb="FFEEBC33"/>
        <bgColor indexed="64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E2CC"/>
        <bgColor rgb="FFFFE2CC"/>
      </patternFill>
    </fill>
    <fill>
      <patternFill patternType="solid">
        <fgColor rgb="FFCCD7ED"/>
        <bgColor indexed="64"/>
      </patternFill>
    </fill>
    <fill>
      <patternFill patternType="solid">
        <fgColor rgb="FFE3D5ED"/>
        <bgColor indexed="64"/>
      </patternFill>
    </fill>
    <fill>
      <patternFill patternType="solid">
        <fgColor rgb="FFCAE399"/>
        <bgColor rgb="FFE4F1CC"/>
      </patternFill>
    </fill>
    <fill>
      <patternFill patternType="solid">
        <fgColor rgb="FFE8E8E8"/>
        <bgColor indexed="64"/>
      </patternFill>
    </fill>
    <fill>
      <patternFill patternType="solid">
        <fgColor rgb="FFFFEB9C"/>
        <bgColor indexed="48"/>
      </patternFill>
    </fill>
    <fill>
      <patternFill patternType="solid">
        <fgColor rgb="FFE4F1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555759"/>
        <bgColor indexed="64"/>
      </patternFill>
    </fill>
    <fill>
      <patternFill patternType="solid">
        <fgColor rgb="FFFFF1D1"/>
        <bgColor indexed="64"/>
      </patternFill>
    </fill>
    <fill>
      <patternFill patternType="solid">
        <fgColor rgb="FFDCDDDE"/>
        <bgColor indexed="64"/>
      </patternFill>
    </fill>
    <fill>
      <patternFill patternType="solid">
        <fgColor rgb="FFFAD7D3"/>
        <bgColor indexed="64"/>
      </patternFill>
    </fill>
    <fill>
      <patternFill patternType="solid">
        <fgColor rgb="FFEDFFC4"/>
        <bgColor indexed="64"/>
      </patternFill>
    </fill>
    <fill>
      <patternFill patternType="solid">
        <fgColor rgb="FFFFF1D0"/>
        <bgColor indexed="64"/>
      </patternFill>
    </fill>
    <fill>
      <patternFill patternType="solid">
        <fgColor rgb="FFC1EEFF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rgb="FFFAD8D5"/>
        <bgColor indexed="64"/>
      </patternFill>
    </fill>
    <fill>
      <patternFill patternType="solid">
        <fgColor rgb="FFEAF7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E0EC9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</fills>
  <borders count="36">
    <border>
      <left/>
      <right/>
      <top/>
      <bottom/>
      <diagonal/>
    </border>
    <border>
      <left style="dotted">
        <color rgb="FFE8E8E8"/>
      </left>
      <right style="dotted">
        <color rgb="FFE8E8E8"/>
      </right>
      <top style="dotted">
        <color rgb="FFE8E8E8"/>
      </top>
      <bottom style="dotted">
        <color rgb="FFE8E8E8"/>
      </bottom>
      <diagonal/>
    </border>
    <border>
      <left/>
      <right/>
      <top/>
      <bottom style="medium">
        <color theme="5"/>
      </bottom>
      <diagonal/>
    </border>
    <border>
      <left/>
      <right/>
      <top/>
      <bottom style="thin">
        <color theme="6"/>
      </bottom>
      <diagonal/>
    </border>
    <border>
      <left style="dotted">
        <color theme="5"/>
      </left>
      <right style="dotted">
        <color theme="5"/>
      </right>
      <top style="thin">
        <color theme="5"/>
      </top>
      <bottom style="medium">
        <color theme="5"/>
      </bottom>
      <diagonal/>
    </border>
    <border>
      <left/>
      <right/>
      <top/>
      <bottom style="thick">
        <color rgb="FF95D600"/>
      </bottom>
      <diagonal/>
    </border>
    <border>
      <left/>
      <right/>
      <top/>
      <bottom style="medium">
        <color rgb="FF95D600"/>
      </bottom>
      <diagonal/>
    </border>
    <border>
      <left style="hair">
        <color rgb="FFB9BBBD"/>
      </left>
      <right style="hair">
        <color rgb="FFB9BBBD"/>
      </right>
      <top style="hair">
        <color rgb="FFB9BBBD"/>
      </top>
      <bottom style="hair">
        <color rgb="FFB9BBBD"/>
      </bottom>
      <diagonal/>
    </border>
    <border>
      <left style="hair">
        <color rgb="FFBBBCBD"/>
      </left>
      <right style="hair">
        <color rgb="FFBBBCBD"/>
      </right>
      <top style="hair">
        <color rgb="FFBBBCBD"/>
      </top>
      <bottom style="hair">
        <color rgb="FFBBBCBD"/>
      </bottom>
      <diagonal/>
    </border>
    <border>
      <left/>
      <right/>
      <top/>
      <bottom style="thin">
        <color rgb="FF95D600"/>
      </bottom>
      <diagonal/>
    </border>
    <border>
      <left style="hair">
        <color rgb="FF006579"/>
      </left>
      <right style="hair">
        <color rgb="FF006579"/>
      </right>
      <top style="hair">
        <color rgb="FF006579"/>
      </top>
      <bottom style="hair">
        <color rgb="FF006579"/>
      </bottom>
      <diagonal/>
    </border>
    <border>
      <left style="hair">
        <color rgb="FFDCDDDE"/>
      </left>
      <right style="hair">
        <color rgb="FFDCDDDE"/>
      </right>
      <top style="hair">
        <color rgb="FFDCDDDE"/>
      </top>
      <bottom style="hair">
        <color rgb="FFDCDDDE"/>
      </bottom>
      <diagonal/>
    </border>
    <border>
      <left/>
      <right/>
      <top style="thin">
        <color rgb="FF555759"/>
      </top>
      <bottom style="medium">
        <color rgb="FF555759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/>
      </bottom>
      <diagonal/>
    </border>
    <border>
      <left style="hair">
        <color theme="2" tint="-0.24994659260841701"/>
      </left>
      <right style="hair">
        <color theme="2" tint="-0.24994659260841701"/>
      </right>
      <top style="hair">
        <color theme="2" tint="-0.24994659260841701"/>
      </top>
      <bottom style="hair">
        <color theme="2" tint="-0.24994659260841701"/>
      </bottom>
      <diagonal/>
    </border>
    <border>
      <left/>
      <right/>
      <top/>
      <bottom style="thin">
        <color theme="4"/>
      </bottom>
      <diagonal/>
    </border>
    <border>
      <left style="hair">
        <color theme="2" tint="-0.24994659260841701"/>
      </left>
      <right style="hair">
        <color theme="2" tint="-0.24994659260841701"/>
      </right>
      <top style="hair">
        <color theme="2" tint="-0.2499465926084170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theme="4"/>
      </top>
      <bottom style="medium">
        <color theme="4"/>
      </bottom>
      <diagonal/>
    </border>
    <border>
      <left style="hair">
        <color theme="2" tint="-0.24994659260841701"/>
      </left>
      <right style="hair">
        <color theme="2" tint="-0.24994659260841701"/>
      </right>
      <top/>
      <bottom/>
      <diagonal/>
    </border>
    <border>
      <left style="hair">
        <color rgb="FFBBBCBD"/>
      </left>
      <right/>
      <top style="hair">
        <color rgb="FFBBBCBD"/>
      </top>
      <bottom style="hair">
        <color rgb="FFBBBCBD"/>
      </bottom>
      <diagonal/>
    </border>
    <border>
      <left style="thin">
        <color indexed="64"/>
      </left>
      <right style="hair">
        <color rgb="FFBBBCBD"/>
      </right>
      <top style="hair">
        <color rgb="FFBBBCBD"/>
      </top>
      <bottom style="hair">
        <color rgb="FFBBBCBD"/>
      </bottom>
      <diagonal/>
    </border>
    <border>
      <left style="hair">
        <color theme="2" tint="-0.24994659260841701"/>
      </left>
      <right style="hair">
        <color theme="2" tint="-0.24994659260841701"/>
      </right>
      <top/>
      <bottom style="hair">
        <color theme="2" tint="-0.24994659260841701"/>
      </bottom>
      <diagonal/>
    </border>
    <border>
      <left style="thin">
        <color indexed="64"/>
      </left>
      <right/>
      <top/>
      <bottom style="medium">
        <color theme="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49">
    <xf numFmtId="0" fontId="0" fillId="0" borderId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3" fillId="15" borderId="0" applyNumberFormat="0" applyBorder="0" applyAlignment="0" applyProtection="0"/>
    <xf numFmtId="0" fontId="12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4" borderId="0" applyNumberFormat="0" applyBorder="0" applyAlignment="0" applyProtection="0"/>
    <xf numFmtId="0" fontId="9" fillId="25" borderId="0" applyNumberFormat="0" applyBorder="0" applyAlignment="0" applyProtection="0"/>
    <xf numFmtId="0" fontId="12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1" applyNumberFormat="0" applyAlignment="0" applyProtection="0"/>
    <xf numFmtId="0" fontId="14" fillId="29" borderId="0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2" fillId="30" borderId="0" applyNumberFormat="0" applyBorder="0" applyAlignment="0" applyProtection="0"/>
    <xf numFmtId="0" fontId="17" fillId="0" borderId="2" applyNumberFormat="0" applyFill="0" applyAlignment="0" applyProtection="0"/>
    <xf numFmtId="0" fontId="18" fillId="0" borderId="3" applyNumberFormat="0" applyFill="0" applyAlignment="0" applyProtection="0"/>
    <xf numFmtId="0" fontId="19" fillId="0" borderId="3" applyNumberFormat="0" applyFill="0" applyAlignment="0" applyProtection="0"/>
    <xf numFmtId="0" fontId="20" fillId="0" borderId="0" applyNumberFormat="0" applyBorder="0" applyAlignment="0" applyProtection="0"/>
    <xf numFmtId="0" fontId="21" fillId="0" borderId="0" applyNumberFormat="0" applyFill="0" applyBorder="0" applyAlignment="0" applyProtection="0">
      <alignment vertical="top"/>
      <protection locked="0"/>
    </xf>
    <xf numFmtId="0" fontId="10" fillId="2" borderId="0" applyNumberFormat="0" applyAlignment="0" applyProtection="0"/>
    <xf numFmtId="0" fontId="10" fillId="31" borderId="0" applyNumberFormat="0" applyAlignment="0" applyProtection="0"/>
    <xf numFmtId="0" fontId="12" fillId="32" borderId="0" applyNumberFormat="0" applyBorder="0" applyAlignment="0" applyProtection="0"/>
    <xf numFmtId="0" fontId="15" fillId="0" borderId="0" applyNumberFormat="0" applyAlignment="0" applyProtection="0"/>
    <xf numFmtId="0" fontId="22" fillId="33" borderId="0" applyNumberFormat="0" applyAlignment="0" applyProtection="0"/>
    <xf numFmtId="0" fontId="23" fillId="0" borderId="0" applyNumberFormat="0" applyFill="0" applyBorder="0" applyAlignment="0" applyProtection="0"/>
    <xf numFmtId="0" fontId="24" fillId="0" borderId="4" applyNumberFormat="0" applyFill="0" applyAlignment="0" applyProtection="0"/>
    <xf numFmtId="0" fontId="25" fillId="34" borderId="0" applyNumberFormat="0" applyBorder="0" applyAlignment="0" applyProtection="0"/>
    <xf numFmtId="43" fontId="26" fillId="0" borderId="0" applyFont="0" applyFill="0" applyBorder="0" applyAlignment="0" applyProtection="0"/>
    <xf numFmtId="41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31" fillId="0" borderId="0" applyNumberFormat="0" applyFill="0" applyBorder="0" applyAlignment="0">
      <alignment vertical="top"/>
    </xf>
    <xf numFmtId="0" fontId="32" fillId="0" borderId="5" applyNumberFormat="0" applyFill="0" applyAlignment="0"/>
    <xf numFmtId="0" fontId="33" fillId="0" borderId="6" applyNumberFormat="0" applyFill="0" applyAlignment="0"/>
    <xf numFmtId="0" fontId="35" fillId="0" borderId="9" applyNumberFormat="0" applyFill="0" applyAlignment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31" fillId="0" borderId="0" applyNumberFormat="0" applyFill="0" applyBorder="0" applyAlignment="0">
      <alignment vertical="top"/>
    </xf>
    <xf numFmtId="0" fontId="31" fillId="0" borderId="0" applyNumberFormat="0" applyFill="0" applyBorder="0" applyAlignment="0">
      <alignment vertical="top"/>
    </xf>
    <xf numFmtId="0" fontId="28" fillId="35" borderId="5" applyNumberFormat="0" applyAlignment="0"/>
    <xf numFmtId="0" fontId="30" fillId="35" borderId="6" applyNumberFormat="0" applyAlignment="0"/>
    <xf numFmtId="0" fontId="36" fillId="35" borderId="9" applyNumberFormat="0" applyAlignment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166" fontId="9" fillId="0" borderId="0" applyFill="0" applyBorder="0" applyAlignment="0" applyProtection="0"/>
    <xf numFmtId="0" fontId="31" fillId="0" borderId="0" applyNumberFormat="0" applyFill="0" applyBorder="0" applyAlignment="0">
      <alignment vertical="top"/>
    </xf>
    <xf numFmtId="0" fontId="13" fillId="22" borderId="0" applyNumberFormat="0" applyBorder="0" applyAlignment="0" applyProtection="0"/>
    <xf numFmtId="0" fontId="13" fillId="21" borderId="0" applyNumberFormat="0" applyBorder="0" applyAlignment="0" applyProtection="0"/>
    <xf numFmtId="0" fontId="28" fillId="35" borderId="5" applyNumberFormat="0" applyAlignment="0"/>
    <xf numFmtId="0" fontId="30" fillId="35" borderId="6" applyNumberFormat="0" applyAlignment="0"/>
    <xf numFmtId="0" fontId="36" fillId="35" borderId="6" applyNumberFormat="0" applyAlignment="0"/>
    <xf numFmtId="0" fontId="3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3" fillId="23" borderId="0" applyNumberFormat="0" applyBorder="0" applyAlignment="0" applyProtection="0"/>
    <xf numFmtId="0" fontId="13" fillId="24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166" fontId="9" fillId="0" borderId="0" applyFill="0" applyBorder="0" applyAlignment="0" applyProtection="0"/>
    <xf numFmtId="0" fontId="12" fillId="42" borderId="0" applyNumberFormat="0" applyBorder="0" applyAlignment="0" applyProtection="0"/>
    <xf numFmtId="0" fontId="12" fillId="43" borderId="0" applyNumberFormat="0" applyBorder="0" applyAlignment="0" applyProtection="0"/>
    <xf numFmtId="0" fontId="12" fillId="44" borderId="0" applyNumberFormat="0" applyBorder="0" applyAlignment="0" applyProtection="0"/>
    <xf numFmtId="0" fontId="12" fillId="45" borderId="0" applyNumberFormat="0" applyBorder="0" applyAlignment="0" applyProtection="0"/>
    <xf numFmtId="0" fontId="12" fillId="46" borderId="0" applyNumberFormat="0" applyBorder="0" applyAlignment="0" applyProtection="0"/>
    <xf numFmtId="0" fontId="12" fillId="47" borderId="0" applyNumberFormat="0" applyBorder="0" applyAlignment="0" applyProtection="0"/>
    <xf numFmtId="167" fontId="9" fillId="0" borderId="0" applyFill="0" applyBorder="0" applyAlignment="0" applyProtection="0"/>
    <xf numFmtId="0" fontId="12" fillId="48" borderId="0" applyNumberFormat="0" applyBorder="0" applyAlignment="0" applyProtection="0"/>
    <xf numFmtId="0" fontId="12" fillId="49" borderId="0" applyNumberFormat="0" applyBorder="0" applyAlignment="0" applyProtection="0"/>
    <xf numFmtId="0" fontId="12" fillId="50" borderId="0" applyNumberFormat="0" applyBorder="0" applyAlignment="0" applyProtection="0"/>
    <xf numFmtId="0" fontId="12" fillId="51" borderId="0" applyNumberFormat="0" applyBorder="0" applyAlignment="0" applyProtection="0"/>
    <xf numFmtId="0" fontId="12" fillId="52" borderId="0" applyNumberFormat="0" applyBorder="0" applyAlignment="0" applyProtection="0"/>
    <xf numFmtId="0" fontId="12" fillId="53" borderId="0" applyNumberFormat="0" applyBorder="0" applyAlignment="0" applyProtection="0"/>
    <xf numFmtId="168" fontId="9" fillId="0" borderId="0" applyFill="0" applyBorder="0" applyAlignment="0" applyProtection="0"/>
    <xf numFmtId="0" fontId="12" fillId="54" borderId="0" applyNumberFormat="0" applyBorder="0" applyAlignment="0" applyProtection="0"/>
    <xf numFmtId="0" fontId="12" fillId="55" borderId="0" applyNumberFormat="0" applyBorder="0" applyAlignment="0" applyProtection="0"/>
    <xf numFmtId="0" fontId="12" fillId="56" borderId="0" applyNumberFormat="0" applyBorder="0" applyAlignment="0" applyProtection="0"/>
    <xf numFmtId="0" fontId="12" fillId="57" borderId="0" applyNumberFormat="0" applyBorder="0" applyAlignment="0" applyProtection="0"/>
    <xf numFmtId="0" fontId="12" fillId="58" borderId="0" applyNumberFormat="0" applyBorder="0" applyAlignment="0" applyProtection="0"/>
    <xf numFmtId="0" fontId="12" fillId="59" borderId="0" applyNumberFormat="0" applyBorder="0" applyAlignment="0" applyProtection="0"/>
    <xf numFmtId="169" fontId="9" fillId="0" borderId="0" applyFill="0" applyBorder="0" applyAlignment="0" applyProtection="0"/>
    <xf numFmtId="9" fontId="9" fillId="0" borderId="0" applyFill="0" applyBorder="0" applyAlignment="0" applyProtection="0"/>
    <xf numFmtId="0" fontId="39" fillId="60" borderId="0" applyNumberFormat="0" applyBorder="0" applyAlignment="0"/>
    <xf numFmtId="0" fontId="40" fillId="61" borderId="0" applyNumberFormat="0" applyBorder="0" applyAlignment="0" applyProtection="0"/>
    <xf numFmtId="0" fontId="41" fillId="36" borderId="0" applyNumberFormat="0" applyBorder="0" applyAlignment="0" applyProtection="0"/>
    <xf numFmtId="0" fontId="9" fillId="41" borderId="7" applyNumberFormat="0" applyAlignment="0"/>
    <xf numFmtId="0" fontId="42" fillId="0" borderId="10" applyNumberFormat="0" applyFill="0" applyAlignment="0"/>
    <xf numFmtId="0" fontId="29" fillId="0" borderId="0" applyNumberFormat="0" applyFill="0" applyBorder="0" applyAlignment="0"/>
    <xf numFmtId="0" fontId="9" fillId="40" borderId="7" applyNumberFormat="0" applyAlignment="0" applyProtection="0"/>
    <xf numFmtId="0" fontId="9" fillId="37" borderId="0" applyNumberFormat="0" applyAlignment="0"/>
    <xf numFmtId="0" fontId="43" fillId="0" borderId="0" applyNumberFormat="0" applyFill="0" applyBorder="0" applyAlignment="0">
      <alignment vertical="top"/>
    </xf>
    <xf numFmtId="0" fontId="29" fillId="0" borderId="0" applyNumberFormat="0" applyFill="0" applyAlignment="0"/>
    <xf numFmtId="0" fontId="9" fillId="39" borderId="11" applyNumberFormat="0" applyAlignment="0"/>
    <xf numFmtId="0" fontId="39" fillId="38" borderId="0" applyNumberFormat="0" applyBorder="0" applyAlignment="0"/>
    <xf numFmtId="0" fontId="28" fillId="35" borderId="5" applyNumberFormat="0" applyAlignment="0"/>
    <xf numFmtId="0" fontId="30" fillId="35" borderId="6" applyNumberFormat="0" applyAlignment="0"/>
    <xf numFmtId="0" fontId="36" fillId="35" borderId="6" applyNumberFormat="0" applyAlignment="0"/>
    <xf numFmtId="0" fontId="34" fillId="35" borderId="6" applyNumberFormat="0" applyAlignment="0"/>
    <xf numFmtId="0" fontId="32" fillId="0" borderId="0" applyNumberFormat="0" applyFill="0"/>
    <xf numFmtId="0" fontId="9" fillId="34" borderId="15" applyNumberFormat="0" applyAlignment="0">
      <alignment vertical="top"/>
      <protection locked="0"/>
    </xf>
    <xf numFmtId="0" fontId="44" fillId="0" borderId="12" applyNumberFormat="0" applyFill="0" applyAlignment="0" applyProtection="0"/>
    <xf numFmtId="0" fontId="31" fillId="0" borderId="0" applyNumberFormat="0" applyFill="0" applyBorder="0" applyAlignment="0">
      <alignment vertical="top"/>
    </xf>
    <xf numFmtId="0" fontId="49" fillId="0" borderId="0" applyNumberFormat="0" applyFill="0" applyBorder="0" applyAlignment="0">
      <alignment vertical="top"/>
    </xf>
    <xf numFmtId="0" fontId="9" fillId="21" borderId="0" applyNumberFormat="0" applyBorder="0" applyAlignment="0" applyProtection="0"/>
    <xf numFmtId="0" fontId="28" fillId="35" borderId="5" applyNumberFormat="0" applyAlignment="0"/>
    <xf numFmtId="0" fontId="30" fillId="35" borderId="6" applyNumberFormat="0" applyAlignment="0"/>
    <xf numFmtId="0" fontId="36" fillId="35" borderId="6" applyNumberFormat="0" applyAlignment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9" fillId="23" borderId="0" applyNumberFormat="0" applyBorder="0" applyAlignment="0" applyProtection="0"/>
    <xf numFmtId="0" fontId="12" fillId="24" borderId="0" applyNumberFormat="0" applyBorder="0" applyAlignment="0" applyProtection="0"/>
    <xf numFmtId="0" fontId="9" fillId="25" borderId="0" applyNumberFormat="0" applyBorder="0" applyAlignment="0" applyProtection="0"/>
    <xf numFmtId="0" fontId="13" fillId="26" borderId="0" applyNumberFormat="0" applyBorder="0" applyAlignment="0" applyProtection="0"/>
    <xf numFmtId="166" fontId="9" fillId="0" borderId="0" applyFill="0" applyBorder="0" applyAlignment="0" applyProtection="0"/>
    <xf numFmtId="170" fontId="9" fillId="0" borderId="0" applyFill="0" applyBorder="0" applyAlignment="0" applyProtection="0"/>
    <xf numFmtId="171" fontId="9" fillId="0" borderId="0" applyFill="0" applyBorder="0" applyAlignment="0" applyProtection="0"/>
    <xf numFmtId="9" fontId="9" fillId="0" borderId="0" applyFill="0" applyBorder="0" applyAlignment="0" applyProtection="0"/>
    <xf numFmtId="0" fontId="9" fillId="67" borderId="0" applyNumberFormat="0" applyBorder="0" applyAlignment="0"/>
    <xf numFmtId="0" fontId="46" fillId="63" borderId="0" applyNumberFormat="0" applyBorder="0" applyAlignment="0"/>
    <xf numFmtId="0" fontId="9" fillId="68" borderId="8" applyNumberFormat="0" applyAlignment="0"/>
    <xf numFmtId="0" fontId="9" fillId="65" borderId="15" applyNumberFormat="0" applyAlignment="0">
      <alignment vertical="top"/>
      <protection locked="0"/>
    </xf>
    <xf numFmtId="0" fontId="9" fillId="67" borderId="7" applyNumberFormat="0" applyAlignment="0"/>
    <xf numFmtId="0" fontId="9" fillId="66" borderId="0" applyNumberFormat="0" applyAlignment="0"/>
    <xf numFmtId="0" fontId="50" fillId="0" borderId="0" applyNumberFormat="0" applyFill="0" applyBorder="0" applyAlignment="0">
      <alignment vertical="top"/>
    </xf>
    <xf numFmtId="0" fontId="46" fillId="63" borderId="0" applyNumberFormat="0" applyBorder="0" applyAlignment="0"/>
    <xf numFmtId="0" fontId="28" fillId="64" borderId="5" applyNumberFormat="0"/>
    <xf numFmtId="0" fontId="30" fillId="64" borderId="6" applyNumberFormat="0" applyAlignment="0"/>
    <xf numFmtId="0" fontId="9" fillId="0" borderId="15" applyNumberFormat="0" applyFill="0"/>
    <xf numFmtId="0" fontId="36" fillId="64" borderId="6" applyNumberFormat="0" applyAlignment="0"/>
    <xf numFmtId="0" fontId="34" fillId="64" borderId="14" applyNumberFormat="0">
      <alignment vertical="center" wrapText="1"/>
    </xf>
    <xf numFmtId="0" fontId="34" fillId="64" borderId="6" applyNumberFormat="0" applyAlignment="0"/>
    <xf numFmtId="0" fontId="45" fillId="66" borderId="16" applyNumberFormat="0" applyAlignment="0"/>
    <xf numFmtId="0" fontId="47" fillId="0" borderId="0" applyNumberFormat="0" applyFill="0"/>
    <xf numFmtId="0" fontId="48" fillId="62" borderId="0" applyNumberFormat="0">
      <alignment vertical="center" wrapText="1"/>
    </xf>
    <xf numFmtId="0" fontId="48" fillId="0" borderId="12" applyNumberFormat="0" applyFill="0" applyAlignment="0" applyProtection="0"/>
    <xf numFmtId="0" fontId="8" fillId="0" borderId="0"/>
    <xf numFmtId="0" fontId="9" fillId="0" borderId="7" applyNumberFormat="0" applyAlignment="0">
      <alignment vertical="top"/>
    </xf>
    <xf numFmtId="0" fontId="9" fillId="0" borderId="7" applyNumberFormat="0" applyFill="0"/>
    <xf numFmtId="0" fontId="9" fillId="37" borderId="0" applyNumberFormat="0" applyBorder="0" applyAlignment="0">
      <alignment vertical="top"/>
      <protection locked="0"/>
    </xf>
    <xf numFmtId="0" fontId="7" fillId="0" borderId="0"/>
    <xf numFmtId="0" fontId="6" fillId="0" borderId="0"/>
    <xf numFmtId="0" fontId="5" fillId="0" borderId="0"/>
    <xf numFmtId="0" fontId="4" fillId="0" borderId="0"/>
    <xf numFmtId="0" fontId="12" fillId="0" borderId="0"/>
    <xf numFmtId="0" fontId="3" fillId="0" borderId="0"/>
    <xf numFmtId="0" fontId="72" fillId="0" borderId="0" applyNumberFormat="0" applyFill="0" applyBorder="0" applyAlignment="0" applyProtection="0"/>
    <xf numFmtId="0" fontId="73" fillId="0" borderId="13" applyNumberFormat="0" applyFill="0" applyAlignment="0" applyProtection="0"/>
    <xf numFmtId="0" fontId="74" fillId="0" borderId="28" applyNumberFormat="0" applyFill="0" applyAlignment="0" applyProtection="0"/>
    <xf numFmtId="0" fontId="75" fillId="0" borderId="29" applyNumberFormat="0" applyFill="0" applyAlignment="0" applyProtection="0"/>
    <xf numFmtId="0" fontId="75" fillId="0" borderId="0" applyNumberFormat="0" applyFill="0" applyBorder="0" applyAlignment="0" applyProtection="0"/>
    <xf numFmtId="0" fontId="76" fillId="70" borderId="0" applyNumberFormat="0" applyBorder="0" applyAlignment="0" applyProtection="0"/>
    <xf numFmtId="0" fontId="77" fillId="71" borderId="0" applyNumberFormat="0" applyBorder="0" applyAlignment="0" applyProtection="0"/>
    <xf numFmtId="0" fontId="78" fillId="72" borderId="0" applyNumberFormat="0" applyBorder="0" applyAlignment="0" applyProtection="0"/>
    <xf numFmtId="0" fontId="79" fillId="73" borderId="30" applyNumberFormat="0" applyAlignment="0" applyProtection="0"/>
    <xf numFmtId="0" fontId="80" fillId="74" borderId="31" applyNumberFormat="0" applyAlignment="0" applyProtection="0"/>
    <xf numFmtId="0" fontId="81" fillId="74" borderId="30" applyNumberFormat="0" applyAlignment="0" applyProtection="0"/>
    <xf numFmtId="0" fontId="82" fillId="0" borderId="32" applyNumberFormat="0" applyFill="0" applyAlignment="0" applyProtection="0"/>
    <xf numFmtId="0" fontId="83" fillId="75" borderId="33" applyNumberFormat="0" applyAlignment="0" applyProtection="0"/>
    <xf numFmtId="0" fontId="84" fillId="0" borderId="0" applyNumberFormat="0" applyFill="0" applyBorder="0" applyAlignment="0" applyProtection="0"/>
    <xf numFmtId="0" fontId="3" fillId="76" borderId="34" applyNumberFormat="0" applyFont="0" applyAlignment="0" applyProtection="0"/>
    <xf numFmtId="0" fontId="85" fillId="0" borderId="0" applyNumberFormat="0" applyFill="0" applyBorder="0" applyAlignment="0" applyProtection="0"/>
    <xf numFmtId="0" fontId="86" fillId="0" borderId="35" applyNumberFormat="0" applyFill="0" applyAlignment="0" applyProtection="0"/>
    <xf numFmtId="0" fontId="87" fillId="21" borderId="0" applyNumberFormat="0" applyBorder="0" applyAlignment="0" applyProtection="0"/>
    <xf numFmtId="0" fontId="3" fillId="54" borderId="0" applyNumberFormat="0" applyBorder="0" applyAlignment="0" applyProtection="0"/>
    <xf numFmtId="0" fontId="3" fillId="48" borderId="0" applyNumberFormat="0" applyBorder="0" applyAlignment="0" applyProtection="0"/>
    <xf numFmtId="0" fontId="3" fillId="42" borderId="0" applyNumberFormat="0" applyBorder="0" applyAlignment="0" applyProtection="0"/>
    <xf numFmtId="0" fontId="87" fillId="22" borderId="0" applyNumberFormat="0" applyBorder="0" applyAlignment="0" applyProtection="0"/>
    <xf numFmtId="0" fontId="3" fillId="55" borderId="0" applyNumberFormat="0" applyBorder="0" applyAlignment="0" applyProtection="0"/>
    <xf numFmtId="0" fontId="3" fillId="49" borderId="0" applyNumberFormat="0" applyBorder="0" applyAlignment="0" applyProtection="0"/>
    <xf numFmtId="0" fontId="3" fillId="43" borderId="0" applyNumberFormat="0" applyBorder="0" applyAlignment="0" applyProtection="0"/>
    <xf numFmtId="0" fontId="87" fillId="23" borderId="0" applyNumberFormat="0" applyBorder="0" applyAlignment="0" applyProtection="0"/>
    <xf numFmtId="0" fontId="3" fillId="56" borderId="0" applyNumberFormat="0" applyBorder="0" applyAlignment="0" applyProtection="0"/>
    <xf numFmtId="0" fontId="3" fillId="50" borderId="0" applyNumberFormat="0" applyBorder="0" applyAlignment="0" applyProtection="0"/>
    <xf numFmtId="0" fontId="3" fillId="44" borderId="0" applyNumberFormat="0" applyBorder="0" applyAlignment="0" applyProtection="0"/>
    <xf numFmtId="0" fontId="87" fillId="24" borderId="0" applyNumberFormat="0" applyBorder="0" applyAlignment="0" applyProtection="0"/>
    <xf numFmtId="0" fontId="3" fillId="57" borderId="0" applyNumberFormat="0" applyBorder="0" applyAlignment="0" applyProtection="0"/>
    <xf numFmtId="0" fontId="3" fillId="51" borderId="0" applyNumberFormat="0" applyBorder="0" applyAlignment="0" applyProtection="0"/>
    <xf numFmtId="0" fontId="3" fillId="45" borderId="0" applyNumberFormat="0" applyBorder="0" applyAlignment="0" applyProtection="0"/>
    <xf numFmtId="0" fontId="87" fillId="25" borderId="0" applyNumberFormat="0" applyBorder="0" applyAlignment="0" applyProtection="0"/>
    <xf numFmtId="0" fontId="3" fillId="58" borderId="0" applyNumberFormat="0" applyBorder="0" applyAlignment="0" applyProtection="0"/>
    <xf numFmtId="0" fontId="3" fillId="52" borderId="0" applyNumberFormat="0" applyBorder="0" applyAlignment="0" applyProtection="0"/>
    <xf numFmtId="0" fontId="3" fillId="46" borderId="0" applyNumberFormat="0" applyBorder="0" applyAlignment="0" applyProtection="0"/>
    <xf numFmtId="0" fontId="87" fillId="26" borderId="0" applyNumberFormat="0" applyBorder="0" applyAlignment="0" applyProtection="0"/>
    <xf numFmtId="0" fontId="3" fillId="59" borderId="0" applyNumberFormat="0" applyBorder="0" applyAlignment="0" applyProtection="0"/>
    <xf numFmtId="0" fontId="3" fillId="53" borderId="0" applyNumberFormat="0" applyBorder="0" applyAlignment="0" applyProtection="0"/>
    <xf numFmtId="0" fontId="3" fillId="47" borderId="0" applyNumberFormat="0" applyBorder="0" applyAlignment="0" applyProtection="0"/>
    <xf numFmtId="0" fontId="2" fillId="0" borderId="0"/>
    <xf numFmtId="0" fontId="76" fillId="70" borderId="0" applyNumberFormat="0" applyBorder="0" applyAlignment="0" applyProtection="0"/>
    <xf numFmtId="0" fontId="78" fillId="72" borderId="0" applyNumberFormat="0" applyBorder="0" applyAlignment="0" applyProtection="0"/>
    <xf numFmtId="0" fontId="79" fillId="73" borderId="30" applyNumberFormat="0" applyAlignment="0" applyProtection="0"/>
    <xf numFmtId="0" fontId="83" fillId="75" borderId="33" applyNumberFormat="0" applyAlignment="0" applyProtection="0"/>
    <xf numFmtId="0" fontId="2" fillId="76" borderId="34" applyNumberFormat="0" applyFont="0" applyAlignment="0" applyProtection="0"/>
    <xf numFmtId="0" fontId="85" fillId="0" borderId="0" applyNumberFormat="0" applyFill="0" applyBorder="0" applyAlignment="0" applyProtection="0"/>
    <xf numFmtId="0" fontId="2" fillId="54" borderId="0" applyNumberFormat="0" applyBorder="0" applyAlignment="0" applyProtection="0"/>
    <xf numFmtId="0" fontId="2" fillId="48" borderId="0" applyNumberFormat="0" applyBorder="0" applyAlignment="0" applyProtection="0"/>
    <xf numFmtId="0" fontId="2" fillId="42" borderId="0" applyNumberFormat="0" applyBorder="0" applyAlignment="0" applyProtection="0"/>
    <xf numFmtId="0" fontId="87" fillId="22" borderId="0" applyNumberFormat="0" applyBorder="0" applyAlignment="0" applyProtection="0"/>
    <xf numFmtId="0" fontId="2" fillId="55" borderId="0" applyNumberFormat="0" applyBorder="0" applyAlignment="0" applyProtection="0"/>
    <xf numFmtId="0" fontId="2" fillId="49" borderId="0" applyNumberFormat="0" applyBorder="0" applyAlignment="0" applyProtection="0"/>
    <xf numFmtId="0" fontId="2" fillId="43" borderId="0" applyNumberFormat="0" applyBorder="0" applyAlignment="0" applyProtection="0"/>
    <xf numFmtId="0" fontId="2" fillId="56" borderId="0" applyNumberFormat="0" applyBorder="0" applyAlignment="0" applyProtection="0"/>
    <xf numFmtId="0" fontId="2" fillId="50" borderId="0" applyNumberFormat="0" applyBorder="0" applyAlignment="0" applyProtection="0"/>
    <xf numFmtId="0" fontId="2" fillId="44" borderId="0" applyNumberFormat="0" applyBorder="0" applyAlignment="0" applyProtection="0"/>
    <xf numFmtId="0" fontId="2" fillId="57" borderId="0" applyNumberFormat="0" applyBorder="0" applyAlignment="0" applyProtection="0"/>
    <xf numFmtId="0" fontId="2" fillId="51" borderId="0" applyNumberFormat="0" applyBorder="0" applyAlignment="0" applyProtection="0"/>
    <xf numFmtId="0" fontId="2" fillId="45" borderId="0" applyNumberFormat="0" applyBorder="0" applyAlignment="0" applyProtection="0"/>
    <xf numFmtId="0" fontId="2" fillId="58" borderId="0" applyNumberFormat="0" applyBorder="0" applyAlignment="0" applyProtection="0"/>
    <xf numFmtId="0" fontId="2" fillId="52" borderId="0" applyNumberFormat="0" applyBorder="0" applyAlignment="0" applyProtection="0"/>
    <xf numFmtId="0" fontId="2" fillId="46" borderId="0" applyNumberFormat="0" applyBorder="0" applyAlignment="0" applyProtection="0"/>
    <xf numFmtId="0" fontId="2" fillId="59" borderId="0" applyNumberFormat="0" applyBorder="0" applyAlignment="0" applyProtection="0"/>
    <xf numFmtId="0" fontId="2" fillId="53" borderId="0" applyNumberFormat="0" applyBorder="0" applyAlignment="0" applyProtection="0"/>
    <xf numFmtId="0" fontId="2" fillId="47" borderId="0" applyNumberFormat="0" applyBorder="0" applyAlignment="0" applyProtection="0"/>
    <xf numFmtId="0" fontId="1" fillId="0" borderId="0"/>
    <xf numFmtId="0" fontId="1" fillId="76" borderId="34" applyNumberFormat="0" applyFont="0" applyAlignment="0" applyProtection="0"/>
    <xf numFmtId="0" fontId="1" fillId="54" borderId="0" applyNumberFormat="0" applyBorder="0" applyAlignment="0" applyProtection="0"/>
    <xf numFmtId="0" fontId="1" fillId="48" borderId="0" applyNumberFormat="0" applyBorder="0" applyAlignment="0" applyProtection="0"/>
    <xf numFmtId="0" fontId="1" fillId="42" borderId="0" applyNumberFormat="0" applyBorder="0" applyAlignment="0" applyProtection="0"/>
    <xf numFmtId="0" fontId="1" fillId="55" borderId="0" applyNumberFormat="0" applyBorder="0" applyAlignment="0" applyProtection="0"/>
    <xf numFmtId="0" fontId="1" fillId="49" borderId="0" applyNumberFormat="0" applyBorder="0" applyAlignment="0" applyProtection="0"/>
    <xf numFmtId="0" fontId="1" fillId="43" borderId="0" applyNumberFormat="0" applyBorder="0" applyAlignment="0" applyProtection="0"/>
    <xf numFmtId="0" fontId="1" fillId="56" borderId="0" applyNumberFormat="0" applyBorder="0" applyAlignment="0" applyProtection="0"/>
    <xf numFmtId="0" fontId="1" fillId="50" borderId="0" applyNumberFormat="0" applyBorder="0" applyAlignment="0" applyProtection="0"/>
    <xf numFmtId="0" fontId="1" fillId="44" borderId="0" applyNumberFormat="0" applyBorder="0" applyAlignment="0" applyProtection="0"/>
    <xf numFmtId="0" fontId="1" fillId="57" borderId="0" applyNumberFormat="0" applyBorder="0" applyAlignment="0" applyProtection="0"/>
    <xf numFmtId="0" fontId="1" fillId="51" borderId="0" applyNumberFormat="0" applyBorder="0" applyAlignment="0" applyProtection="0"/>
    <xf numFmtId="0" fontId="1" fillId="45" borderId="0" applyNumberFormat="0" applyBorder="0" applyAlignment="0" applyProtection="0"/>
    <xf numFmtId="0" fontId="1" fillId="58" borderId="0" applyNumberFormat="0" applyBorder="0" applyAlignment="0" applyProtection="0"/>
    <xf numFmtId="0" fontId="1" fillId="52" borderId="0" applyNumberFormat="0" applyBorder="0" applyAlignment="0" applyProtection="0"/>
    <xf numFmtId="0" fontId="1" fillId="46" borderId="0" applyNumberFormat="0" applyBorder="0" applyAlignment="0" applyProtection="0"/>
    <xf numFmtId="0" fontId="1" fillId="59" borderId="0" applyNumberFormat="0" applyBorder="0" applyAlignment="0" applyProtection="0"/>
    <xf numFmtId="0" fontId="1" fillId="53" borderId="0" applyNumberFormat="0" applyBorder="0" applyAlignment="0" applyProtection="0"/>
    <xf numFmtId="0" fontId="1" fillId="47" borderId="0" applyNumberFormat="0" applyBorder="0" applyAlignment="0" applyProtection="0"/>
  </cellStyleXfs>
  <cellXfs count="175">
    <xf numFmtId="0" fontId="0" fillId="0" borderId="0" xfId="0"/>
    <xf numFmtId="0" fontId="9" fillId="0" borderId="15" xfId="144"/>
    <xf numFmtId="0" fontId="48" fillId="62" borderId="0" xfId="150">
      <alignment vertical="center" wrapText="1"/>
    </xf>
    <xf numFmtId="0" fontId="9" fillId="0" borderId="0" xfId="0" applyFont="1"/>
    <xf numFmtId="0" fontId="9" fillId="68" borderId="8" xfId="136"/>
    <xf numFmtId="0" fontId="34" fillId="64" borderId="14" xfId="146">
      <alignment vertical="center" wrapText="1"/>
    </xf>
    <xf numFmtId="0" fontId="0" fillId="65" borderId="0" xfId="0" applyFill="1"/>
    <xf numFmtId="0" fontId="9" fillId="65" borderId="15" xfId="137" applyAlignment="1">
      <protection locked="0"/>
    </xf>
    <xf numFmtId="172" fontId="9" fillId="68" borderId="8" xfId="136" applyNumberFormat="1"/>
    <xf numFmtId="0" fontId="8" fillId="0" borderId="0" xfId="152"/>
    <xf numFmtId="0" fontId="52" fillId="0" borderId="0" xfId="152" applyFont="1"/>
    <xf numFmtId="0" fontId="53" fillId="0" borderId="0" xfId="152" applyFont="1"/>
    <xf numFmtId="0" fontId="51" fillId="0" borderId="0" xfId="152" applyFont="1"/>
    <xf numFmtId="0" fontId="54" fillId="0" borderId="0" xfId="152" applyFont="1"/>
    <xf numFmtId="0" fontId="55" fillId="0" borderId="0" xfId="152" applyFont="1"/>
    <xf numFmtId="0" fontId="55" fillId="0" borderId="0" xfId="152" applyFont="1" applyAlignment="1">
      <alignment horizontal="left" wrapText="1"/>
    </xf>
    <xf numFmtId="2" fontId="56" fillId="0" borderId="0" xfId="152" applyNumberFormat="1" applyFont="1" applyAlignment="1">
      <alignment horizontal="left" indent="1"/>
    </xf>
    <xf numFmtId="0" fontId="8" fillId="0" borderId="0" xfId="152" applyAlignment="1">
      <alignment horizontal="left" indent="2"/>
    </xf>
    <xf numFmtId="2" fontId="51" fillId="0" borderId="0" xfId="152" applyNumberFormat="1" applyFont="1" applyAlignment="1">
      <alignment horizontal="left" indent="2"/>
    </xf>
    <xf numFmtId="2" fontId="51" fillId="0" borderId="0" xfId="152" applyNumberFormat="1" applyFont="1" applyAlignment="1">
      <alignment horizontal="left"/>
    </xf>
    <xf numFmtId="0" fontId="56" fillId="0" borderId="0" xfId="152" applyFont="1" applyAlignment="1">
      <alignment horizontal="left" indent="1"/>
    </xf>
    <xf numFmtId="0" fontId="8" fillId="0" borderId="0" xfId="152" applyAlignment="1">
      <alignment horizontal="left"/>
    </xf>
    <xf numFmtId="2" fontId="57" fillId="0" borderId="0" xfId="152" applyNumberFormat="1" applyFont="1" applyAlignment="1">
      <alignment horizontal="left"/>
    </xf>
    <xf numFmtId="1" fontId="58" fillId="0" borderId="0" xfId="152" applyNumberFormat="1" applyFont="1" applyAlignment="1">
      <alignment horizontal="left" indent="2"/>
    </xf>
    <xf numFmtId="0" fontId="8" fillId="0" borderId="0" xfId="152" applyAlignment="1">
      <alignment horizontal="right"/>
    </xf>
    <xf numFmtId="0" fontId="53" fillId="0" borderId="0" xfId="152" applyFont="1" applyAlignment="1">
      <alignment horizontal="right"/>
    </xf>
    <xf numFmtId="0" fontId="55" fillId="0" borderId="19" xfId="152" applyFont="1" applyBorder="1"/>
    <xf numFmtId="173" fontId="55" fillId="0" borderId="0" xfId="152" applyNumberFormat="1" applyFont="1"/>
    <xf numFmtId="173" fontId="8" fillId="0" borderId="0" xfId="152" applyNumberFormat="1"/>
    <xf numFmtId="173" fontId="8" fillId="0" borderId="0" xfId="152" applyNumberFormat="1" applyAlignment="1">
      <alignment horizontal="right"/>
    </xf>
    <xf numFmtId="0" fontId="52" fillId="0" borderId="0" xfId="0" applyFont="1"/>
    <xf numFmtId="0" fontId="0" fillId="0" borderId="0" xfId="0" applyAlignment="1">
      <alignment horizontal="right"/>
    </xf>
    <xf numFmtId="0" fontId="53" fillId="0" borderId="0" xfId="0" applyFont="1"/>
    <xf numFmtId="0" fontId="61" fillId="0" borderId="0" xfId="0" applyFont="1"/>
    <xf numFmtId="0" fontId="53" fillId="0" borderId="0" xfId="0" applyFont="1" applyAlignment="1">
      <alignment horizontal="right"/>
    </xf>
    <xf numFmtId="0" fontId="55" fillId="0" borderId="19" xfId="0" applyFont="1" applyBorder="1"/>
    <xf numFmtId="0" fontId="55" fillId="0" borderId="0" xfId="0" applyFont="1"/>
    <xf numFmtId="0" fontId="55" fillId="0" borderId="0" xfId="0" applyFont="1" applyAlignment="1">
      <alignment horizontal="left"/>
    </xf>
    <xf numFmtId="173" fontId="55" fillId="0" borderId="0" xfId="0" applyNumberFormat="1" applyFont="1"/>
    <xf numFmtId="0" fontId="51" fillId="0" borderId="0" xfId="0" applyFont="1" applyAlignment="1">
      <alignment horizontal="left" wrapText="1" indent="2"/>
    </xf>
    <xf numFmtId="173" fontId="51" fillId="0" borderId="0" xfId="0" applyNumberFormat="1" applyFont="1"/>
    <xf numFmtId="2" fontId="56" fillId="0" borderId="0" xfId="0" applyNumberFormat="1" applyFont="1" applyAlignment="1">
      <alignment horizontal="left" indent="1"/>
    </xf>
    <xf numFmtId="173" fontId="0" fillId="0" borderId="0" xfId="0" applyNumberFormat="1"/>
    <xf numFmtId="0" fontId="0" fillId="0" borderId="0" xfId="0" applyAlignment="1">
      <alignment horizontal="left" indent="2"/>
    </xf>
    <xf numFmtId="0" fontId="56" fillId="0" borderId="0" xfId="0" applyFont="1" applyAlignment="1">
      <alignment horizontal="left" indent="1"/>
    </xf>
    <xf numFmtId="2" fontId="57" fillId="0" borderId="0" xfId="0" applyNumberFormat="1" applyFont="1" applyAlignment="1">
      <alignment horizontal="left" wrapText="1"/>
    </xf>
    <xf numFmtId="2" fontId="57" fillId="0" borderId="0" xfId="0" applyNumberFormat="1" applyFont="1"/>
    <xf numFmtId="1" fontId="58" fillId="0" borderId="0" xfId="0" applyNumberFormat="1" applyFont="1" applyAlignment="1">
      <alignment horizontal="left"/>
    </xf>
    <xf numFmtId="0" fontId="49" fillId="0" borderId="0" xfId="119" applyAlignment="1"/>
    <xf numFmtId="0" fontId="51" fillId="0" borderId="0" xfId="0" applyFont="1" applyAlignment="1">
      <alignment horizontal="left" indent="2"/>
    </xf>
    <xf numFmtId="0" fontId="51" fillId="0" borderId="0" xfId="0" applyFont="1"/>
    <xf numFmtId="0" fontId="55" fillId="0" borderId="0" xfId="0" applyFont="1" applyAlignment="1">
      <alignment wrapText="1"/>
    </xf>
    <xf numFmtId="0" fontId="54" fillId="0" borderId="0" xfId="0" applyFont="1"/>
    <xf numFmtId="0" fontId="55" fillId="0" borderId="0" xfId="0" applyFont="1" applyAlignment="1">
      <alignment horizontal="left" wrapText="1"/>
    </xf>
    <xf numFmtId="173" fontId="0" fillId="0" borderId="0" xfId="0" applyNumberFormat="1" applyAlignment="1">
      <alignment horizontal="right"/>
    </xf>
    <xf numFmtId="0" fontId="0" fillId="0" borderId="0" xfId="0" applyAlignment="1">
      <alignment horizontal="left"/>
    </xf>
    <xf numFmtId="2" fontId="57" fillId="0" borderId="0" xfId="0" applyNumberFormat="1" applyFont="1" applyAlignment="1">
      <alignment horizontal="left"/>
    </xf>
    <xf numFmtId="3" fontId="0" fillId="0" borderId="0" xfId="0" applyNumberFormat="1"/>
    <xf numFmtId="1" fontId="58" fillId="0" borderId="0" xfId="0" applyNumberFormat="1" applyFont="1" applyAlignment="1">
      <alignment horizontal="left" indent="2"/>
    </xf>
    <xf numFmtId="2" fontId="55" fillId="0" borderId="0" xfId="0" applyNumberFormat="1" applyFont="1"/>
    <xf numFmtId="0" fontId="63" fillId="0" borderId="0" xfId="0" applyFont="1" applyAlignment="1">
      <alignment horizontal="right"/>
    </xf>
    <xf numFmtId="0" fontId="51" fillId="0" borderId="0" xfId="0" applyFont="1" applyAlignment="1">
      <alignment horizontal="left"/>
    </xf>
    <xf numFmtId="0" fontId="55" fillId="0" borderId="0" xfId="0" applyFont="1" applyAlignment="1">
      <alignment horizontal="right"/>
    </xf>
    <xf numFmtId="0" fontId="55" fillId="0" borderId="20" xfId="0" applyFont="1" applyBorder="1" applyAlignment="1">
      <alignment horizontal="right"/>
    </xf>
    <xf numFmtId="173" fontId="55" fillId="0" borderId="0" xfId="0" applyNumberFormat="1" applyFont="1" applyAlignment="1">
      <alignment horizontal="right"/>
    </xf>
    <xf numFmtId="0" fontId="55" fillId="0" borderId="0" xfId="0" applyFont="1" applyAlignment="1">
      <alignment horizontal="left" wrapText="1" shrinkToFit="1"/>
    </xf>
    <xf numFmtId="174" fontId="9" fillId="36" borderId="7" xfId="130" applyNumberFormat="1" applyFill="1" applyBorder="1" applyAlignment="1"/>
    <xf numFmtId="0" fontId="9" fillId="0" borderId="7" xfId="153" applyAlignment="1"/>
    <xf numFmtId="167" fontId="9" fillId="36" borderId="7" xfId="130" applyNumberFormat="1" applyFill="1" applyBorder="1" applyAlignment="1"/>
    <xf numFmtId="166" fontId="9" fillId="36" borderId="7" xfId="130" applyFill="1" applyBorder="1" applyAlignment="1"/>
    <xf numFmtId="175" fontId="9" fillId="36" borderId="7" xfId="133" applyNumberFormat="1" applyFill="1" applyBorder="1" applyAlignment="1"/>
    <xf numFmtId="0" fontId="7" fillId="0" borderId="0" xfId="156"/>
    <xf numFmtId="0" fontId="51" fillId="0" borderId="0" xfId="156" applyFont="1" applyAlignment="1">
      <alignment horizontal="left"/>
    </xf>
    <xf numFmtId="0" fontId="52" fillId="0" borderId="0" xfId="156" applyFont="1"/>
    <xf numFmtId="0" fontId="53" fillId="0" borderId="0" xfId="156" applyFont="1"/>
    <xf numFmtId="0" fontId="55" fillId="0" borderId="0" xfId="156" applyFont="1"/>
    <xf numFmtId="0" fontId="55" fillId="0" borderId="0" xfId="156" applyFont="1" applyAlignment="1">
      <alignment horizontal="left"/>
    </xf>
    <xf numFmtId="0" fontId="56" fillId="0" borderId="0" xfId="156" applyFont="1" applyAlignment="1">
      <alignment horizontal="left" indent="1"/>
    </xf>
    <xf numFmtId="0" fontId="51" fillId="0" borderId="0" xfId="156" applyFont="1" applyAlignment="1">
      <alignment horizontal="left" indent="2"/>
    </xf>
    <xf numFmtId="0" fontId="51" fillId="0" borderId="0" xfId="156" applyFont="1"/>
    <xf numFmtId="0" fontId="7" fillId="0" borderId="0" xfId="156" applyAlignment="1">
      <alignment horizontal="right"/>
    </xf>
    <xf numFmtId="0" fontId="55" fillId="0" borderId="0" xfId="156" applyFont="1" applyAlignment="1">
      <alignment horizontal="right"/>
    </xf>
    <xf numFmtId="0" fontId="53" fillId="0" borderId="0" xfId="156" applyFont="1" applyAlignment="1">
      <alignment horizontal="right"/>
    </xf>
    <xf numFmtId="0" fontId="55" fillId="0" borderId="20" xfId="156" applyFont="1" applyBorder="1"/>
    <xf numFmtId="173" fontId="55" fillId="0" borderId="0" xfId="156" applyNumberFormat="1" applyFont="1" applyAlignment="1">
      <alignment horizontal="right"/>
    </xf>
    <xf numFmtId="173" fontId="7" fillId="0" borderId="0" xfId="156" applyNumberFormat="1" applyAlignment="1">
      <alignment horizontal="right"/>
    </xf>
    <xf numFmtId="0" fontId="63" fillId="0" borderId="0" xfId="156" applyFont="1" applyAlignment="1">
      <alignment horizontal="right"/>
    </xf>
    <xf numFmtId="176" fontId="7" fillId="0" borderId="0" xfId="156" applyNumberFormat="1" applyAlignment="1">
      <alignment horizontal="right"/>
    </xf>
    <xf numFmtId="1" fontId="58" fillId="0" borderId="0" xfId="0" applyNumberFormat="1" applyFont="1"/>
    <xf numFmtId="0" fontId="56" fillId="0" borderId="0" xfId="0" applyFont="1" applyAlignment="1">
      <alignment horizontal="left" wrapText="1" indent="1"/>
    </xf>
    <xf numFmtId="0" fontId="34" fillId="64" borderId="0" xfId="146" applyBorder="1">
      <alignment vertical="center" wrapText="1"/>
    </xf>
    <xf numFmtId="9" fontId="0" fillId="0" borderId="0" xfId="0" applyNumberFormat="1"/>
    <xf numFmtId="0" fontId="11" fillId="0" borderId="0" xfId="0" applyFont="1"/>
    <xf numFmtId="0" fontId="6" fillId="0" borderId="0" xfId="157"/>
    <xf numFmtId="0" fontId="52" fillId="0" borderId="0" xfId="157" applyFont="1"/>
    <xf numFmtId="0" fontId="53" fillId="0" borderId="0" xfId="157" applyFont="1"/>
    <xf numFmtId="0" fontId="61" fillId="0" borderId="0" xfId="157" applyFont="1"/>
    <xf numFmtId="0" fontId="54" fillId="0" borderId="0" xfId="157" applyFont="1"/>
    <xf numFmtId="0" fontId="55" fillId="0" borderId="0" xfId="157" applyFont="1"/>
    <xf numFmtId="0" fontId="55" fillId="0" borderId="0" xfId="157" applyFont="1" applyAlignment="1">
      <alignment horizontal="left"/>
    </xf>
    <xf numFmtId="0" fontId="6" fillId="0" borderId="0" xfId="157" applyAlignment="1">
      <alignment horizontal="left" indent="2"/>
    </xf>
    <xf numFmtId="2" fontId="56" fillId="0" borderId="0" xfId="157" applyNumberFormat="1" applyFont="1" applyAlignment="1">
      <alignment horizontal="left" indent="1"/>
    </xf>
    <xf numFmtId="0" fontId="56" fillId="0" borderId="0" xfId="157" applyFont="1" applyAlignment="1">
      <alignment horizontal="left" indent="1"/>
    </xf>
    <xf numFmtId="0" fontId="6" fillId="0" borderId="0" xfId="157" applyAlignment="1">
      <alignment horizontal="left"/>
    </xf>
    <xf numFmtId="2" fontId="57" fillId="0" borderId="0" xfId="157" applyNumberFormat="1" applyFont="1" applyAlignment="1">
      <alignment horizontal="left"/>
    </xf>
    <xf numFmtId="1" fontId="58" fillId="0" borderId="0" xfId="157" applyNumberFormat="1" applyFont="1" applyAlignment="1">
      <alignment horizontal="left" indent="2"/>
    </xf>
    <xf numFmtId="2" fontId="57" fillId="0" borderId="0" xfId="157" applyNumberFormat="1" applyFont="1" applyAlignment="1">
      <alignment horizontal="left" wrapText="1"/>
    </xf>
    <xf numFmtId="0" fontId="56" fillId="0" borderId="0" xfId="157" applyFont="1" applyAlignment="1">
      <alignment horizontal="left" wrapText="1" indent="1"/>
    </xf>
    <xf numFmtId="0" fontId="6" fillId="0" borderId="0" xfId="157" applyAlignment="1">
      <alignment horizontal="right"/>
    </xf>
    <xf numFmtId="0" fontId="53" fillId="0" borderId="0" xfId="157" applyFont="1" applyAlignment="1">
      <alignment horizontal="right"/>
    </xf>
    <xf numFmtId="0" fontId="55" fillId="0" borderId="19" xfId="157" applyFont="1" applyBorder="1"/>
    <xf numFmtId="173" fontId="55" fillId="0" borderId="0" xfId="157" applyNumberFormat="1" applyFont="1"/>
    <xf numFmtId="173" fontId="6" fillId="0" borderId="0" xfId="157" applyNumberFormat="1"/>
    <xf numFmtId="173" fontId="6" fillId="0" borderId="0" xfId="157" applyNumberFormat="1" applyAlignment="1">
      <alignment horizontal="right"/>
    </xf>
    <xf numFmtId="3" fontId="6" fillId="0" borderId="0" xfId="157" applyNumberFormat="1"/>
    <xf numFmtId="2" fontId="55" fillId="0" borderId="0" xfId="157" applyNumberFormat="1" applyFont="1"/>
    <xf numFmtId="173" fontId="51" fillId="0" borderId="0" xfId="157" applyNumberFormat="1" applyFont="1"/>
    <xf numFmtId="173" fontId="9" fillId="68" borderId="8" xfId="136" applyNumberFormat="1"/>
    <xf numFmtId="1" fontId="9" fillId="34" borderId="15" xfId="116" applyNumberFormat="1" applyAlignment="1">
      <protection locked="0"/>
    </xf>
    <xf numFmtId="1" fontId="9" fillId="68" borderId="8" xfId="136" applyNumberFormat="1"/>
    <xf numFmtId="0" fontId="9" fillId="37" borderId="0" xfId="155" applyAlignment="1">
      <protection locked="0"/>
    </xf>
    <xf numFmtId="0" fontId="34" fillId="64" borderId="21" xfId="146" applyBorder="1">
      <alignment vertical="center" wrapText="1"/>
    </xf>
    <xf numFmtId="0" fontId="11" fillId="64" borderId="14" xfId="146" applyFont="1">
      <alignment vertical="center" wrapText="1"/>
    </xf>
    <xf numFmtId="9" fontId="9" fillId="68" borderId="8" xfId="136" applyNumberFormat="1"/>
    <xf numFmtId="0" fontId="49" fillId="0" borderId="15" xfId="119" applyBorder="1" applyAlignment="1"/>
    <xf numFmtId="0" fontId="9" fillId="65" borderId="22" xfId="137" applyBorder="1" applyAlignment="1">
      <protection locked="0"/>
    </xf>
    <xf numFmtId="9" fontId="9" fillId="36" borderId="7" xfId="133" applyFill="1" applyBorder="1" applyAlignment="1"/>
    <xf numFmtId="0" fontId="67" fillId="66" borderId="16" xfId="148" applyFont="1" applyAlignment="1">
      <alignment vertical="center" wrapText="1"/>
    </xf>
    <xf numFmtId="0" fontId="34" fillId="64" borderId="14" xfId="146" applyAlignment="1">
      <alignment vertical="center"/>
    </xf>
    <xf numFmtId="0" fontId="11" fillId="0" borderId="15" xfId="144" applyFont="1"/>
    <xf numFmtId="167" fontId="9" fillId="0" borderId="15" xfId="130" applyNumberFormat="1" applyBorder="1"/>
    <xf numFmtId="167" fontId="9" fillId="34" borderId="15" xfId="130" applyNumberFormat="1" applyFill="1" applyBorder="1"/>
    <xf numFmtId="167" fontId="9" fillId="69" borderId="15" xfId="130" applyNumberFormat="1" applyFill="1" applyBorder="1"/>
    <xf numFmtId="0" fontId="9" fillId="0" borderId="17" xfId="144" applyBorder="1"/>
    <xf numFmtId="167" fontId="9" fillId="65" borderId="0" xfId="130" applyNumberFormat="1" applyFill="1"/>
    <xf numFmtId="0" fontId="68" fillId="65" borderId="0" xfId="0" applyFont="1" applyFill="1"/>
    <xf numFmtId="0" fontId="69" fillId="64" borderId="16" xfId="148" applyFont="1" applyFill="1" applyAlignment="1">
      <alignment vertical="center" wrapText="1"/>
    </xf>
    <xf numFmtId="0" fontId="67" fillId="66" borderId="16" xfId="148" applyFont="1" applyAlignment="1">
      <alignment horizontal="right" vertical="center" wrapText="1"/>
    </xf>
    <xf numFmtId="0" fontId="11" fillId="0" borderId="25" xfId="144" applyFont="1" applyBorder="1"/>
    <xf numFmtId="167" fontId="11" fillId="0" borderId="15" xfId="130" applyNumberFormat="1" applyFont="1" applyBorder="1"/>
    <xf numFmtId="167" fontId="9" fillId="34" borderId="17" xfId="130" applyNumberFormat="1" applyFill="1" applyBorder="1"/>
    <xf numFmtId="167" fontId="11" fillId="34" borderId="25" xfId="130" applyNumberFormat="1" applyFont="1" applyFill="1" applyBorder="1"/>
    <xf numFmtId="1" fontId="70" fillId="65" borderId="18" xfId="160" applyNumberFormat="1" applyFont="1" applyFill="1" applyBorder="1" applyAlignment="1">
      <alignment horizontal="left" vertical="top"/>
    </xf>
    <xf numFmtId="0" fontId="0" fillId="65" borderId="0" xfId="0" applyFill="1" applyAlignment="1">
      <alignment horizontal="left"/>
    </xf>
    <xf numFmtId="0" fontId="34" fillId="64" borderId="26" xfId="146" applyBorder="1">
      <alignment vertical="center" wrapText="1"/>
    </xf>
    <xf numFmtId="0" fontId="48" fillId="62" borderId="27" xfId="150" applyBorder="1">
      <alignment vertical="center" wrapText="1"/>
    </xf>
    <xf numFmtId="173" fontId="9" fillId="68" borderId="24" xfId="136" applyNumberFormat="1" applyBorder="1"/>
    <xf numFmtId="0" fontId="34" fillId="64" borderId="26" xfId="146" applyBorder="1" applyAlignment="1">
      <alignment vertical="center"/>
    </xf>
    <xf numFmtId="0" fontId="0" fillId="34" borderId="0" xfId="0" applyFill="1"/>
    <xf numFmtId="167" fontId="9" fillId="68" borderId="24" xfId="130" applyNumberFormat="1" applyFill="1" applyBorder="1"/>
    <xf numFmtId="167" fontId="9" fillId="68" borderId="8" xfId="130" applyNumberFormat="1" applyFill="1" applyBorder="1"/>
    <xf numFmtId="167" fontId="9" fillId="68" borderId="23" xfId="130" applyNumberFormat="1" applyFill="1" applyBorder="1"/>
    <xf numFmtId="167" fontId="9" fillId="0" borderId="0" xfId="130" applyNumberFormat="1"/>
    <xf numFmtId="175" fontId="0" fillId="0" borderId="0" xfId="0" applyNumberFormat="1"/>
    <xf numFmtId="173" fontId="71" fillId="65" borderId="18" xfId="156" applyNumberFormat="1" applyFont="1" applyFill="1" applyBorder="1" applyAlignment="1">
      <alignment horizontal="center" vertical="top"/>
    </xf>
    <xf numFmtId="2" fontId="70" fillId="65" borderId="18" xfId="156" applyNumberFormat="1" applyFont="1" applyFill="1" applyBorder="1" applyAlignment="1">
      <alignment horizontal="center" vertical="top"/>
    </xf>
    <xf numFmtId="1" fontId="71" fillId="65" borderId="18" xfId="160" applyNumberFormat="1" applyFont="1" applyFill="1" applyBorder="1" applyAlignment="1">
      <alignment horizontal="left" vertical="top"/>
    </xf>
    <xf numFmtId="166" fontId="9" fillId="0" borderId="0" xfId="130"/>
    <xf numFmtId="177" fontId="9" fillId="0" borderId="0" xfId="130" applyNumberFormat="1"/>
    <xf numFmtId="178" fontId="9" fillId="68" borderId="8" xfId="136" applyNumberFormat="1"/>
    <xf numFmtId="179" fontId="9" fillId="68" borderId="8" xfId="136" applyNumberFormat="1"/>
    <xf numFmtId="180" fontId="0" fillId="0" borderId="0" xfId="0" applyNumberFormat="1"/>
    <xf numFmtId="9" fontId="9" fillId="0" borderId="0" xfId="0" applyNumberFormat="1" applyFont="1"/>
    <xf numFmtId="0" fontId="88" fillId="0" borderId="0" xfId="0" applyFont="1"/>
    <xf numFmtId="0" fontId="34" fillId="64" borderId="14" xfId="146" applyAlignment="1">
      <alignment horizontal="center" vertical="center" wrapText="1"/>
    </xf>
    <xf numFmtId="0" fontId="34" fillId="64" borderId="21" xfId="146" applyBorder="1" applyAlignment="1">
      <alignment horizontal="left" vertical="center" wrapText="1"/>
    </xf>
    <xf numFmtId="0" fontId="34" fillId="64" borderId="0" xfId="146" applyBorder="1" applyAlignment="1">
      <alignment horizontal="center" vertical="center" wrapText="1"/>
    </xf>
    <xf numFmtId="0" fontId="34" fillId="64" borderId="14" xfId="146" applyAlignment="1">
      <alignment horizontal="left" vertical="center" wrapText="1"/>
    </xf>
    <xf numFmtId="0" fontId="34" fillId="64" borderId="14" xfId="146" applyAlignment="1">
      <alignment vertical="center" wrapText="1"/>
    </xf>
    <xf numFmtId="2" fontId="51" fillId="0" borderId="0" xfId="0" applyNumberFormat="1" applyFont="1" applyAlignment="1">
      <alignment horizontal="left" indent="2"/>
    </xf>
    <xf numFmtId="2" fontId="51" fillId="0" borderId="0" xfId="0" applyNumberFormat="1" applyFont="1" applyAlignment="1">
      <alignment horizontal="left"/>
    </xf>
    <xf numFmtId="2" fontId="51" fillId="0" borderId="0" xfId="0" applyNumberFormat="1" applyFont="1"/>
    <xf numFmtId="2" fontId="51" fillId="0" borderId="0" xfId="157" applyNumberFormat="1" applyFont="1" applyAlignment="1">
      <alignment horizontal="left" indent="2"/>
    </xf>
    <xf numFmtId="2" fontId="51" fillId="0" borderId="0" xfId="157" applyNumberFormat="1" applyFont="1" applyAlignment="1">
      <alignment horizontal="left"/>
    </xf>
    <xf numFmtId="2" fontId="51" fillId="0" borderId="0" xfId="0" applyNumberFormat="1" applyFont="1" applyAlignment="1">
      <alignment horizontal="right"/>
    </xf>
  </cellXfs>
  <cellStyles count="249">
    <cellStyle name="20% - Accent1" xfId="91" builtinId="30" hidden="1"/>
    <cellStyle name="20% - Accent1" xfId="1" builtinId="30" hidden="1" customBuiltin="1"/>
    <cellStyle name="20% - Accent1" xfId="210" builtinId="30" customBuiltin="1"/>
    <cellStyle name="20% - Accent1 2" xfId="180" xr:uid="{20A151E4-C399-4F4A-B050-31FF475093F6}"/>
    <cellStyle name="20% - Accent1 3" xfId="231" xr:uid="{785E6756-9DA4-4276-B44A-9C1CD6B22FFC}"/>
    <cellStyle name="20% - Accent2" xfId="92" builtinId="34" hidden="1"/>
    <cellStyle name="20% - Accent2" xfId="2" builtinId="34" hidden="1" customBuiltin="1"/>
    <cellStyle name="20% - Accent2" xfId="214" builtinId="34" customBuiltin="1"/>
    <cellStyle name="20% - Accent2 2" xfId="184" xr:uid="{39BFC07E-8F81-450B-8CF6-308CD0CB79CF}"/>
    <cellStyle name="20% - Accent2 3" xfId="234" xr:uid="{4501122F-EDB0-4174-8569-303281ACF62F}"/>
    <cellStyle name="20% - Accent3" xfId="93" builtinId="38" hidden="1"/>
    <cellStyle name="20% - Accent3" xfId="3" builtinId="38" hidden="1" customBuiltin="1"/>
    <cellStyle name="20% - Accent3" xfId="217" builtinId="38" customBuiltin="1"/>
    <cellStyle name="20% - Accent3 2" xfId="188" xr:uid="{9F764064-66AE-43A7-9029-A7A1ADDC1AA5}"/>
    <cellStyle name="20% - Accent3 3" xfId="237" xr:uid="{B5376D5D-2911-47C9-8E42-2A38249F3232}"/>
    <cellStyle name="20% - Accent4" xfId="94" builtinId="42" hidden="1"/>
    <cellStyle name="20% - Accent4" xfId="4" builtinId="42" hidden="1" customBuiltin="1"/>
    <cellStyle name="20% - Accent4" xfId="220" builtinId="42" customBuiltin="1"/>
    <cellStyle name="20% - Accent4 2" xfId="192" xr:uid="{93C1DC9B-349E-4C5C-A558-6405238D04A5}"/>
    <cellStyle name="20% - Accent4 3" xfId="240" xr:uid="{6E415CC0-68FE-46E3-8B4F-56BD7D646F90}"/>
    <cellStyle name="20% - Accent5" xfId="95" builtinId="46" hidden="1"/>
    <cellStyle name="20% - Accent5" xfId="5" builtinId="46" hidden="1" customBuiltin="1"/>
    <cellStyle name="20% - Accent5" xfId="223" builtinId="46" customBuiltin="1"/>
    <cellStyle name="20% - Accent5 2" xfId="196" xr:uid="{69B0138B-3C5C-43C2-B39F-E56E1E246228}"/>
    <cellStyle name="20% - Accent5 3" xfId="243" xr:uid="{37AD686F-5B31-41DD-B7F3-95EA6E228C0D}"/>
    <cellStyle name="20% - Accent6" xfId="96" builtinId="50" hidden="1"/>
    <cellStyle name="20% - Accent6" xfId="6" builtinId="50" hidden="1" customBuiltin="1"/>
    <cellStyle name="20% - Accent6" xfId="226" builtinId="50" customBuiltin="1"/>
    <cellStyle name="20% - Accent6 2" xfId="200" xr:uid="{CE3AB1F0-9D14-4487-91CF-AF8071D41BC2}"/>
    <cellStyle name="20% - Accent6 3" xfId="246" xr:uid="{40D5D202-7AE3-444E-8D7F-B2B7413EAF3C}"/>
    <cellStyle name="40% - Accent1" xfId="84" builtinId="31" hidden="1"/>
    <cellStyle name="40% - Accent1" xfId="7" builtinId="31" hidden="1" customBuiltin="1"/>
    <cellStyle name="40% - Accent1" xfId="211" builtinId="31" customBuiltin="1"/>
    <cellStyle name="40% - Accent1 2" xfId="181" xr:uid="{728FA936-1F21-4DF5-941A-4D41EEC67997}"/>
    <cellStyle name="40% - Accent1 3" xfId="232" xr:uid="{A51379B1-23DB-46D3-AD45-8E2247C2B096}"/>
    <cellStyle name="40% - Accent2" xfId="85" builtinId="35" hidden="1"/>
    <cellStyle name="40% - Accent2" xfId="8" builtinId="35" hidden="1" customBuiltin="1"/>
    <cellStyle name="40% - Accent2" xfId="215" builtinId="35" customBuiltin="1"/>
    <cellStyle name="40% - Accent2 2" xfId="185" xr:uid="{56FF551A-4A2D-45FF-8AAA-E294B71AA0A4}"/>
    <cellStyle name="40% - Accent2 3" xfId="235" xr:uid="{8381F871-47B0-40D2-B8AF-98C2519EDA64}"/>
    <cellStyle name="40% - Accent3" xfId="86" builtinId="39" hidden="1"/>
    <cellStyle name="40% - Accent3" xfId="9" builtinId="39" hidden="1" customBuiltin="1"/>
    <cellStyle name="40% - Accent3" xfId="218" builtinId="39" customBuiltin="1"/>
    <cellStyle name="40% - Accent3 2" xfId="189" xr:uid="{4D6DF7F8-7537-499F-811B-4295A92B23BD}"/>
    <cellStyle name="40% - Accent3 3" xfId="238" xr:uid="{C1E5259F-E115-415A-A9AA-2045BBBF4114}"/>
    <cellStyle name="40% - Accent4" xfId="87" builtinId="43" hidden="1"/>
    <cellStyle name="40% - Accent4" xfId="10" builtinId="43" hidden="1" customBuiltin="1"/>
    <cellStyle name="40% - Accent4" xfId="221" builtinId="43" customBuiltin="1"/>
    <cellStyle name="40% - Accent4 2" xfId="193" xr:uid="{4EDEFAB1-99AB-4BB1-AFFE-AA7BEEEBE4AF}"/>
    <cellStyle name="40% - Accent4 3" xfId="241" xr:uid="{0FEB06E0-B5A5-46BE-9490-F2A2367EEDBA}"/>
    <cellStyle name="40% - Accent5" xfId="88" builtinId="47" hidden="1"/>
    <cellStyle name="40% - Accent5" xfId="11" builtinId="47" hidden="1" customBuiltin="1"/>
    <cellStyle name="40% - Accent5" xfId="224" builtinId="47" customBuiltin="1"/>
    <cellStyle name="40% - Accent5 2" xfId="197" xr:uid="{2FF8AC17-EAA9-47F4-9E34-4E3C6F705A89}"/>
    <cellStyle name="40% - Accent5 3" xfId="244" xr:uid="{1C0F2BC8-2435-4B1D-8A72-BC15E78B5FDF}"/>
    <cellStyle name="40% - Accent6" xfId="89" builtinId="51" hidden="1"/>
    <cellStyle name="40% - Accent6" xfId="12" builtinId="51" hidden="1" customBuiltin="1"/>
    <cellStyle name="40% - Accent6" xfId="227" builtinId="51" customBuiltin="1"/>
    <cellStyle name="40% - Accent6 2" xfId="201" xr:uid="{D0B5DBBE-05A0-4B95-B1C6-0A3D8CBEECD4}"/>
    <cellStyle name="40% - Accent6 3" xfId="247" xr:uid="{E24B1FF6-D3EE-4E39-9D86-E0D67454B942}"/>
    <cellStyle name="60% - Accent1" xfId="77" builtinId="32" hidden="1"/>
    <cellStyle name="60% - Accent1" xfId="13" builtinId="32" hidden="1" customBuiltin="1"/>
    <cellStyle name="60% - Accent1" xfId="212" builtinId="32" customBuiltin="1"/>
    <cellStyle name="60% - Accent1 2" xfId="182" xr:uid="{2818866A-BD0B-4E9F-8454-81A35B6D3C2E}"/>
    <cellStyle name="60% - Accent1 3" xfId="233" xr:uid="{C942BC92-5EE9-4001-AF67-BF25B4DA1B66}"/>
    <cellStyle name="60% - Accent2" xfId="78" builtinId="36" hidden="1"/>
    <cellStyle name="60% - Accent2" xfId="14" builtinId="36" hidden="1" customBuiltin="1"/>
    <cellStyle name="60% - Accent2" xfId="216" builtinId="36" customBuiltin="1"/>
    <cellStyle name="60% - Accent2 2" xfId="186" xr:uid="{CF2AB6AE-D8CC-4773-BF88-59FD47025465}"/>
    <cellStyle name="60% - Accent2 3" xfId="236" xr:uid="{847BFC35-8A62-4A57-BFDE-C336F8650E27}"/>
    <cellStyle name="60% - Accent3" xfId="79" builtinId="40" hidden="1"/>
    <cellStyle name="60% - Accent3" xfId="15" builtinId="40" hidden="1" customBuiltin="1"/>
    <cellStyle name="60% - Accent3" xfId="219" builtinId="40" customBuiltin="1"/>
    <cellStyle name="60% - Accent3 2" xfId="190" xr:uid="{74A66CAE-5914-4FA0-B80D-449656ABBE38}"/>
    <cellStyle name="60% - Accent3 3" xfId="239" xr:uid="{5340EDE5-4E28-4B38-92DC-B341BFC4E48F}"/>
    <cellStyle name="60% - Accent4" xfId="80" builtinId="44" hidden="1"/>
    <cellStyle name="60% - Accent4" xfId="16" builtinId="44" hidden="1" customBuiltin="1"/>
    <cellStyle name="60% - Accent4" xfId="222" builtinId="44" customBuiltin="1"/>
    <cellStyle name="60% - Accent4 2" xfId="194" xr:uid="{D8DB594A-BEBF-42FB-B59E-B2B8CB752C61}"/>
    <cellStyle name="60% - Accent4 3" xfId="242" xr:uid="{E62EE2E3-F068-4003-AE4B-804C532B5099}"/>
    <cellStyle name="60% - Accent5" xfId="81" builtinId="48" hidden="1"/>
    <cellStyle name="60% - Accent5" xfId="17" builtinId="48" hidden="1" customBuiltin="1"/>
    <cellStyle name="60% - Accent5" xfId="225" builtinId="48" customBuiltin="1"/>
    <cellStyle name="60% - Accent5 2" xfId="198" xr:uid="{0E93C333-F173-4DD5-B5EA-36D06CFC5EB6}"/>
    <cellStyle name="60% - Accent5 3" xfId="245" xr:uid="{50667291-703E-479A-90D7-67FD10C21F8C}"/>
    <cellStyle name="60% - Accent6" xfId="82" builtinId="52" hidden="1"/>
    <cellStyle name="60% - Accent6" xfId="18" builtinId="52" hidden="1" customBuiltin="1"/>
    <cellStyle name="60% - Accent6" xfId="228" builtinId="52" customBuiltin="1"/>
    <cellStyle name="60% - Accent6 2" xfId="202" xr:uid="{18E6E8D4-C412-42F0-98BB-9EE488BFF6BC}"/>
    <cellStyle name="60% - Accent6 3" xfId="248" xr:uid="{1694A7B9-8910-45C4-B68E-F85873B2A815}"/>
    <cellStyle name="Accent1" xfId="66" builtinId="29" hidden="1"/>
    <cellStyle name="Accent1" xfId="19" builtinId="29" hidden="1" customBuiltin="1"/>
    <cellStyle name="Accent1" xfId="120" builtinId="29" customBuiltin="1"/>
    <cellStyle name="Accent1 2" xfId="179" xr:uid="{8324BECD-6E07-47E0-B882-8C593BB60B75}"/>
    <cellStyle name="Accent2" xfId="65" builtinId="33" hidden="1"/>
    <cellStyle name="Accent2" xfId="20" builtinId="33" hidden="1" customBuiltin="1"/>
    <cellStyle name="Accent2" xfId="213" builtinId="33" customBuiltin="1"/>
    <cellStyle name="Accent2 2" xfId="183" xr:uid="{ED653D29-1402-4323-9E15-6422DA04708E}"/>
    <cellStyle name="Accent3" xfId="72" builtinId="37" hidden="1"/>
    <cellStyle name="Accent3" xfId="21" builtinId="37" hidden="1" customBuiltin="1"/>
    <cellStyle name="Accent3" xfId="126" builtinId="37" customBuiltin="1"/>
    <cellStyle name="Accent3 2" xfId="187" xr:uid="{F2A7ADE9-4689-4653-B185-0B822D45859E}"/>
    <cellStyle name="Accent4" xfId="73" builtinId="41" hidden="1"/>
    <cellStyle name="Accent4" xfId="22" builtinId="41" hidden="1" customBuiltin="1"/>
    <cellStyle name="Accent4" xfId="127" builtinId="41" customBuiltin="1"/>
    <cellStyle name="Accent4 2" xfId="191" xr:uid="{557D2F77-42B9-4EB4-9F16-A038F6B1D351}"/>
    <cellStyle name="Accent5" xfId="74" builtinId="45" hidden="1"/>
    <cellStyle name="Accent5" xfId="23" builtinId="45" hidden="1" customBuiltin="1"/>
    <cellStyle name="Accent5" xfId="128" builtinId="45" customBuiltin="1"/>
    <cellStyle name="Accent5 2" xfId="195" xr:uid="{D8360954-AB08-4B74-8A80-A5ADFCA68BB5}"/>
    <cellStyle name="Accent6" xfId="75" builtinId="49" hidden="1"/>
    <cellStyle name="Accent6" xfId="24" builtinId="49" hidden="1" customBuiltin="1"/>
    <cellStyle name="Accent6" xfId="129" builtinId="49" customBuiltin="1"/>
    <cellStyle name="Accent6 2" xfId="199" xr:uid="{310DF06A-A7BF-4758-88A4-90B1C7CEA938}"/>
    <cellStyle name="Bad" xfId="99" builtinId="27" hidden="1"/>
    <cellStyle name="Bad" xfId="25" builtinId="27" hidden="1" customBuiltin="1"/>
    <cellStyle name="Bad" xfId="135" builtinId="27" customBuiltin="1"/>
    <cellStyle name="Bad 2" xfId="168" xr:uid="{AA98E99D-80A1-4F4A-B641-82F8CBE36764}"/>
    <cellStyle name="Calculation" xfId="102" builtinId="22" hidden="1"/>
    <cellStyle name="Calculation" xfId="26" builtinId="22" hidden="1" customBuiltin="1"/>
    <cellStyle name="Calculation" xfId="138" builtinId="22" customBuiltin="1"/>
    <cellStyle name="Calculation 2" xfId="172" xr:uid="{51988D61-E4FE-4149-BBBE-24D592FEE3A8}"/>
    <cellStyle name="Check Cell" xfId="103" builtinId="23" hidden="1"/>
    <cellStyle name="Check Cell" xfId="27" builtinId="23" hidden="1" customBuiltin="1"/>
    <cellStyle name="Check Cell" xfId="207" builtinId="23" customBuiltin="1"/>
    <cellStyle name="Check Cell 2" xfId="174" xr:uid="{8EB313C9-5A1C-48DF-B8C9-6A008B260413}"/>
    <cellStyle name="Comma" xfId="63" builtinId="3" hidden="1"/>
    <cellStyle name="Comma" xfId="76" builtinId="3" hidden="1"/>
    <cellStyle name="Comma" xfId="44" builtinId="3" hidden="1"/>
    <cellStyle name="Comma" xfId="130" builtinId="3"/>
    <cellStyle name="Comma [0]" xfId="83" builtinId="6" hidden="1"/>
    <cellStyle name="Comma [0]" xfId="45" builtinId="6" hidden="1"/>
    <cellStyle name="Currency" xfId="90" builtinId="4" hidden="1"/>
    <cellStyle name="Currency" xfId="46" builtinId="4" hidden="1"/>
    <cellStyle name="Currency" xfId="131" builtinId="4" customBuiltin="1"/>
    <cellStyle name="Currency [0]" xfId="97" builtinId="7" hidden="1"/>
    <cellStyle name="Currency [0]" xfId="47" builtinId="7" hidden="1"/>
    <cellStyle name="Currency [0]" xfId="132" builtinId="7" customBuiltin="1"/>
    <cellStyle name="Explanatory Text" xfId="104" builtinId="53" hidden="1"/>
    <cellStyle name="Explanatory Text" xfId="28" builtinId="53" hidden="1" customBuiltin="1"/>
    <cellStyle name="Explanatory Text" xfId="209" builtinId="53" customBuiltin="1"/>
    <cellStyle name="Explanatory Text 2" xfId="177" xr:uid="{80C6BF65-56F3-4DF0-8AC9-F053DF0ECFF2}"/>
    <cellStyle name="Followed Hyperlink" xfId="124" builtinId="9" hidden="1"/>
    <cellStyle name="Followed Hyperlink" xfId="125" builtinId="9" hidden="1"/>
    <cellStyle name="Followed Hyperlink" xfId="61" builtinId="9" hidden="1"/>
    <cellStyle name="Followed Hyperlink" xfId="62" builtinId="9" hidden="1"/>
    <cellStyle name="Followed Hyperlink" xfId="70" builtinId="9" hidden="1"/>
    <cellStyle name="Followed Hyperlink" xfId="71" builtinId="9" hidden="1"/>
    <cellStyle name="Followed Hyperlink" xfId="107" builtinId="9" hidden="1"/>
    <cellStyle name="Followed Hyperlink" xfId="54" builtinId="9" hidden="1"/>
    <cellStyle name="Followed Hyperlink" xfId="55" builtinId="9" hidden="1"/>
    <cellStyle name="Followed Hyperlink" xfId="49" builtinId="9" hidden="1"/>
    <cellStyle name="Followed Hyperlink" xfId="29" builtinId="9" hidden="1" customBuiltin="1"/>
    <cellStyle name="Followed Hyperlink" xfId="140" builtinId="9" customBuiltin="1"/>
    <cellStyle name="GH_Accent07" xfId="134" xr:uid="{00000000-0005-0000-0000-000095000000}"/>
    <cellStyle name="GH_Calc1" xfId="136" xr:uid="{00000000-0005-0000-0000-00009B000000}"/>
    <cellStyle name="GH_Input" xfId="116" xr:uid="{00000000-0005-0000-0000-0000A7000000}"/>
    <cellStyle name="GH_InputWhite" xfId="137" xr:uid="{00000000-0005-0000-0000-0000AB000000}"/>
    <cellStyle name="GH_Light_H3" xfId="148" xr:uid="{00000000-0005-0000-0000-0000AE000000}"/>
    <cellStyle name="GH_Table0_Cell" xfId="144" xr:uid="{00000000-0005-0000-0000-0000B1000000}"/>
    <cellStyle name="GH_Table1_Header" xfId="146" xr:uid="{00000000-0005-0000-0000-0000B4000000}"/>
    <cellStyle name="GH_Table2_Header" xfId="150" xr:uid="{00000000-0005-0000-0000-0000B6000000}"/>
    <cellStyle name="Good" xfId="100" builtinId="26" hidden="1"/>
    <cellStyle name="Good" xfId="30" builtinId="26" hidden="1" customBuiltin="1"/>
    <cellStyle name="Good" xfId="204" builtinId="26" customBuiltin="1"/>
    <cellStyle name="Good 2" xfId="167" xr:uid="{56EA52D1-FE54-4E77-971E-1FF341B6A728}"/>
    <cellStyle name="Heading 1" xfId="121" builtinId="16" hidden="1"/>
    <cellStyle name="Heading 1" xfId="58" builtinId="16" hidden="1"/>
    <cellStyle name="Heading 1" xfId="67" builtinId="16" hidden="1"/>
    <cellStyle name="Heading 1" xfId="111" builtinId="16" hidden="1"/>
    <cellStyle name="Heading 1" xfId="51" builtinId="16" hidden="1"/>
    <cellStyle name="Heading 1" xfId="31" builtinId="16" hidden="1" customBuiltin="1"/>
    <cellStyle name="Heading 1" xfId="142" builtinId="16" customBuiltin="1"/>
    <cellStyle name="Heading 1 2" xfId="163" xr:uid="{A9F87A89-C237-43F4-8ED4-45D49BFE2A6F}"/>
    <cellStyle name="Heading 2" xfId="122" builtinId="17" hidden="1"/>
    <cellStyle name="Heading 2" xfId="59" builtinId="17" hidden="1"/>
    <cellStyle name="Heading 2" xfId="68" builtinId="17" hidden="1"/>
    <cellStyle name="Heading 2" xfId="112" builtinId="17" hidden="1"/>
    <cellStyle name="Heading 2" xfId="52" builtinId="17" hidden="1"/>
    <cellStyle name="Heading 2" xfId="32" builtinId="17" hidden="1" customBuiltin="1"/>
    <cellStyle name="Heading 2" xfId="143" builtinId="17" customBuiltin="1"/>
    <cellStyle name="Heading 2 2" xfId="164" xr:uid="{FDAF54A9-8B89-4F26-97FF-A0B63BD3A67A}"/>
    <cellStyle name="Heading 3" xfId="123" builtinId="18" hidden="1"/>
    <cellStyle name="Heading 3" xfId="60" builtinId="18" hidden="1"/>
    <cellStyle name="Heading 3" xfId="69" builtinId="18" hidden="1"/>
    <cellStyle name="Heading 3" xfId="113" builtinId="18" hidden="1"/>
    <cellStyle name="Heading 3" xfId="53" builtinId="18" hidden="1"/>
    <cellStyle name="Heading 3" xfId="33" builtinId="18" hidden="1" customBuiltin="1"/>
    <cellStyle name="Heading 3" xfId="145" builtinId="18" customBuiltin="1"/>
    <cellStyle name="Heading 3 2" xfId="165" xr:uid="{82992D43-0A59-49CD-9A56-D5A6DCD28DE5}"/>
    <cellStyle name="Heading 4" xfId="114" builtinId="19" hidden="1"/>
    <cellStyle name="Heading 4" xfId="34" builtinId="19" hidden="1" customBuiltin="1"/>
    <cellStyle name="Heading 4" xfId="147" builtinId="19" customBuiltin="1"/>
    <cellStyle name="Heading 4 2" xfId="166" xr:uid="{0E053DAB-034D-4A68-AB50-1D42CDFB694A}"/>
    <cellStyle name="Hyperlink" xfId="56" builtinId="8" hidden="1"/>
    <cellStyle name="Hyperlink" xfId="64" builtinId="8" hidden="1"/>
    <cellStyle name="Hyperlink" xfId="118" builtinId="8" hidden="1"/>
    <cellStyle name="Hyperlink" xfId="50" builtinId="8" hidden="1"/>
    <cellStyle name="Hyperlink" xfId="57" builtinId="8" hidden="1"/>
    <cellStyle name="Hyperlink" xfId="35" builtinId="8" hidden="1" customBuiltin="1"/>
    <cellStyle name="Hyperlink" xfId="119" builtinId="8" customBuiltin="1"/>
    <cellStyle name="Input" xfId="105" builtinId="20" hidden="1"/>
    <cellStyle name="Input" xfId="36" builtinId="20" hidden="1" customBuiltin="1"/>
    <cellStyle name="Input" xfId="206" builtinId="20" customBuiltin="1"/>
    <cellStyle name="Input 2" xfId="170" xr:uid="{21A40C33-503A-44F2-BF07-3398CFAE1058}"/>
    <cellStyle name="Linked Cell" xfId="106" builtinId="24" hidden="1"/>
    <cellStyle name="Linked Cell" xfId="37" builtinId="24" hidden="1" customBuiltin="1"/>
    <cellStyle name="Linked Cell" xfId="139" builtinId="24" customBuiltin="1"/>
    <cellStyle name="Linked Cell 2" xfId="173" xr:uid="{46B6B8E7-EB3E-4CB9-864B-2E3769FF0389}"/>
    <cellStyle name="N_InputWhite" xfId="153" xr:uid="{CB99C230-F54F-4067-BFAD-2BC957295FAD}"/>
    <cellStyle name="N_Table0_Cell" xfId="154" xr:uid="{02D95DFB-2682-4F12-B362-8B476C5C3564}"/>
    <cellStyle name="N_VBALink" xfId="155" xr:uid="{A55664B4-5F3B-4D91-AEED-7818F9470393}"/>
    <cellStyle name="Neutral" xfId="101" builtinId="28" hidden="1"/>
    <cellStyle name="Neutral" xfId="38" builtinId="28" hidden="1" customBuiltin="1"/>
    <cellStyle name="Neutral" xfId="205" builtinId="28" customBuiltin="1"/>
    <cellStyle name="Neutral 2" xfId="169" xr:uid="{C4DAE532-E7CE-4662-BCE1-9BAADD9BE97C}"/>
    <cellStyle name="Normal" xfId="0" builtinId="0"/>
    <cellStyle name="Normal 2" xfId="152" xr:uid="{ED24CDD8-9C0C-49AF-BFA7-FA0513ECEAC6}"/>
    <cellStyle name="Normal 2 2" xfId="160" xr:uid="{0BF22826-9347-40CF-9F93-51EA2E639901}"/>
    <cellStyle name="Normal 3" xfId="156" xr:uid="{86D82B6A-6192-47BA-8FF7-26A4AFA922EE}"/>
    <cellStyle name="Normal 4" xfId="157" xr:uid="{91DD2827-DE00-4B34-AA1C-B4C4B4B2A970}"/>
    <cellStyle name="Normal 5" xfId="158" xr:uid="{1E0A7F7C-0905-4822-8EA0-AC2C601FB3E0}"/>
    <cellStyle name="Normal 6" xfId="159" xr:uid="{4A3E5115-3D71-4C65-826F-FD46B47E6030}"/>
    <cellStyle name="Normal 7" xfId="161" xr:uid="{8F1429A6-5DF6-4FD2-99A2-962E88E899E6}"/>
    <cellStyle name="Normal 8" xfId="203" xr:uid="{AE5B042F-FAC3-4A36-923D-3B119266324C}"/>
    <cellStyle name="Normal 9" xfId="229" xr:uid="{AE544B65-DA1A-4994-AB5C-D41940DC3C32}"/>
    <cellStyle name="Note" xfId="108" builtinId="10" hidden="1"/>
    <cellStyle name="Note" xfId="39" builtinId="10" hidden="1" customBuiltin="1"/>
    <cellStyle name="Note" xfId="208" builtinId="10" customBuiltin="1"/>
    <cellStyle name="Note 2" xfId="176" xr:uid="{C0FB5EA4-2743-4CBE-8E8D-7A08832D5A62}"/>
    <cellStyle name="Note 3" xfId="230" xr:uid="{BF03C7E6-931C-4818-9B0A-0F4E2059A89A}"/>
    <cellStyle name="Output" xfId="109" builtinId="21" hidden="1"/>
    <cellStyle name="Output" xfId="40" builtinId="21" hidden="1" customBuiltin="1"/>
    <cellStyle name="Output 2" xfId="171" xr:uid="{42A4E00A-0C07-40B3-B022-90D14E790246}"/>
    <cellStyle name="Percent" xfId="98" builtinId="5" hidden="1"/>
    <cellStyle name="Percent" xfId="48" builtinId="5" hidden="1"/>
    <cellStyle name="Percent" xfId="133" builtinId="5"/>
    <cellStyle name="Title" xfId="115" builtinId="15" hidden="1"/>
    <cellStyle name="Title" xfId="41" builtinId="15" hidden="1" customBuiltin="1"/>
    <cellStyle name="Title" xfId="149" builtinId="15" customBuiltin="1"/>
    <cellStyle name="Title 2" xfId="162" xr:uid="{0F2BCEDB-F1B6-4395-B19C-0C5598BD9F05}"/>
    <cellStyle name="Total" xfId="117" builtinId="25" hidden="1"/>
    <cellStyle name="Total" xfId="42" builtinId="25" hidden="1" customBuiltin="1"/>
    <cellStyle name="Total" xfId="151" builtinId="25" customBuiltin="1"/>
    <cellStyle name="Total 2" xfId="178" xr:uid="{BB12B94D-2090-4761-82C6-AF6DE102EE1D}"/>
    <cellStyle name="Warning Text" xfId="110" builtinId="11" hidden="1"/>
    <cellStyle name="Warning Text" xfId="43" builtinId="11" hidden="1" customBuiltin="1"/>
    <cellStyle name="Warning Text" xfId="141" builtinId="11" customBuiltin="1"/>
    <cellStyle name="Warning Text 2" xfId="175" xr:uid="{655D6C7A-1330-4BB5-8730-113B06382674}"/>
  </cellStyles>
  <dxfs count="15">
    <dxf>
      <border>
        <top style="hair">
          <color theme="4"/>
        </top>
        <bottom style="hair">
          <color theme="4"/>
        </bottom>
        <horizontal style="hair">
          <color theme="4"/>
        </horizontal>
      </border>
    </dxf>
    <dxf>
      <border>
        <top style="hair">
          <color theme="4"/>
        </top>
        <bottom style="hair">
          <color theme="4"/>
        </bottom>
        <horizontal style="hair">
          <color theme="4"/>
        </horizontal>
      </border>
    </dxf>
    <dxf>
      <font>
        <b/>
        <i val="0"/>
        <color theme="1"/>
      </font>
      <fill>
        <patternFill>
          <bgColor rgb="FF95D600"/>
        </patternFill>
      </fill>
      <border>
        <bottom style="thin">
          <color theme="4"/>
        </bottom>
      </border>
    </dxf>
    <dxf>
      <border>
        <top style="thin">
          <color rgb="FF95D600"/>
        </top>
        <bottom style="thin">
          <color rgb="FF95D600"/>
        </bottom>
        <horizontal style="thin">
          <color rgb="FF95D600"/>
        </horizontal>
      </border>
    </dxf>
    <dxf>
      <fill>
        <patternFill patternType="solid">
          <bgColor rgb="FFF3FFD9"/>
        </patternFill>
      </fill>
      <border>
        <top style="hair">
          <color theme="4"/>
        </top>
        <bottom style="hair">
          <color theme="4"/>
        </bottom>
        <horizontal style="hair">
          <color theme="4"/>
        </horizontal>
      </border>
    </dxf>
    <dxf>
      <border>
        <top style="hair">
          <color theme="4"/>
        </top>
        <bottom style="hair">
          <color theme="4"/>
        </bottom>
        <horizontal style="hair">
          <color theme="4"/>
        </horizontal>
      </border>
    </dxf>
    <dxf>
      <font>
        <b/>
        <i val="0"/>
        <color theme="1"/>
      </font>
      <fill>
        <patternFill>
          <bgColor rgb="FF95D600"/>
        </patternFill>
      </fill>
      <border>
        <bottom style="thin">
          <color theme="4"/>
        </bottom>
      </border>
    </dxf>
    <dxf>
      <border>
        <top style="thin">
          <color rgb="FF95D600"/>
        </top>
        <bottom style="thin">
          <color rgb="FF95D600"/>
        </bottom>
        <horizontal style="thin">
          <color rgb="FF95D600"/>
        </horizontal>
      </border>
    </dxf>
    <dxf>
      <border>
        <top style="hair">
          <color theme="2" tint="-0.24994659260841701"/>
        </top>
        <bottom style="hair">
          <color theme="2" tint="-0.24994659260841701"/>
        </bottom>
        <horizontal style="hair">
          <color theme="2" tint="-0.24994659260841701"/>
        </horizontal>
      </border>
    </dxf>
    <dxf>
      <border>
        <top style="hair">
          <color theme="2" tint="-0.24994659260841701"/>
        </top>
        <bottom style="hair">
          <color theme="2" tint="-0.24994659260841701"/>
        </bottom>
        <horizontal style="hair">
          <color theme="2" tint="-0.24994659260841701"/>
        </horizontal>
      </border>
    </dxf>
    <dxf>
      <font>
        <b/>
        <i val="0"/>
        <color rgb="FFFFFFFF"/>
      </font>
      <fill>
        <patternFill>
          <bgColor theme="1"/>
        </patternFill>
      </fill>
      <border>
        <bottom style="medium">
          <color rgb="FF95D600"/>
        </bottom>
      </border>
    </dxf>
    <dxf>
      <fill>
        <patternFill>
          <bgColor rgb="FFDCDDDE"/>
        </patternFill>
      </fill>
      <border>
        <top style="hair">
          <color theme="2" tint="-0.24994659260841701"/>
        </top>
        <bottom style="hair">
          <color theme="2" tint="-0.24994659260841701"/>
        </bottom>
        <horizontal style="hair">
          <color theme="2" tint="-0.24994659260841701"/>
        </horizontal>
      </border>
    </dxf>
    <dxf>
      <border>
        <top style="hair">
          <color theme="2" tint="-0.24994659260841701"/>
        </top>
        <bottom style="hair">
          <color theme="2" tint="-0.24994659260841701"/>
        </bottom>
        <horizontal style="hair">
          <color theme="2" tint="-0.24994659260841701"/>
        </horizontal>
      </border>
    </dxf>
    <dxf>
      <font>
        <b/>
        <i val="0"/>
        <color rgb="FFFFFFFF"/>
      </font>
      <fill>
        <patternFill>
          <bgColor theme="1"/>
        </patternFill>
      </fill>
      <border>
        <bottom style="medium">
          <color theme="4"/>
        </bottom>
      </border>
    </dxf>
    <dxf>
      <border>
        <top style="thin">
          <color rgb="FFDCDDDE"/>
        </top>
        <bottom style="thin">
          <color rgb="FFDCDDDE"/>
        </bottom>
        <horizontal style="thin">
          <color rgb="FFDCDDDE"/>
        </horizontal>
      </border>
    </dxf>
  </dxfs>
  <tableStyles count="4" defaultTableStyle="TableStyleMedium2" defaultPivotStyle="PivotStyleLight16">
    <tableStyle name="Guidehouse_01" pivot="0" count="4" xr9:uid="{00000000-0011-0000-FFFF-FFFF00000000}">
      <tableStyleElement type="wholeTable" dxfId="14"/>
      <tableStyleElement type="headerRow" dxfId="13"/>
      <tableStyleElement type="firstRowStripe" dxfId="12"/>
      <tableStyleElement type="secondRowStripe" dxfId="11"/>
    </tableStyle>
    <tableStyle name="Guidehouse_02" pivot="0" count="3" xr9:uid="{00000000-0011-0000-FFFF-FFFF01000000}">
      <tableStyleElement type="headerRow" dxfId="10"/>
      <tableStyleElement type="firstRowStripe" dxfId="9"/>
      <tableStyleElement type="secondRowStripe" dxfId="8"/>
    </tableStyle>
    <tableStyle name="Guidehouse_03" pivot="0" count="4" xr9:uid="{00000000-0011-0000-FFFF-FFFF02000000}">
      <tableStyleElement type="wholeTable" dxfId="7"/>
      <tableStyleElement type="headerRow" dxfId="6"/>
      <tableStyleElement type="firstRowStripe" dxfId="5"/>
      <tableStyleElement type="secondRowStripe" dxfId="4"/>
    </tableStyle>
    <tableStyle name="Guidehouse_04" pivot="0" count="4" xr9:uid="{00000000-0011-0000-FFFF-FFFF03000000}">
      <tableStyleElement type="wholeTable" dxfId="3"/>
      <tableStyleElement type="headerRow" dxfId="2"/>
      <tableStyleElement type="firstRowStripe" dxfId="1"/>
      <tableStyleElement type="secondRowStripe" dxfId="0"/>
    </tableStyle>
  </tableStyles>
  <colors>
    <mruColors>
      <color rgb="FF70A200"/>
      <color rgb="FF85C000"/>
      <color rgb="FFE49F06"/>
      <color rgb="FFF9C041"/>
      <color rgb="FFC5C5C5"/>
      <color rgb="FFE0E0E0"/>
      <color rgb="FFC3EC0C"/>
      <color rgb="FF8DC9F7"/>
      <color rgb="FFC5DBF7"/>
      <color rgb="FF008A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file:///S:\DEMAND%20POLICY%20AND%20ANALYSIS%20DIVISION\9-MARKET%20ANALYSIS\EE%20TRENDS%20WG\NEUD\IMAGES\CANADA_BLK.GIF" TargetMode="Externa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file:///S:\DEMAND%20POLICY%20AND%20ANALYSIS%20DIVISION\9-MARKET%20ANALYSIS\EE%20TRENDS%20WG\NEUD\IMAGES\CANADA_BLK.GIF" TargetMode="Externa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file:///S:\DEMAND%20POLICY%20AND%20ANALYSIS%20DIVISION\9-MARKET%20ANALYSIS\EE%20TRENDS%20WG\NEUD\IMAGES\CANADA_BLK.GIF" TargetMode="Externa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file:///S:\DEMAND%20POLICY%20AND%20ANALYSIS%20DIVISION\9-MARKET%20ANALYSIS\EE%20TRENDS%20WG\NEUD\IMAGES\CANADA_BLK.GIF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480060</xdr:colOff>
      <xdr:row>11</xdr:row>
      <xdr:rowOff>22860</xdr:rowOff>
    </xdr:from>
    <xdr:to>
      <xdr:col>4</xdr:col>
      <xdr:colOff>220980</xdr:colOff>
      <xdr:row>15</xdr:row>
      <xdr:rowOff>22860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125FC14-90CE-419D-84F8-732CCF51C585}"/>
            </a:ext>
          </a:extLst>
        </xdr:cNvPr>
        <xdr:cNvSpPr txBox="1"/>
      </xdr:nvSpPr>
      <xdr:spPr>
        <a:xfrm>
          <a:off x="480060" y="1600200"/>
          <a:ext cx="2575560" cy="51816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800" b="1"/>
            <a:t>Source:</a:t>
          </a:r>
        </a:p>
        <a:p>
          <a:r>
            <a:rPr lang="en-US" sz="800"/>
            <a:t>https://www.ieso.ca/en/Power-Data/Demand-Overview/Historical-Demand</a:t>
          </a:r>
        </a:p>
      </xdr:txBody>
    </xdr:sp>
    <xdr:clientData/>
  </xdr:twoCellAnchor>
  <xdr:twoCellAnchor editAs="oneCell">
    <xdr:from>
      <xdr:col>5</xdr:col>
      <xdr:colOff>396240</xdr:colOff>
      <xdr:row>2</xdr:row>
      <xdr:rowOff>15240</xdr:rowOff>
    </xdr:from>
    <xdr:to>
      <xdr:col>13</xdr:col>
      <xdr:colOff>451333</xdr:colOff>
      <xdr:row>22</xdr:row>
      <xdr:rowOff>85171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6FCB48F-8064-49D5-918B-54FBA67FAA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18560" y="320040"/>
          <a:ext cx="3956533" cy="2813131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68580</xdr:colOff>
      <xdr:row>13</xdr:row>
      <xdr:rowOff>99060</xdr:rowOff>
    </xdr:from>
    <xdr:to>
      <xdr:col>8</xdr:col>
      <xdr:colOff>30480</xdr:colOff>
      <xdr:row>16</xdr:row>
      <xdr:rowOff>137225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57A829D2-500E-40E2-80B0-FB6EFAA19E82}"/>
            </a:ext>
          </a:extLst>
        </xdr:cNvPr>
        <xdr:cNvSpPr txBox="1"/>
      </xdr:nvSpPr>
      <xdr:spPr>
        <a:xfrm>
          <a:off x="1085656" y="2036348"/>
          <a:ext cx="3844549" cy="47405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900"/>
            <a:t>Source: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533400</xdr:colOff>
      <xdr:row>0</xdr:row>
      <xdr:rowOff>228600</xdr:rowOff>
    </xdr:from>
    <xdr:to>
      <xdr:col>21</xdr:col>
      <xdr:colOff>215900</xdr:colOff>
      <xdr:row>2</xdr:row>
      <xdr:rowOff>57150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0DCF3B7-73DC-478F-AC2B-4221DF4FBE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33600" y="228600"/>
          <a:ext cx="723900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533400</xdr:colOff>
      <xdr:row>0</xdr:row>
      <xdr:rowOff>228600</xdr:rowOff>
    </xdr:from>
    <xdr:to>
      <xdr:col>21</xdr:col>
      <xdr:colOff>215900</xdr:colOff>
      <xdr:row>0</xdr:row>
      <xdr:rowOff>412750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0AB04AF-D864-4ACF-90CA-94B4BCEF41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97050" y="228600"/>
          <a:ext cx="723900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19</xdr:col>
      <xdr:colOff>533400</xdr:colOff>
      <xdr:row>0</xdr:row>
      <xdr:rowOff>228600</xdr:rowOff>
    </xdr:from>
    <xdr:to>
      <xdr:col>21</xdr:col>
      <xdr:colOff>0</xdr:colOff>
      <xdr:row>2</xdr:row>
      <xdr:rowOff>57150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81E04FA5-B5EE-494F-A1AD-061CB83826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24050" y="228600"/>
          <a:ext cx="723900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533400</xdr:colOff>
      <xdr:row>0</xdr:row>
      <xdr:rowOff>228600</xdr:rowOff>
    </xdr:from>
    <xdr:to>
      <xdr:col>21</xdr:col>
      <xdr:colOff>215900</xdr:colOff>
      <xdr:row>2</xdr:row>
      <xdr:rowOff>57150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06BE39A-6E50-4079-B892-1539DBC016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97050" y="228600"/>
          <a:ext cx="723900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552450</xdr:colOff>
      <xdr:row>0</xdr:row>
      <xdr:rowOff>228600</xdr:rowOff>
    </xdr:from>
    <xdr:to>
      <xdr:col>21</xdr:col>
      <xdr:colOff>209550</xdr:colOff>
      <xdr:row>2</xdr:row>
      <xdr:rowOff>57150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F196001-C2D6-4F4B-9D1F-A442C22C10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57400" y="228600"/>
          <a:ext cx="717550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eamrooms.insidenci.com/Applic/SOE/WORK/TR/TR-ROAD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eamrooms.insidenci.com/Applic/SOE/WORK/IW/IWWABS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elp"/>
      <sheetName val="All road-compendium file"/>
      <sheetName val="Motorways-compendium file"/>
      <sheetName val="All road-work file"/>
      <sheetName val="Motorways-work file"/>
      <sheetName val="Check"/>
      <sheetName val="chart_roads"/>
      <sheetName val="chart_motorways"/>
      <sheetName val="User instructions"/>
      <sheetName val="IWWABST"/>
      <sheetName val="CHP output definition"/>
      <sheetName val="EF_Exiobase_Regional"/>
      <sheetName val="All_road-compendium_file"/>
      <sheetName val="Motorways-compendium_file"/>
      <sheetName val="All_road-work_file"/>
      <sheetName val="Motorways-work_file"/>
      <sheetName val="User_instructions"/>
      <sheetName val="S2_Space Heating-Comm"/>
      <sheetName val="EVRSRC BSF Forecast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 refreshError="1"/>
      <sheetData sheetId="1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.1B"/>
      <sheetName val="3.1B-notes"/>
      <sheetName val="3.1C"/>
      <sheetName val="3.1C-notes"/>
      <sheetName val="IWWABST"/>
      <sheetName val="%"/>
      <sheetName val="Agregates"/>
      <sheetName val="PUB(estm.)"/>
      <sheetName val="Households"/>
      <sheetName val="MEX"/>
      <sheetName val="BEL"/>
      <sheetName val="DNK(98) DWSA"/>
      <sheetName val="DNK(98) quest."/>
      <sheetName val="DNK(97)"/>
      <sheetName val="FIN"/>
      <sheetName val="Ger.work1"/>
      <sheetName val="LUX"/>
      <sheetName val="UKD"/>
      <sheetName val="Module1"/>
      <sheetName val="by sector"/>
      <sheetName val="Questions to ctry."/>
      <sheetName val="KOR(qst.c.)"/>
      <sheetName val="(GRC(qst.c.))"/>
      <sheetName val="NLD(qst.c.)"/>
      <sheetName val="3.2A"/>
      <sheetName val="3.2B"/>
      <sheetName val="3.2B-notes"/>
      <sheetName val="3.2C"/>
      <sheetName val="3.2C-notes"/>
      <sheetName val="ManIND"/>
      <sheetName val="3_1B"/>
      <sheetName val="3_1B-notes"/>
      <sheetName val="3_1C"/>
      <sheetName val="3_1C-notes"/>
      <sheetName val="PUB(estm_)"/>
      <sheetName val="DNK(98)_DWSA"/>
      <sheetName val="DNK(98)_quest_"/>
      <sheetName val="Ger_work1"/>
      <sheetName val="by_sector"/>
      <sheetName val="Questions_to_ctry_"/>
      <sheetName val="KOR(qst_c_)"/>
      <sheetName val="(GRC(qst_c_))"/>
      <sheetName val="NLD(qst_c_)"/>
      <sheetName val="3_2A"/>
      <sheetName val="3_2B"/>
      <sheetName val="3_2B-notes"/>
      <sheetName val="3_2C"/>
      <sheetName val="3_2C-not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</sheetDataSet>
  </externalBook>
</externalLink>
</file>

<file path=xl/theme/theme1.xml><?xml version="1.0" encoding="utf-8"?>
<a:theme xmlns:a="http://schemas.openxmlformats.org/drawingml/2006/main" name="Guidehouse Color Palette_Word">
  <a:themeElements>
    <a:clrScheme name="Guidehouse">
      <a:dk1>
        <a:srgbClr val="000000"/>
      </a:dk1>
      <a:lt1>
        <a:srgbClr val="FFFFFF"/>
      </a:lt1>
      <a:dk2>
        <a:srgbClr val="565656"/>
      </a:dk2>
      <a:lt2>
        <a:srgbClr val="E0E0E0"/>
      </a:lt2>
      <a:accent1>
        <a:srgbClr val="93D500"/>
      </a:accent1>
      <a:accent2>
        <a:srgbClr val="68952D"/>
      </a:accent2>
      <a:accent3>
        <a:srgbClr val="FADC33"/>
      </a:accent3>
      <a:accent4>
        <a:srgbClr val="FF7714"/>
      </a:accent4>
      <a:accent5>
        <a:srgbClr val="F9B723"/>
      </a:accent5>
      <a:accent6>
        <a:srgbClr val="1F55C9"/>
      </a:accent6>
      <a:hlink>
        <a:srgbClr val="1F55C9"/>
      </a:hlink>
      <a:folHlink>
        <a:srgbClr val="008AE0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hyperlink" Target="https://oee.nrcan.gc.ca/corporate/statistics/neud/dpa/showTable.cfm?type=CP&amp;sector=tran&amp;juris=on&amp;rn=16&amp;page=0" TargetMode="Externa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hyperlink" Target="https://oee.nrcan.gc.ca/corporate/statistics/neud/dpa/showTable.cfm?type=CP&amp;sector=tran&amp;juris=on&amp;rn=13&amp;page=0" TargetMode="Externa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fch.europa.eu/sites/default/files/FCH%20Docs/20200507_Hydrogen%20Powered%20Aviation%20report_FINAL%20web%20%28ID%208706035%29.pdf" TargetMode="External"/><Relationship Id="rId2" Type="http://schemas.openxmlformats.org/officeDocument/2006/relationships/hyperlink" Target="https://www.ncbi.nlm.nih.gov/pmc/articles/PMC7481836/" TargetMode="External"/><Relationship Id="rId1" Type="http://schemas.openxmlformats.org/officeDocument/2006/relationships/hyperlink" Target="https://aviationbenefits.org/media/167187/w2050_full.pdf" TargetMode="External"/><Relationship Id="rId4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s://oee.nrcan.gc.ca/corporate/statistics/neud/dpa/showTable.cfm?type=CP&amp;sector=tran&amp;juris=on&amp;rn=20&amp;page=0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s://oee.nrcan.gc.ca/corporate/statistics/neud/dpa/showTable.cfm?type=CP&amp;sector=tran&amp;juris=on&amp;rn=22&amp;page=0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hyperlink" Target="https://oee.nrcan.gc.ca/corporate/statistics/neud/dpa/showTable.cfm?type=CP&amp;sector=tran&amp;juris=on&amp;rn=24&amp;page=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015202-6D7E-4897-BDEA-835531305BFA}">
  <dimension ref="B2:C23"/>
  <sheetViews>
    <sheetView workbookViewId="0">
      <selection activeCell="L48" sqref="L48"/>
    </sheetView>
  </sheetViews>
  <sheetFormatPr defaultColWidth="9.1640625" defaultRowHeight="11.25"/>
  <cols>
    <col min="1" max="1" width="9.1640625" style="6"/>
    <col min="2" max="2" width="26.5" style="143" bestFit="1" customWidth="1"/>
    <col min="3" max="3" width="8.5" style="6" bestFit="1" customWidth="1"/>
    <col min="4" max="16384" width="9.1640625" style="6"/>
  </cols>
  <sheetData>
    <row r="2" spans="2:3">
      <c r="B2" s="6"/>
    </row>
    <row r="3" spans="2:3">
      <c r="B3" s="6"/>
    </row>
    <row r="4" spans="2:3">
      <c r="B4" s="6"/>
    </row>
    <row r="5" spans="2:3">
      <c r="B5" s="6"/>
    </row>
    <row r="6" spans="2:3">
      <c r="B6" s="6"/>
    </row>
    <row r="7" spans="2:3">
      <c r="B7" s="6"/>
    </row>
    <row r="8" spans="2:3" ht="12.75">
      <c r="B8" s="142" t="s">
        <v>0</v>
      </c>
      <c r="C8" s="155" t="s">
        <v>1</v>
      </c>
    </row>
    <row r="9" spans="2:3" ht="12.75">
      <c r="B9" s="156">
        <v>2018</v>
      </c>
      <c r="C9" s="154">
        <v>137.4</v>
      </c>
    </row>
    <row r="10" spans="2:3" ht="12.75">
      <c r="B10" s="156">
        <v>2019</v>
      </c>
      <c r="C10" s="154">
        <v>135.1</v>
      </c>
    </row>
    <row r="11" spans="2:3" ht="12.75">
      <c r="B11" s="156">
        <v>2020</v>
      </c>
      <c r="C11" s="154">
        <v>132.19999999999999</v>
      </c>
    </row>
    <row r="21" spans="2:2">
      <c r="B21" s="6"/>
    </row>
    <row r="22" spans="2:2">
      <c r="B22" s="6"/>
    </row>
    <row r="23" spans="2:2">
      <c r="B23" s="6"/>
    </row>
  </sheetData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E0AB89-3B8B-4D35-B439-AED26E7C997E}">
  <sheetPr>
    <tabColor theme="5" tint="0.79998168889431442"/>
  </sheetPr>
  <dimension ref="A1:U36"/>
  <sheetViews>
    <sheetView workbookViewId="0">
      <selection activeCell="I13" sqref="I13"/>
    </sheetView>
  </sheetViews>
  <sheetFormatPr defaultRowHeight="11.25"/>
  <cols>
    <col min="1" max="1" width="2.83203125" customWidth="1"/>
    <col min="2" max="2" width="56.6640625" customWidth="1"/>
    <col min="3" max="21" width="11" customWidth="1"/>
    <col min="22" max="256" width="8.83203125"/>
    <col min="257" max="257" width="2.83203125" customWidth="1"/>
    <col min="258" max="258" width="56.6640625" customWidth="1"/>
    <col min="259" max="277" width="11" customWidth="1"/>
    <col min="278" max="512" width="8.83203125"/>
    <col min="513" max="513" width="2.83203125" customWidth="1"/>
    <col min="514" max="514" width="56.6640625" customWidth="1"/>
    <col min="515" max="533" width="11" customWidth="1"/>
    <col min="534" max="768" width="8.83203125"/>
    <col min="769" max="769" width="2.83203125" customWidth="1"/>
    <col min="770" max="770" width="56.6640625" customWidth="1"/>
    <col min="771" max="789" width="11" customWidth="1"/>
    <col min="790" max="1024" width="8.83203125"/>
    <col min="1025" max="1025" width="2.83203125" customWidth="1"/>
    <col min="1026" max="1026" width="56.6640625" customWidth="1"/>
    <col min="1027" max="1045" width="11" customWidth="1"/>
    <col min="1046" max="1280" width="8.83203125"/>
    <col min="1281" max="1281" width="2.83203125" customWidth="1"/>
    <col min="1282" max="1282" width="56.6640625" customWidth="1"/>
    <col min="1283" max="1301" width="11" customWidth="1"/>
    <col min="1302" max="1536" width="8.83203125"/>
    <col min="1537" max="1537" width="2.83203125" customWidth="1"/>
    <col min="1538" max="1538" width="56.6640625" customWidth="1"/>
    <col min="1539" max="1557" width="11" customWidth="1"/>
    <col min="1558" max="1792" width="8.83203125"/>
    <col min="1793" max="1793" width="2.83203125" customWidth="1"/>
    <col min="1794" max="1794" width="56.6640625" customWidth="1"/>
    <col min="1795" max="1813" width="11" customWidth="1"/>
    <col min="1814" max="2048" width="8.83203125"/>
    <col min="2049" max="2049" width="2.83203125" customWidth="1"/>
    <col min="2050" max="2050" width="56.6640625" customWidth="1"/>
    <col min="2051" max="2069" width="11" customWidth="1"/>
    <col min="2070" max="2304" width="8.83203125"/>
    <col min="2305" max="2305" width="2.83203125" customWidth="1"/>
    <col min="2306" max="2306" width="56.6640625" customWidth="1"/>
    <col min="2307" max="2325" width="11" customWidth="1"/>
    <col min="2326" max="2560" width="8.83203125"/>
    <col min="2561" max="2561" width="2.83203125" customWidth="1"/>
    <col min="2562" max="2562" width="56.6640625" customWidth="1"/>
    <col min="2563" max="2581" width="11" customWidth="1"/>
    <col min="2582" max="2816" width="8.83203125"/>
    <col min="2817" max="2817" width="2.83203125" customWidth="1"/>
    <col min="2818" max="2818" width="56.6640625" customWidth="1"/>
    <col min="2819" max="2837" width="11" customWidth="1"/>
    <col min="2838" max="3072" width="8.83203125"/>
    <col min="3073" max="3073" width="2.83203125" customWidth="1"/>
    <col min="3074" max="3074" width="56.6640625" customWidth="1"/>
    <col min="3075" max="3093" width="11" customWidth="1"/>
    <col min="3094" max="3328" width="8.83203125"/>
    <col min="3329" max="3329" width="2.83203125" customWidth="1"/>
    <col min="3330" max="3330" width="56.6640625" customWidth="1"/>
    <col min="3331" max="3349" width="11" customWidth="1"/>
    <col min="3350" max="3584" width="8.83203125"/>
    <col min="3585" max="3585" width="2.83203125" customWidth="1"/>
    <col min="3586" max="3586" width="56.6640625" customWidth="1"/>
    <col min="3587" max="3605" width="11" customWidth="1"/>
    <col min="3606" max="3840" width="8.83203125"/>
    <col min="3841" max="3841" width="2.83203125" customWidth="1"/>
    <col min="3842" max="3842" width="56.6640625" customWidth="1"/>
    <col min="3843" max="3861" width="11" customWidth="1"/>
    <col min="3862" max="4096" width="8.83203125"/>
    <col min="4097" max="4097" width="2.83203125" customWidth="1"/>
    <col min="4098" max="4098" width="56.6640625" customWidth="1"/>
    <col min="4099" max="4117" width="11" customWidth="1"/>
    <col min="4118" max="4352" width="8.83203125"/>
    <col min="4353" max="4353" width="2.83203125" customWidth="1"/>
    <col min="4354" max="4354" width="56.6640625" customWidth="1"/>
    <col min="4355" max="4373" width="11" customWidth="1"/>
    <col min="4374" max="4608" width="8.83203125"/>
    <col min="4609" max="4609" width="2.83203125" customWidth="1"/>
    <col min="4610" max="4610" width="56.6640625" customWidth="1"/>
    <col min="4611" max="4629" width="11" customWidth="1"/>
    <col min="4630" max="4864" width="8.83203125"/>
    <col min="4865" max="4865" width="2.83203125" customWidth="1"/>
    <col min="4866" max="4866" width="56.6640625" customWidth="1"/>
    <col min="4867" max="4885" width="11" customWidth="1"/>
    <col min="4886" max="5120" width="8.83203125"/>
    <col min="5121" max="5121" width="2.83203125" customWidth="1"/>
    <col min="5122" max="5122" width="56.6640625" customWidth="1"/>
    <col min="5123" max="5141" width="11" customWidth="1"/>
    <col min="5142" max="5376" width="8.83203125"/>
    <col min="5377" max="5377" width="2.83203125" customWidth="1"/>
    <col min="5378" max="5378" width="56.6640625" customWidth="1"/>
    <col min="5379" max="5397" width="11" customWidth="1"/>
    <col min="5398" max="5632" width="8.83203125"/>
    <col min="5633" max="5633" width="2.83203125" customWidth="1"/>
    <col min="5634" max="5634" width="56.6640625" customWidth="1"/>
    <col min="5635" max="5653" width="11" customWidth="1"/>
    <col min="5654" max="5888" width="8.83203125"/>
    <col min="5889" max="5889" width="2.83203125" customWidth="1"/>
    <col min="5890" max="5890" width="56.6640625" customWidth="1"/>
    <col min="5891" max="5909" width="11" customWidth="1"/>
    <col min="5910" max="6144" width="8.83203125"/>
    <col min="6145" max="6145" width="2.83203125" customWidth="1"/>
    <col min="6146" max="6146" width="56.6640625" customWidth="1"/>
    <col min="6147" max="6165" width="11" customWidth="1"/>
    <col min="6166" max="6400" width="8.83203125"/>
    <col min="6401" max="6401" width="2.83203125" customWidth="1"/>
    <col min="6402" max="6402" width="56.6640625" customWidth="1"/>
    <col min="6403" max="6421" width="11" customWidth="1"/>
    <col min="6422" max="6656" width="8.83203125"/>
    <col min="6657" max="6657" width="2.83203125" customWidth="1"/>
    <col min="6658" max="6658" width="56.6640625" customWidth="1"/>
    <col min="6659" max="6677" width="11" customWidth="1"/>
    <col min="6678" max="6912" width="8.83203125"/>
    <col min="6913" max="6913" width="2.83203125" customWidth="1"/>
    <col min="6914" max="6914" width="56.6640625" customWidth="1"/>
    <col min="6915" max="6933" width="11" customWidth="1"/>
    <col min="6934" max="7168" width="8.83203125"/>
    <col min="7169" max="7169" width="2.83203125" customWidth="1"/>
    <col min="7170" max="7170" width="56.6640625" customWidth="1"/>
    <col min="7171" max="7189" width="11" customWidth="1"/>
    <col min="7190" max="7424" width="8.83203125"/>
    <col min="7425" max="7425" width="2.83203125" customWidth="1"/>
    <col min="7426" max="7426" width="56.6640625" customWidth="1"/>
    <col min="7427" max="7445" width="11" customWidth="1"/>
    <col min="7446" max="7680" width="8.83203125"/>
    <col min="7681" max="7681" width="2.83203125" customWidth="1"/>
    <col min="7682" max="7682" width="56.6640625" customWidth="1"/>
    <col min="7683" max="7701" width="11" customWidth="1"/>
    <col min="7702" max="7936" width="8.83203125"/>
    <col min="7937" max="7937" width="2.83203125" customWidth="1"/>
    <col min="7938" max="7938" width="56.6640625" customWidth="1"/>
    <col min="7939" max="7957" width="11" customWidth="1"/>
    <col min="7958" max="8192" width="8.83203125"/>
    <col min="8193" max="8193" width="2.83203125" customWidth="1"/>
    <col min="8194" max="8194" width="56.6640625" customWidth="1"/>
    <col min="8195" max="8213" width="11" customWidth="1"/>
    <col min="8214" max="8448" width="8.83203125"/>
    <col min="8449" max="8449" width="2.83203125" customWidth="1"/>
    <col min="8450" max="8450" width="56.6640625" customWidth="1"/>
    <col min="8451" max="8469" width="11" customWidth="1"/>
    <col min="8470" max="8704" width="8.83203125"/>
    <col min="8705" max="8705" width="2.83203125" customWidth="1"/>
    <col min="8706" max="8706" width="56.6640625" customWidth="1"/>
    <col min="8707" max="8725" width="11" customWidth="1"/>
    <col min="8726" max="8960" width="8.83203125"/>
    <col min="8961" max="8961" width="2.83203125" customWidth="1"/>
    <col min="8962" max="8962" width="56.6640625" customWidth="1"/>
    <col min="8963" max="8981" width="11" customWidth="1"/>
    <col min="8982" max="9216" width="8.83203125"/>
    <col min="9217" max="9217" width="2.83203125" customWidth="1"/>
    <col min="9218" max="9218" width="56.6640625" customWidth="1"/>
    <col min="9219" max="9237" width="11" customWidth="1"/>
    <col min="9238" max="9472" width="8.83203125"/>
    <col min="9473" max="9473" width="2.83203125" customWidth="1"/>
    <col min="9474" max="9474" width="56.6640625" customWidth="1"/>
    <col min="9475" max="9493" width="11" customWidth="1"/>
    <col min="9494" max="9728" width="8.83203125"/>
    <col min="9729" max="9729" width="2.83203125" customWidth="1"/>
    <col min="9730" max="9730" width="56.6640625" customWidth="1"/>
    <col min="9731" max="9749" width="11" customWidth="1"/>
    <col min="9750" max="9984" width="8.83203125"/>
    <col min="9985" max="9985" width="2.83203125" customWidth="1"/>
    <col min="9986" max="9986" width="56.6640625" customWidth="1"/>
    <col min="9987" max="10005" width="11" customWidth="1"/>
    <col min="10006" max="10240" width="8.83203125"/>
    <col min="10241" max="10241" width="2.83203125" customWidth="1"/>
    <col min="10242" max="10242" width="56.6640625" customWidth="1"/>
    <col min="10243" max="10261" width="11" customWidth="1"/>
    <col min="10262" max="10496" width="8.83203125"/>
    <col min="10497" max="10497" width="2.83203125" customWidth="1"/>
    <col min="10498" max="10498" width="56.6640625" customWidth="1"/>
    <col min="10499" max="10517" width="11" customWidth="1"/>
    <col min="10518" max="10752" width="8.83203125"/>
    <col min="10753" max="10753" width="2.83203125" customWidth="1"/>
    <col min="10754" max="10754" width="56.6640625" customWidth="1"/>
    <col min="10755" max="10773" width="11" customWidth="1"/>
    <col min="10774" max="11008" width="8.83203125"/>
    <col min="11009" max="11009" width="2.83203125" customWidth="1"/>
    <col min="11010" max="11010" width="56.6640625" customWidth="1"/>
    <col min="11011" max="11029" width="11" customWidth="1"/>
    <col min="11030" max="11264" width="8.83203125"/>
    <col min="11265" max="11265" width="2.83203125" customWidth="1"/>
    <col min="11266" max="11266" width="56.6640625" customWidth="1"/>
    <col min="11267" max="11285" width="11" customWidth="1"/>
    <col min="11286" max="11520" width="8.83203125"/>
    <col min="11521" max="11521" width="2.83203125" customWidth="1"/>
    <col min="11522" max="11522" width="56.6640625" customWidth="1"/>
    <col min="11523" max="11541" width="11" customWidth="1"/>
    <col min="11542" max="11776" width="8.83203125"/>
    <col min="11777" max="11777" width="2.83203125" customWidth="1"/>
    <col min="11778" max="11778" width="56.6640625" customWidth="1"/>
    <col min="11779" max="11797" width="11" customWidth="1"/>
    <col min="11798" max="12032" width="8.83203125"/>
    <col min="12033" max="12033" width="2.83203125" customWidth="1"/>
    <col min="12034" max="12034" width="56.6640625" customWidth="1"/>
    <col min="12035" max="12053" width="11" customWidth="1"/>
    <col min="12054" max="12288" width="8.83203125"/>
    <col min="12289" max="12289" width="2.83203125" customWidth="1"/>
    <col min="12290" max="12290" width="56.6640625" customWidth="1"/>
    <col min="12291" max="12309" width="11" customWidth="1"/>
    <col min="12310" max="12544" width="8.83203125"/>
    <col min="12545" max="12545" width="2.83203125" customWidth="1"/>
    <col min="12546" max="12546" width="56.6640625" customWidth="1"/>
    <col min="12547" max="12565" width="11" customWidth="1"/>
    <col min="12566" max="12800" width="8.83203125"/>
    <col min="12801" max="12801" width="2.83203125" customWidth="1"/>
    <col min="12802" max="12802" width="56.6640625" customWidth="1"/>
    <col min="12803" max="12821" width="11" customWidth="1"/>
    <col min="12822" max="13056" width="8.83203125"/>
    <col min="13057" max="13057" width="2.83203125" customWidth="1"/>
    <col min="13058" max="13058" width="56.6640625" customWidth="1"/>
    <col min="13059" max="13077" width="11" customWidth="1"/>
    <col min="13078" max="13312" width="8.83203125"/>
    <col min="13313" max="13313" width="2.83203125" customWidth="1"/>
    <col min="13314" max="13314" width="56.6640625" customWidth="1"/>
    <col min="13315" max="13333" width="11" customWidth="1"/>
    <col min="13334" max="13568" width="8.83203125"/>
    <col min="13569" max="13569" width="2.83203125" customWidth="1"/>
    <col min="13570" max="13570" width="56.6640625" customWidth="1"/>
    <col min="13571" max="13589" width="11" customWidth="1"/>
    <col min="13590" max="13824" width="8.83203125"/>
    <col min="13825" max="13825" width="2.83203125" customWidth="1"/>
    <col min="13826" max="13826" width="56.6640625" customWidth="1"/>
    <col min="13827" max="13845" width="11" customWidth="1"/>
    <col min="13846" max="14080" width="8.83203125"/>
    <col min="14081" max="14081" width="2.83203125" customWidth="1"/>
    <col min="14082" max="14082" width="56.6640625" customWidth="1"/>
    <col min="14083" max="14101" width="11" customWidth="1"/>
    <col min="14102" max="14336" width="8.83203125"/>
    <col min="14337" max="14337" width="2.83203125" customWidth="1"/>
    <col min="14338" max="14338" width="56.6640625" customWidth="1"/>
    <col min="14339" max="14357" width="11" customWidth="1"/>
    <col min="14358" max="14592" width="8.83203125"/>
    <col min="14593" max="14593" width="2.83203125" customWidth="1"/>
    <col min="14594" max="14594" width="56.6640625" customWidth="1"/>
    <col min="14595" max="14613" width="11" customWidth="1"/>
    <col min="14614" max="14848" width="8.83203125"/>
    <col min="14849" max="14849" width="2.83203125" customWidth="1"/>
    <col min="14850" max="14850" width="56.6640625" customWidth="1"/>
    <col min="14851" max="14869" width="11" customWidth="1"/>
    <col min="14870" max="15104" width="8.83203125"/>
    <col min="15105" max="15105" width="2.83203125" customWidth="1"/>
    <col min="15106" max="15106" width="56.6640625" customWidth="1"/>
    <col min="15107" max="15125" width="11" customWidth="1"/>
    <col min="15126" max="15360" width="8.83203125"/>
    <col min="15361" max="15361" width="2.83203125" customWidth="1"/>
    <col min="15362" max="15362" width="56.6640625" customWidth="1"/>
    <col min="15363" max="15381" width="11" customWidth="1"/>
    <col min="15382" max="15616" width="8.83203125"/>
    <col min="15617" max="15617" width="2.83203125" customWidth="1"/>
    <col min="15618" max="15618" width="56.6640625" customWidth="1"/>
    <col min="15619" max="15637" width="11" customWidth="1"/>
    <col min="15638" max="15872" width="8.83203125"/>
    <col min="15873" max="15873" width="2.83203125" customWidth="1"/>
    <col min="15874" max="15874" width="56.6640625" customWidth="1"/>
    <col min="15875" max="15893" width="11" customWidth="1"/>
    <col min="15894" max="16128" width="8.83203125"/>
    <col min="16129" max="16129" width="2.83203125" customWidth="1"/>
    <col min="16130" max="16130" width="56.6640625" customWidth="1"/>
    <col min="16131" max="16149" width="11" customWidth="1"/>
    <col min="16150" max="16384" width="8.83203125"/>
  </cols>
  <sheetData>
    <row r="1" spans="1:21" ht="50.45" customHeight="1">
      <c r="B1" t="s">
        <v>217</v>
      </c>
    </row>
    <row r="5" spans="1:21" ht="18">
      <c r="A5" s="30" t="s">
        <v>79</v>
      </c>
      <c r="C5" s="31"/>
      <c r="D5" s="31"/>
      <c r="E5" s="31"/>
      <c r="F5" s="31"/>
      <c r="G5" s="31"/>
      <c r="H5" s="31"/>
      <c r="I5" s="31"/>
      <c r="J5" s="31"/>
      <c r="L5" s="31"/>
      <c r="M5" s="31"/>
      <c r="N5" s="31"/>
      <c r="O5" s="31"/>
      <c r="Q5" s="31"/>
      <c r="T5" s="31"/>
      <c r="U5" s="31" t="s">
        <v>80</v>
      </c>
    </row>
    <row r="7" spans="1:21" ht="15.75">
      <c r="A7" s="32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</row>
    <row r="8" spans="1:21" ht="15.75">
      <c r="A8" s="32" t="s">
        <v>218</v>
      </c>
      <c r="B8" s="33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</row>
    <row r="11" spans="1:21" ht="12.75">
      <c r="C11" s="35">
        <v>2000</v>
      </c>
      <c r="D11" s="35">
        <v>2001</v>
      </c>
      <c r="E11" s="35">
        <v>2002</v>
      </c>
      <c r="F11" s="35">
        <v>2003</v>
      </c>
      <c r="G11" s="35">
        <v>2004</v>
      </c>
      <c r="H11" s="35">
        <v>2005</v>
      </c>
      <c r="I11" s="35">
        <v>2006</v>
      </c>
      <c r="J11" s="35">
        <v>2007</v>
      </c>
      <c r="K11" s="35">
        <v>2008</v>
      </c>
      <c r="L11" s="35">
        <v>2009</v>
      </c>
      <c r="M11" s="35">
        <v>2010</v>
      </c>
      <c r="N11" s="35">
        <v>2011</v>
      </c>
      <c r="O11" s="35">
        <v>2012</v>
      </c>
      <c r="P11" s="35">
        <v>2013</v>
      </c>
      <c r="Q11" s="35">
        <v>2014</v>
      </c>
      <c r="R11" s="35">
        <v>2015</v>
      </c>
      <c r="S11" s="35">
        <v>2016</v>
      </c>
      <c r="T11" s="35">
        <v>2017</v>
      </c>
      <c r="U11" s="35">
        <v>2018</v>
      </c>
    </row>
    <row r="12" spans="1:21" ht="12.75">
      <c r="A12" s="36"/>
    </row>
    <row r="13" spans="1:21" ht="14.25">
      <c r="B13" s="51" t="s">
        <v>219</v>
      </c>
      <c r="C13" s="38">
        <v>15.054</v>
      </c>
      <c r="D13" s="38">
        <v>16.106000000000002</v>
      </c>
      <c r="E13" s="38">
        <v>14.356</v>
      </c>
      <c r="F13" s="38">
        <v>15.048999999999999</v>
      </c>
      <c r="G13" s="38">
        <v>16.216000000000001</v>
      </c>
      <c r="H13" s="38">
        <v>15.021000000000001</v>
      </c>
      <c r="I13" s="38">
        <v>14.667999999999999</v>
      </c>
      <c r="J13" s="38">
        <v>12.502000000000001</v>
      </c>
      <c r="K13" s="38">
        <v>12.734</v>
      </c>
      <c r="L13" s="38">
        <v>9.4689999999999994</v>
      </c>
      <c r="M13" s="38">
        <v>15.788</v>
      </c>
      <c r="N13" s="38">
        <v>11.253</v>
      </c>
      <c r="O13" s="38">
        <v>14.403</v>
      </c>
      <c r="P13" s="38">
        <v>17.89</v>
      </c>
      <c r="Q13" s="38">
        <v>17.484999999999999</v>
      </c>
      <c r="R13" s="38">
        <v>16.648</v>
      </c>
      <c r="S13" s="38">
        <v>14.955</v>
      </c>
      <c r="T13" s="38">
        <v>15.537000000000001</v>
      </c>
      <c r="U13" s="38">
        <v>15.36</v>
      </c>
    </row>
    <row r="14" spans="1:21" ht="12.75">
      <c r="B14" s="41" t="s">
        <v>83</v>
      </c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</row>
    <row r="15" spans="1:21" ht="12.75">
      <c r="B15" s="169" t="s">
        <v>85</v>
      </c>
      <c r="C15" s="42">
        <v>4.819</v>
      </c>
      <c r="D15" s="42">
        <v>4.117</v>
      </c>
      <c r="E15" s="42">
        <v>4.1749999999999998</v>
      </c>
      <c r="F15" s="42">
        <v>4.585</v>
      </c>
      <c r="G15" s="42">
        <v>4.63</v>
      </c>
      <c r="H15" s="42">
        <v>4.6500000000000004</v>
      </c>
      <c r="I15" s="42">
        <v>4.5650000000000004</v>
      </c>
      <c r="J15" s="42">
        <v>3.3109999999999999</v>
      </c>
      <c r="K15" s="42">
        <v>3.746</v>
      </c>
      <c r="L15" s="42">
        <v>1.5469999999999999</v>
      </c>
      <c r="M15" s="42">
        <v>1.948</v>
      </c>
      <c r="N15" s="42">
        <v>1.907</v>
      </c>
      <c r="O15" s="42">
        <v>2.8730000000000002</v>
      </c>
      <c r="P15" s="42">
        <v>2.4169999999999998</v>
      </c>
      <c r="Q15" s="42">
        <v>2.5680000000000001</v>
      </c>
      <c r="R15" s="42">
        <v>0.93899999999999995</v>
      </c>
      <c r="S15" s="42">
        <v>0.28899999999999998</v>
      </c>
      <c r="T15" s="42">
        <v>0.44900000000000001</v>
      </c>
      <c r="U15" s="42">
        <v>0.45500000000000002</v>
      </c>
    </row>
    <row r="16" spans="1:21" ht="12.75">
      <c r="B16" s="169" t="s">
        <v>220</v>
      </c>
      <c r="C16" s="42">
        <v>10.234999999999999</v>
      </c>
      <c r="D16" s="42">
        <v>11.989000000000001</v>
      </c>
      <c r="E16" s="42">
        <v>10.180999999999999</v>
      </c>
      <c r="F16" s="42">
        <v>10.464</v>
      </c>
      <c r="G16" s="42">
        <v>11.586</v>
      </c>
      <c r="H16" s="42">
        <v>10.371</v>
      </c>
      <c r="I16" s="42">
        <v>10.103</v>
      </c>
      <c r="J16" s="42">
        <v>9.1910000000000007</v>
      </c>
      <c r="K16" s="42">
        <v>8.9879999999999995</v>
      </c>
      <c r="L16" s="42">
        <v>7.9219999999999997</v>
      </c>
      <c r="M16" s="42">
        <v>13.84</v>
      </c>
      <c r="N16" s="42">
        <v>9.3460000000000001</v>
      </c>
      <c r="O16" s="42">
        <v>11.53</v>
      </c>
      <c r="P16" s="42">
        <v>15.473000000000001</v>
      </c>
      <c r="Q16" s="42">
        <v>14.917</v>
      </c>
      <c r="R16" s="42">
        <v>15.709</v>
      </c>
      <c r="S16" s="42">
        <v>14.666</v>
      </c>
      <c r="T16" s="42">
        <v>15.087999999999999</v>
      </c>
      <c r="U16" s="42">
        <v>14.904999999999999</v>
      </c>
    </row>
    <row r="17" spans="1:21" ht="12.75">
      <c r="B17" s="171"/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</row>
    <row r="18" spans="1:21" ht="12.75">
      <c r="B18" s="44" t="s">
        <v>90</v>
      </c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</row>
    <row r="19" spans="1:21" ht="12.75">
      <c r="B19" s="169" t="s">
        <v>85</v>
      </c>
      <c r="C19" s="42">
        <v>32.011426</v>
      </c>
      <c r="D19" s="42">
        <v>25.561902</v>
      </c>
      <c r="E19" s="42">
        <v>29.081917000000001</v>
      </c>
      <c r="F19" s="42">
        <v>30.467141000000002</v>
      </c>
      <c r="G19" s="42">
        <v>28.552047000000002</v>
      </c>
      <c r="H19" s="42">
        <v>30.956661</v>
      </c>
      <c r="I19" s="42">
        <v>31.122171000000002</v>
      </c>
      <c r="J19" s="42">
        <v>26.483763</v>
      </c>
      <c r="K19" s="42">
        <v>29.417307999999998</v>
      </c>
      <c r="L19" s="42">
        <v>16.337522</v>
      </c>
      <c r="M19" s="42">
        <v>12.338485</v>
      </c>
      <c r="N19" s="42">
        <v>16.946591999999999</v>
      </c>
      <c r="O19" s="42">
        <v>19.947233000000001</v>
      </c>
      <c r="P19" s="42">
        <v>13.510341</v>
      </c>
      <c r="Q19" s="42">
        <v>14.686874</v>
      </c>
      <c r="R19" s="42">
        <v>5.6403169999999996</v>
      </c>
      <c r="S19" s="42">
        <v>1.932464</v>
      </c>
      <c r="T19" s="42">
        <v>2.8898760000000001</v>
      </c>
      <c r="U19" s="42">
        <v>2.96224</v>
      </c>
    </row>
    <row r="20" spans="1:21" ht="12.75">
      <c r="B20" s="169" t="s">
        <v>220</v>
      </c>
      <c r="C20" s="42">
        <v>67.988574</v>
      </c>
      <c r="D20" s="42">
        <v>74.438097999999997</v>
      </c>
      <c r="E20" s="42">
        <v>70.918082999999996</v>
      </c>
      <c r="F20" s="42">
        <v>69.532859000000002</v>
      </c>
      <c r="G20" s="42">
        <v>71.447952999999998</v>
      </c>
      <c r="H20" s="42">
        <v>69.043339000000003</v>
      </c>
      <c r="I20" s="42">
        <v>68.877829000000006</v>
      </c>
      <c r="J20" s="42">
        <v>73.516237000000004</v>
      </c>
      <c r="K20" s="42">
        <v>70.582691999999994</v>
      </c>
      <c r="L20" s="42">
        <v>83.662477999999993</v>
      </c>
      <c r="M20" s="42">
        <v>87.661514999999994</v>
      </c>
      <c r="N20" s="42">
        <v>83.053408000000005</v>
      </c>
      <c r="O20" s="42">
        <v>80.052767000000003</v>
      </c>
      <c r="P20" s="42">
        <v>86.489659000000003</v>
      </c>
      <c r="Q20" s="42">
        <v>85.313125999999997</v>
      </c>
      <c r="R20" s="42">
        <v>94.359683000000004</v>
      </c>
      <c r="S20" s="42">
        <v>98.067536000000004</v>
      </c>
      <c r="T20" s="42">
        <v>97.110123999999999</v>
      </c>
      <c r="U20" s="42">
        <v>97.037760000000006</v>
      </c>
    </row>
    <row r="21" spans="1:21">
      <c r="B21" s="43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</row>
    <row r="22" spans="1:21"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</row>
    <row r="23" spans="1:21" ht="28.5">
      <c r="A23" s="36"/>
      <c r="B23" s="53" t="s">
        <v>221</v>
      </c>
      <c r="C23" s="38">
        <v>1.1083730000000001</v>
      </c>
      <c r="D23" s="38">
        <v>1.1902820000000001</v>
      </c>
      <c r="E23" s="38">
        <v>1.0587850000000001</v>
      </c>
      <c r="F23" s="38">
        <v>1.1090009999999999</v>
      </c>
      <c r="G23" s="38">
        <v>1.196332</v>
      </c>
      <c r="H23" s="38">
        <v>1.1066229999999999</v>
      </c>
      <c r="I23" s="38">
        <v>1.0805119999999999</v>
      </c>
      <c r="J23" s="38">
        <v>0.92344099999999996</v>
      </c>
      <c r="K23" s="38">
        <v>0.93897600000000003</v>
      </c>
      <c r="L23" s="38">
        <v>0.70353299999999996</v>
      </c>
      <c r="M23" s="38">
        <v>1.175732</v>
      </c>
      <c r="N23" s="38">
        <v>0.83578699999999995</v>
      </c>
      <c r="O23" s="38">
        <v>1.0678920000000001</v>
      </c>
      <c r="P23" s="38">
        <v>1.331369</v>
      </c>
      <c r="Q23" s="38">
        <v>1.3003469999999999</v>
      </c>
      <c r="R23" s="38">
        <v>1.2445569999999999</v>
      </c>
      <c r="S23" s="38">
        <v>1.120371</v>
      </c>
      <c r="T23" s="38">
        <v>1.1633340000000001</v>
      </c>
      <c r="U23" s="38">
        <v>1.150034</v>
      </c>
    </row>
    <row r="24" spans="1:21" ht="14.25">
      <c r="B24" s="44" t="s">
        <v>95</v>
      </c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</row>
    <row r="25" spans="1:21" ht="12.75">
      <c r="B25" s="169" t="s">
        <v>85</v>
      </c>
      <c r="C25" s="42">
        <v>0.34075800000000001</v>
      </c>
      <c r="D25" s="42">
        <v>0.29111900000000002</v>
      </c>
      <c r="E25" s="42">
        <v>0.29521999999999998</v>
      </c>
      <c r="F25" s="42">
        <v>0.324212</v>
      </c>
      <c r="G25" s="42">
        <v>0.32739400000000002</v>
      </c>
      <c r="H25" s="42">
        <v>0.32880799999999999</v>
      </c>
      <c r="I25" s="42">
        <v>0.32279799999999997</v>
      </c>
      <c r="J25" s="42">
        <v>0.234126</v>
      </c>
      <c r="K25" s="42">
        <v>0.26488499999999998</v>
      </c>
      <c r="L25" s="42">
        <v>0.109391</v>
      </c>
      <c r="M25" s="42">
        <v>0.13774600000000001</v>
      </c>
      <c r="N25" s="42">
        <v>0.13484699999999999</v>
      </c>
      <c r="O25" s="42">
        <v>0.203154</v>
      </c>
      <c r="P25" s="42">
        <v>0.17091000000000001</v>
      </c>
      <c r="Q25" s="42">
        <v>0.181587</v>
      </c>
      <c r="R25" s="42">
        <v>6.6397999999999999E-2</v>
      </c>
      <c r="S25" s="42">
        <v>2.0435999999999999E-2</v>
      </c>
      <c r="T25" s="42">
        <v>3.1748999999999999E-2</v>
      </c>
      <c r="U25" s="42">
        <v>3.2174000000000001E-2</v>
      </c>
    </row>
    <row r="26" spans="1:21" ht="12.75">
      <c r="B26" s="169" t="s">
        <v>220</v>
      </c>
      <c r="C26" s="42">
        <v>0.76761500000000005</v>
      </c>
      <c r="D26" s="42">
        <v>0.89916300000000005</v>
      </c>
      <c r="E26" s="42">
        <v>0.76356500000000005</v>
      </c>
      <c r="F26" s="42">
        <v>0.78478899999999996</v>
      </c>
      <c r="G26" s="42">
        <v>0.86893799999999999</v>
      </c>
      <c r="H26" s="42">
        <v>0.77781400000000001</v>
      </c>
      <c r="I26" s="42">
        <v>0.75771500000000003</v>
      </c>
      <c r="J26" s="42">
        <v>0.68931600000000004</v>
      </c>
      <c r="K26" s="42">
        <v>0.674091</v>
      </c>
      <c r="L26" s="42">
        <v>0.59414199999999995</v>
      </c>
      <c r="M26" s="42">
        <v>1.0379860000000001</v>
      </c>
      <c r="N26" s="42">
        <v>0.70094100000000004</v>
      </c>
      <c r="O26" s="42">
        <v>0.86473800000000001</v>
      </c>
      <c r="P26" s="42">
        <v>1.1604589999999999</v>
      </c>
      <c r="Q26" s="42">
        <v>1.11876</v>
      </c>
      <c r="R26" s="42">
        <v>1.178159</v>
      </c>
      <c r="S26" s="42">
        <v>1.0999350000000001</v>
      </c>
      <c r="T26" s="42">
        <v>1.1315850000000001</v>
      </c>
      <c r="U26" s="42">
        <v>1.1178600000000001</v>
      </c>
    </row>
    <row r="27" spans="1:21" ht="12.75">
      <c r="A27" s="36"/>
      <c r="B27" s="171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</row>
    <row r="28" spans="1:21" ht="12.75">
      <c r="A28" s="36"/>
      <c r="B28" s="44" t="s">
        <v>90</v>
      </c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</row>
    <row r="29" spans="1:21" ht="12.75">
      <c r="A29" s="36"/>
      <c r="B29" s="169" t="s">
        <v>85</v>
      </c>
      <c r="C29" s="42">
        <v>30.744022000000001</v>
      </c>
      <c r="D29" s="42">
        <v>24.457989999999999</v>
      </c>
      <c r="E29" s="42">
        <v>27.882932</v>
      </c>
      <c r="F29" s="42">
        <v>29.234587999999999</v>
      </c>
      <c r="G29" s="42">
        <v>27.366477</v>
      </c>
      <c r="H29" s="42">
        <v>29.712766999999999</v>
      </c>
      <c r="I29" s="42">
        <v>29.874504000000002</v>
      </c>
      <c r="J29" s="42">
        <v>25.353598999999999</v>
      </c>
      <c r="K29" s="42">
        <v>28.209994999999999</v>
      </c>
      <c r="L29" s="42">
        <v>15.548762</v>
      </c>
      <c r="M29" s="42">
        <v>11.715757999999999</v>
      </c>
      <c r="N29" s="42">
        <v>16.134097000000001</v>
      </c>
      <c r="O29" s="42">
        <v>19.023827000000001</v>
      </c>
      <c r="P29" s="42">
        <v>12.837130999999999</v>
      </c>
      <c r="Q29" s="42">
        <v>13.964504</v>
      </c>
      <c r="R29" s="42">
        <v>5.3350739999999996</v>
      </c>
      <c r="S29" s="42">
        <v>1.824004</v>
      </c>
      <c r="T29" s="42">
        <v>2.7291759999999998</v>
      </c>
      <c r="U29" s="42">
        <v>2.7976320000000001</v>
      </c>
    </row>
    <row r="30" spans="1:21" ht="12.75">
      <c r="A30" s="36"/>
      <c r="B30" s="169" t="s">
        <v>220</v>
      </c>
      <c r="C30" s="42">
        <v>69.255977999999999</v>
      </c>
      <c r="D30" s="42">
        <v>75.542010000000005</v>
      </c>
      <c r="E30" s="42">
        <v>72.117068000000003</v>
      </c>
      <c r="F30" s="42">
        <v>70.765411999999998</v>
      </c>
      <c r="G30" s="42">
        <v>72.633522999999997</v>
      </c>
      <c r="H30" s="42">
        <v>70.287233000000001</v>
      </c>
      <c r="I30" s="42">
        <v>70.125495999999998</v>
      </c>
      <c r="J30" s="42">
        <v>74.646400999999997</v>
      </c>
      <c r="K30" s="42">
        <v>71.790004999999994</v>
      </c>
      <c r="L30" s="42">
        <v>84.451238000000004</v>
      </c>
      <c r="M30" s="42">
        <v>88.284242000000006</v>
      </c>
      <c r="N30" s="42">
        <v>83.865903000000003</v>
      </c>
      <c r="O30" s="42">
        <v>80.976173000000003</v>
      </c>
      <c r="P30" s="42">
        <v>87.162869000000001</v>
      </c>
      <c r="Q30" s="42">
        <v>86.035495999999995</v>
      </c>
      <c r="R30" s="42">
        <v>94.664925999999994</v>
      </c>
      <c r="S30" s="42">
        <v>98.175995999999998</v>
      </c>
      <c r="T30" s="42">
        <v>97.270824000000005</v>
      </c>
      <c r="U30" s="42">
        <v>97.202368000000007</v>
      </c>
    </row>
    <row r="31" spans="1:21" ht="12.75">
      <c r="A31" s="36"/>
      <c r="B31" s="171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</row>
    <row r="32" spans="1:21" ht="12.75">
      <c r="B32" s="46" t="s">
        <v>97</v>
      </c>
      <c r="C32" s="38">
        <v>73.626480999999998</v>
      </c>
      <c r="D32" s="38">
        <v>73.903007000000002</v>
      </c>
      <c r="E32" s="38">
        <v>73.752084999999994</v>
      </c>
      <c r="F32" s="38">
        <v>73.692693000000006</v>
      </c>
      <c r="G32" s="38">
        <v>73.774803000000006</v>
      </c>
      <c r="H32" s="38">
        <v>73.671704000000005</v>
      </c>
      <c r="I32" s="38">
        <v>73.664608000000001</v>
      </c>
      <c r="J32" s="38">
        <v>73.863482000000005</v>
      </c>
      <c r="K32" s="38">
        <v>73.737705000000005</v>
      </c>
      <c r="L32" s="38">
        <v>74.298506000000003</v>
      </c>
      <c r="M32" s="38">
        <v>74.469965999999999</v>
      </c>
      <c r="N32" s="38">
        <v>74.272391999999996</v>
      </c>
      <c r="O32" s="38">
        <v>74.143737999999999</v>
      </c>
      <c r="P32" s="38">
        <v>74.419721999999993</v>
      </c>
      <c r="Q32" s="38">
        <v>74.369277999999994</v>
      </c>
      <c r="R32" s="38">
        <v>74.757153000000002</v>
      </c>
      <c r="S32" s="38">
        <v>74.916128</v>
      </c>
      <c r="T32" s="38">
        <v>74.875078999999999</v>
      </c>
      <c r="U32" s="38">
        <v>74.871976000000004</v>
      </c>
    </row>
    <row r="34" spans="1:1" ht="12.75">
      <c r="A34" s="47" t="s">
        <v>222</v>
      </c>
    </row>
    <row r="36" spans="1:1" ht="12.75">
      <c r="A36" s="47" t="s">
        <v>223</v>
      </c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29E7C3-C8FD-40A9-BD59-02E18DF0635E}">
  <sheetPr>
    <tabColor theme="5" tint="0.79998168889431442"/>
  </sheetPr>
  <dimension ref="A1:U29"/>
  <sheetViews>
    <sheetView workbookViewId="0">
      <selection activeCell="J31" sqref="J31"/>
    </sheetView>
  </sheetViews>
  <sheetFormatPr defaultRowHeight="11.25"/>
  <cols>
    <col min="1" max="1" width="2.83203125" customWidth="1"/>
    <col min="2" max="2" width="54.5" customWidth="1"/>
    <col min="3" max="21" width="11" customWidth="1"/>
    <col min="22" max="256" width="8.83203125"/>
    <col min="257" max="257" width="2.83203125" customWidth="1"/>
    <col min="258" max="258" width="54.5" customWidth="1"/>
    <col min="259" max="277" width="11" customWidth="1"/>
    <col min="278" max="512" width="8.83203125"/>
    <col min="513" max="513" width="2.83203125" customWidth="1"/>
    <col min="514" max="514" width="54.5" customWidth="1"/>
    <col min="515" max="533" width="11" customWidth="1"/>
    <col min="534" max="768" width="8.83203125"/>
    <col min="769" max="769" width="2.83203125" customWidth="1"/>
    <col min="770" max="770" width="54.5" customWidth="1"/>
    <col min="771" max="789" width="11" customWidth="1"/>
    <col min="790" max="1024" width="8.83203125"/>
    <col min="1025" max="1025" width="2.83203125" customWidth="1"/>
    <col min="1026" max="1026" width="54.5" customWidth="1"/>
    <col min="1027" max="1045" width="11" customWidth="1"/>
    <col min="1046" max="1280" width="8.83203125"/>
    <col min="1281" max="1281" width="2.83203125" customWidth="1"/>
    <col min="1282" max="1282" width="54.5" customWidth="1"/>
    <col min="1283" max="1301" width="11" customWidth="1"/>
    <col min="1302" max="1536" width="8.83203125"/>
    <col min="1537" max="1537" width="2.83203125" customWidth="1"/>
    <col min="1538" max="1538" width="54.5" customWidth="1"/>
    <col min="1539" max="1557" width="11" customWidth="1"/>
    <col min="1558" max="1792" width="8.83203125"/>
    <col min="1793" max="1793" width="2.83203125" customWidth="1"/>
    <col min="1794" max="1794" width="54.5" customWidth="1"/>
    <col min="1795" max="1813" width="11" customWidth="1"/>
    <col min="1814" max="2048" width="8.83203125"/>
    <col min="2049" max="2049" width="2.83203125" customWidth="1"/>
    <col min="2050" max="2050" width="54.5" customWidth="1"/>
    <col min="2051" max="2069" width="11" customWidth="1"/>
    <col min="2070" max="2304" width="8.83203125"/>
    <col min="2305" max="2305" width="2.83203125" customWidth="1"/>
    <col min="2306" max="2306" width="54.5" customWidth="1"/>
    <col min="2307" max="2325" width="11" customWidth="1"/>
    <col min="2326" max="2560" width="8.83203125"/>
    <col min="2561" max="2561" width="2.83203125" customWidth="1"/>
    <col min="2562" max="2562" width="54.5" customWidth="1"/>
    <col min="2563" max="2581" width="11" customWidth="1"/>
    <col min="2582" max="2816" width="8.83203125"/>
    <col min="2817" max="2817" width="2.83203125" customWidth="1"/>
    <col min="2818" max="2818" width="54.5" customWidth="1"/>
    <col min="2819" max="2837" width="11" customWidth="1"/>
    <col min="2838" max="3072" width="8.83203125"/>
    <col min="3073" max="3073" width="2.83203125" customWidth="1"/>
    <col min="3074" max="3074" width="54.5" customWidth="1"/>
    <col min="3075" max="3093" width="11" customWidth="1"/>
    <col min="3094" max="3328" width="8.83203125"/>
    <col min="3329" max="3329" width="2.83203125" customWidth="1"/>
    <col min="3330" max="3330" width="54.5" customWidth="1"/>
    <col min="3331" max="3349" width="11" customWidth="1"/>
    <col min="3350" max="3584" width="8.83203125"/>
    <col min="3585" max="3585" width="2.83203125" customWidth="1"/>
    <col min="3586" max="3586" width="54.5" customWidth="1"/>
    <col min="3587" max="3605" width="11" customWidth="1"/>
    <col min="3606" max="3840" width="8.83203125"/>
    <col min="3841" max="3841" width="2.83203125" customWidth="1"/>
    <col min="3842" max="3842" width="54.5" customWidth="1"/>
    <col min="3843" max="3861" width="11" customWidth="1"/>
    <col min="3862" max="4096" width="8.83203125"/>
    <col min="4097" max="4097" width="2.83203125" customWidth="1"/>
    <col min="4098" max="4098" width="54.5" customWidth="1"/>
    <col min="4099" max="4117" width="11" customWidth="1"/>
    <col min="4118" max="4352" width="8.83203125"/>
    <col min="4353" max="4353" width="2.83203125" customWidth="1"/>
    <col min="4354" max="4354" width="54.5" customWidth="1"/>
    <col min="4355" max="4373" width="11" customWidth="1"/>
    <col min="4374" max="4608" width="8.83203125"/>
    <col min="4609" max="4609" width="2.83203125" customWidth="1"/>
    <col min="4610" max="4610" width="54.5" customWidth="1"/>
    <col min="4611" max="4629" width="11" customWidth="1"/>
    <col min="4630" max="4864" width="8.83203125"/>
    <col min="4865" max="4865" width="2.83203125" customWidth="1"/>
    <col min="4866" max="4866" width="54.5" customWidth="1"/>
    <col min="4867" max="4885" width="11" customWidth="1"/>
    <col min="4886" max="5120" width="8.83203125"/>
    <col min="5121" max="5121" width="2.83203125" customWidth="1"/>
    <col min="5122" max="5122" width="54.5" customWidth="1"/>
    <col min="5123" max="5141" width="11" customWidth="1"/>
    <col min="5142" max="5376" width="8.83203125"/>
    <col min="5377" max="5377" width="2.83203125" customWidth="1"/>
    <col min="5378" max="5378" width="54.5" customWidth="1"/>
    <col min="5379" max="5397" width="11" customWidth="1"/>
    <col min="5398" max="5632" width="8.83203125"/>
    <col min="5633" max="5633" width="2.83203125" customWidth="1"/>
    <col min="5634" max="5634" width="54.5" customWidth="1"/>
    <col min="5635" max="5653" width="11" customWidth="1"/>
    <col min="5654" max="5888" width="8.83203125"/>
    <col min="5889" max="5889" width="2.83203125" customWidth="1"/>
    <col min="5890" max="5890" width="54.5" customWidth="1"/>
    <col min="5891" max="5909" width="11" customWidth="1"/>
    <col min="5910" max="6144" width="8.83203125"/>
    <col min="6145" max="6145" width="2.83203125" customWidth="1"/>
    <col min="6146" max="6146" width="54.5" customWidth="1"/>
    <col min="6147" max="6165" width="11" customWidth="1"/>
    <col min="6166" max="6400" width="8.83203125"/>
    <col min="6401" max="6401" width="2.83203125" customWidth="1"/>
    <col min="6402" max="6402" width="54.5" customWidth="1"/>
    <col min="6403" max="6421" width="11" customWidth="1"/>
    <col min="6422" max="6656" width="8.83203125"/>
    <col min="6657" max="6657" width="2.83203125" customWidth="1"/>
    <col min="6658" max="6658" width="54.5" customWidth="1"/>
    <col min="6659" max="6677" width="11" customWidth="1"/>
    <col min="6678" max="6912" width="8.83203125"/>
    <col min="6913" max="6913" width="2.83203125" customWidth="1"/>
    <col min="6914" max="6914" width="54.5" customWidth="1"/>
    <col min="6915" max="6933" width="11" customWidth="1"/>
    <col min="6934" max="7168" width="8.83203125"/>
    <col min="7169" max="7169" width="2.83203125" customWidth="1"/>
    <col min="7170" max="7170" width="54.5" customWidth="1"/>
    <col min="7171" max="7189" width="11" customWidth="1"/>
    <col min="7190" max="7424" width="8.83203125"/>
    <col min="7425" max="7425" width="2.83203125" customWidth="1"/>
    <col min="7426" max="7426" width="54.5" customWidth="1"/>
    <col min="7427" max="7445" width="11" customWidth="1"/>
    <col min="7446" max="7680" width="8.83203125"/>
    <col min="7681" max="7681" width="2.83203125" customWidth="1"/>
    <col min="7682" max="7682" width="54.5" customWidth="1"/>
    <col min="7683" max="7701" width="11" customWidth="1"/>
    <col min="7702" max="7936" width="8.83203125"/>
    <col min="7937" max="7937" width="2.83203125" customWidth="1"/>
    <col min="7938" max="7938" width="54.5" customWidth="1"/>
    <col min="7939" max="7957" width="11" customWidth="1"/>
    <col min="7958" max="8192" width="8.83203125"/>
    <col min="8193" max="8193" width="2.83203125" customWidth="1"/>
    <col min="8194" max="8194" width="54.5" customWidth="1"/>
    <col min="8195" max="8213" width="11" customWidth="1"/>
    <col min="8214" max="8448" width="8.83203125"/>
    <col min="8449" max="8449" width="2.83203125" customWidth="1"/>
    <col min="8450" max="8450" width="54.5" customWidth="1"/>
    <col min="8451" max="8469" width="11" customWidth="1"/>
    <col min="8470" max="8704" width="8.83203125"/>
    <col min="8705" max="8705" width="2.83203125" customWidth="1"/>
    <col min="8706" max="8706" width="54.5" customWidth="1"/>
    <col min="8707" max="8725" width="11" customWidth="1"/>
    <col min="8726" max="8960" width="8.83203125"/>
    <col min="8961" max="8961" width="2.83203125" customWidth="1"/>
    <col min="8962" max="8962" width="54.5" customWidth="1"/>
    <col min="8963" max="8981" width="11" customWidth="1"/>
    <col min="8982" max="9216" width="8.83203125"/>
    <col min="9217" max="9217" width="2.83203125" customWidth="1"/>
    <col min="9218" max="9218" width="54.5" customWidth="1"/>
    <col min="9219" max="9237" width="11" customWidth="1"/>
    <col min="9238" max="9472" width="8.83203125"/>
    <col min="9473" max="9473" width="2.83203125" customWidth="1"/>
    <col min="9474" max="9474" width="54.5" customWidth="1"/>
    <col min="9475" max="9493" width="11" customWidth="1"/>
    <col min="9494" max="9728" width="8.83203125"/>
    <col min="9729" max="9729" width="2.83203125" customWidth="1"/>
    <col min="9730" max="9730" width="54.5" customWidth="1"/>
    <col min="9731" max="9749" width="11" customWidth="1"/>
    <col min="9750" max="9984" width="8.83203125"/>
    <col min="9985" max="9985" width="2.83203125" customWidth="1"/>
    <col min="9986" max="9986" width="54.5" customWidth="1"/>
    <col min="9987" max="10005" width="11" customWidth="1"/>
    <col min="10006" max="10240" width="8.83203125"/>
    <col min="10241" max="10241" width="2.83203125" customWidth="1"/>
    <col min="10242" max="10242" width="54.5" customWidth="1"/>
    <col min="10243" max="10261" width="11" customWidth="1"/>
    <col min="10262" max="10496" width="8.83203125"/>
    <col min="10497" max="10497" width="2.83203125" customWidth="1"/>
    <col min="10498" max="10498" width="54.5" customWidth="1"/>
    <col min="10499" max="10517" width="11" customWidth="1"/>
    <col min="10518" max="10752" width="8.83203125"/>
    <col min="10753" max="10753" width="2.83203125" customWidth="1"/>
    <col min="10754" max="10754" width="54.5" customWidth="1"/>
    <col min="10755" max="10773" width="11" customWidth="1"/>
    <col min="10774" max="11008" width="8.83203125"/>
    <col min="11009" max="11009" width="2.83203125" customWidth="1"/>
    <col min="11010" max="11010" width="54.5" customWidth="1"/>
    <col min="11011" max="11029" width="11" customWidth="1"/>
    <col min="11030" max="11264" width="8.83203125"/>
    <col min="11265" max="11265" width="2.83203125" customWidth="1"/>
    <col min="11266" max="11266" width="54.5" customWidth="1"/>
    <col min="11267" max="11285" width="11" customWidth="1"/>
    <col min="11286" max="11520" width="8.83203125"/>
    <col min="11521" max="11521" width="2.83203125" customWidth="1"/>
    <col min="11522" max="11522" width="54.5" customWidth="1"/>
    <col min="11523" max="11541" width="11" customWidth="1"/>
    <col min="11542" max="11776" width="8.83203125"/>
    <col min="11777" max="11777" width="2.83203125" customWidth="1"/>
    <col min="11778" max="11778" width="54.5" customWidth="1"/>
    <col min="11779" max="11797" width="11" customWidth="1"/>
    <col min="11798" max="12032" width="8.83203125"/>
    <col min="12033" max="12033" width="2.83203125" customWidth="1"/>
    <col min="12034" max="12034" width="54.5" customWidth="1"/>
    <col min="12035" max="12053" width="11" customWidth="1"/>
    <col min="12054" max="12288" width="8.83203125"/>
    <col min="12289" max="12289" width="2.83203125" customWidth="1"/>
    <col min="12290" max="12290" width="54.5" customWidth="1"/>
    <col min="12291" max="12309" width="11" customWidth="1"/>
    <col min="12310" max="12544" width="8.83203125"/>
    <col min="12545" max="12545" width="2.83203125" customWidth="1"/>
    <col min="12546" max="12546" width="54.5" customWidth="1"/>
    <col min="12547" max="12565" width="11" customWidth="1"/>
    <col min="12566" max="12800" width="8.83203125"/>
    <col min="12801" max="12801" width="2.83203125" customWidth="1"/>
    <col min="12802" max="12802" width="54.5" customWidth="1"/>
    <col min="12803" max="12821" width="11" customWidth="1"/>
    <col min="12822" max="13056" width="8.83203125"/>
    <col min="13057" max="13057" width="2.83203125" customWidth="1"/>
    <col min="13058" max="13058" width="54.5" customWidth="1"/>
    <col min="13059" max="13077" width="11" customWidth="1"/>
    <col min="13078" max="13312" width="8.83203125"/>
    <col min="13313" max="13313" width="2.83203125" customWidth="1"/>
    <col min="13314" max="13314" width="54.5" customWidth="1"/>
    <col min="13315" max="13333" width="11" customWidth="1"/>
    <col min="13334" max="13568" width="8.83203125"/>
    <col min="13569" max="13569" width="2.83203125" customWidth="1"/>
    <col min="13570" max="13570" width="54.5" customWidth="1"/>
    <col min="13571" max="13589" width="11" customWidth="1"/>
    <col min="13590" max="13824" width="8.83203125"/>
    <col min="13825" max="13825" width="2.83203125" customWidth="1"/>
    <col min="13826" max="13826" width="54.5" customWidth="1"/>
    <col min="13827" max="13845" width="11" customWidth="1"/>
    <col min="13846" max="14080" width="8.83203125"/>
    <col min="14081" max="14081" width="2.83203125" customWidth="1"/>
    <col min="14082" max="14082" width="54.5" customWidth="1"/>
    <col min="14083" max="14101" width="11" customWidth="1"/>
    <col min="14102" max="14336" width="8.83203125"/>
    <col min="14337" max="14337" width="2.83203125" customWidth="1"/>
    <col min="14338" max="14338" width="54.5" customWidth="1"/>
    <col min="14339" max="14357" width="11" customWidth="1"/>
    <col min="14358" max="14592" width="8.83203125"/>
    <col min="14593" max="14593" width="2.83203125" customWidth="1"/>
    <col min="14594" max="14594" width="54.5" customWidth="1"/>
    <col min="14595" max="14613" width="11" customWidth="1"/>
    <col min="14614" max="14848" width="8.83203125"/>
    <col min="14849" max="14849" width="2.83203125" customWidth="1"/>
    <col min="14850" max="14850" width="54.5" customWidth="1"/>
    <col min="14851" max="14869" width="11" customWidth="1"/>
    <col min="14870" max="15104" width="8.83203125"/>
    <col min="15105" max="15105" width="2.83203125" customWidth="1"/>
    <col min="15106" max="15106" width="54.5" customWidth="1"/>
    <col min="15107" max="15125" width="11" customWidth="1"/>
    <col min="15126" max="15360" width="8.83203125"/>
    <col min="15361" max="15361" width="2.83203125" customWidth="1"/>
    <col min="15362" max="15362" width="54.5" customWidth="1"/>
    <col min="15363" max="15381" width="11" customWidth="1"/>
    <col min="15382" max="15616" width="8.83203125"/>
    <col min="15617" max="15617" width="2.83203125" customWidth="1"/>
    <col min="15618" max="15618" width="54.5" customWidth="1"/>
    <col min="15619" max="15637" width="11" customWidth="1"/>
    <col min="15638" max="15872" width="8.83203125"/>
    <col min="15873" max="15873" width="2.83203125" customWidth="1"/>
    <col min="15874" max="15874" width="54.5" customWidth="1"/>
    <col min="15875" max="15893" width="11" customWidth="1"/>
    <col min="15894" max="16128" width="8.83203125"/>
    <col min="16129" max="16129" width="2.83203125" customWidth="1"/>
    <col min="16130" max="16130" width="54.5" customWidth="1"/>
    <col min="16131" max="16149" width="11" customWidth="1"/>
    <col min="16150" max="16384" width="8.83203125"/>
  </cols>
  <sheetData>
    <row r="1" spans="1:21">
      <c r="B1" s="48" t="s">
        <v>224</v>
      </c>
    </row>
    <row r="5" spans="1:21" ht="18">
      <c r="A5" s="30" t="s">
        <v>79</v>
      </c>
      <c r="C5" s="31"/>
      <c r="D5" s="31"/>
      <c r="E5" s="31"/>
      <c r="F5" s="31"/>
      <c r="G5" s="31"/>
      <c r="H5" s="31"/>
      <c r="I5" s="31"/>
      <c r="J5" s="31"/>
      <c r="L5" s="31"/>
      <c r="M5" s="31"/>
      <c r="N5" s="31"/>
      <c r="O5" s="31"/>
      <c r="Q5" s="31"/>
      <c r="T5" s="31"/>
      <c r="U5" s="31" t="s">
        <v>80</v>
      </c>
    </row>
    <row r="7" spans="1:21" ht="15.75">
      <c r="A7" s="32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</row>
    <row r="8" spans="1:21" ht="15.75">
      <c r="A8" s="32" t="s">
        <v>225</v>
      </c>
      <c r="B8" s="33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</row>
    <row r="11" spans="1:21" ht="12.75">
      <c r="C11" s="35">
        <v>2000</v>
      </c>
      <c r="D11" s="35">
        <v>2001</v>
      </c>
      <c r="E11" s="35">
        <v>2002</v>
      </c>
      <c r="F11" s="35">
        <v>2003</v>
      </c>
      <c r="G11" s="35">
        <v>2004</v>
      </c>
      <c r="H11" s="35">
        <v>2005</v>
      </c>
      <c r="I11" s="35">
        <v>2006</v>
      </c>
      <c r="J11" s="35">
        <v>2007</v>
      </c>
      <c r="K11" s="35">
        <v>2008</v>
      </c>
      <c r="L11" s="35">
        <v>2009</v>
      </c>
      <c r="M11" s="35">
        <v>2010</v>
      </c>
      <c r="N11" s="35">
        <v>2011</v>
      </c>
      <c r="O11" s="35">
        <v>2012</v>
      </c>
      <c r="P11" s="35">
        <v>2013</v>
      </c>
      <c r="Q11" s="35">
        <v>2014</v>
      </c>
      <c r="R11" s="35">
        <v>2015</v>
      </c>
      <c r="S11" s="35">
        <v>2016</v>
      </c>
      <c r="T11" s="35">
        <v>2017</v>
      </c>
      <c r="U11" s="35">
        <v>2018</v>
      </c>
    </row>
    <row r="12" spans="1:21" ht="12.75">
      <c r="A12" s="36"/>
    </row>
    <row r="13" spans="1:21" ht="14.25">
      <c r="B13" s="37" t="s">
        <v>226</v>
      </c>
      <c r="C13" s="38">
        <v>21.381</v>
      </c>
      <c r="D13" s="38">
        <v>20.234000000000002</v>
      </c>
      <c r="E13" s="38">
        <v>18.707999999999998</v>
      </c>
      <c r="F13" s="38">
        <v>16.413</v>
      </c>
      <c r="G13" s="38">
        <v>18.513999999999999</v>
      </c>
      <c r="H13" s="38">
        <v>19.878</v>
      </c>
      <c r="I13" s="38">
        <v>18.856000000000002</v>
      </c>
      <c r="J13" s="38">
        <v>19.640999999999998</v>
      </c>
      <c r="K13" s="38">
        <v>19.617999999999999</v>
      </c>
      <c r="L13" s="38">
        <v>14.723000000000001</v>
      </c>
      <c r="M13" s="38">
        <v>16.053999999999998</v>
      </c>
      <c r="N13" s="38">
        <v>16.920999999999999</v>
      </c>
      <c r="O13" s="38">
        <v>15.875</v>
      </c>
      <c r="P13" s="38">
        <v>16.82</v>
      </c>
      <c r="Q13" s="38">
        <v>18.047000000000001</v>
      </c>
      <c r="R13" s="38">
        <v>18.280999999999999</v>
      </c>
      <c r="S13" s="38">
        <v>18.533999999999999</v>
      </c>
      <c r="T13" s="38">
        <v>18.454999999999998</v>
      </c>
      <c r="U13" s="38">
        <v>19.616</v>
      </c>
    </row>
    <row r="14" spans="1:21">
      <c r="B14" s="43" t="s">
        <v>227</v>
      </c>
      <c r="C14" s="42">
        <v>0.75265800000000005</v>
      </c>
      <c r="D14" s="42">
        <v>0.71568900000000002</v>
      </c>
      <c r="E14" s="42">
        <v>0.67525599999999997</v>
      </c>
      <c r="F14" s="42">
        <v>0.55613900000000005</v>
      </c>
      <c r="G14" s="42">
        <v>0.59472100000000006</v>
      </c>
      <c r="H14" s="42">
        <v>0.62931000000000004</v>
      </c>
      <c r="I14" s="42">
        <v>0.57659199999999999</v>
      </c>
      <c r="J14" s="42">
        <v>0.58296000000000003</v>
      </c>
      <c r="K14" s="42">
        <v>0.62008099999999999</v>
      </c>
      <c r="L14" s="42">
        <v>0.51707400000000003</v>
      </c>
      <c r="M14" s="42">
        <v>0.47456300000000001</v>
      </c>
      <c r="N14" s="42">
        <v>0.496116</v>
      </c>
      <c r="O14" s="42">
        <v>0.39146300000000001</v>
      </c>
      <c r="P14" s="42">
        <v>0.38006400000000001</v>
      </c>
      <c r="Q14" s="42">
        <v>0.37606699999999998</v>
      </c>
      <c r="R14" s="42">
        <v>0.40320499999999998</v>
      </c>
      <c r="S14" s="42">
        <v>0.44964500000000002</v>
      </c>
      <c r="T14" s="42">
        <v>0.44236500000000001</v>
      </c>
      <c r="U14" s="42">
        <v>0.449824</v>
      </c>
    </row>
    <row r="15" spans="1:21">
      <c r="B15" s="43" t="s">
        <v>228</v>
      </c>
      <c r="C15" s="42">
        <v>20.628342</v>
      </c>
      <c r="D15" s="42">
        <v>19.518311000000001</v>
      </c>
      <c r="E15" s="42">
        <v>18.032744000000001</v>
      </c>
      <c r="F15" s="42">
        <v>15.856861</v>
      </c>
      <c r="G15" s="42">
        <v>17.919279</v>
      </c>
      <c r="H15" s="42">
        <v>19.24869</v>
      </c>
      <c r="I15" s="42">
        <v>18.279408</v>
      </c>
      <c r="J15" s="42">
        <v>19.058039999999998</v>
      </c>
      <c r="K15" s="42">
        <v>18.997919</v>
      </c>
      <c r="L15" s="42">
        <v>14.205926</v>
      </c>
      <c r="M15" s="42">
        <v>15.579437</v>
      </c>
      <c r="N15" s="42">
        <v>16.424883999999999</v>
      </c>
      <c r="O15" s="42">
        <v>15.483537</v>
      </c>
      <c r="P15" s="42">
        <v>16.439935999999999</v>
      </c>
      <c r="Q15" s="42">
        <v>17.670933000000002</v>
      </c>
      <c r="R15" s="42">
        <v>17.877794999999999</v>
      </c>
      <c r="S15" s="42">
        <v>18.084354999999999</v>
      </c>
      <c r="T15" s="42">
        <v>18.012635</v>
      </c>
      <c r="U15" s="42">
        <v>19.166176</v>
      </c>
    </row>
    <row r="16" spans="1:21" ht="12.75">
      <c r="B16" s="49"/>
      <c r="C16" s="42"/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</row>
    <row r="17" spans="1:21" ht="12.75">
      <c r="A17" s="50"/>
      <c r="B17" s="43"/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</row>
    <row r="18" spans="1:21" ht="15">
      <c r="A18" s="36"/>
      <c r="B18" s="51" t="s">
        <v>229</v>
      </c>
      <c r="C18" s="38">
        <v>1.6696530000000001</v>
      </c>
      <c r="D18" s="38">
        <v>1.580084</v>
      </c>
      <c r="E18" s="38">
        <v>1.460917</v>
      </c>
      <c r="F18" s="38">
        <v>1.2817000000000001</v>
      </c>
      <c r="G18" s="38">
        <v>1.4457679999999999</v>
      </c>
      <c r="H18" s="38">
        <v>1.5522830000000001</v>
      </c>
      <c r="I18" s="38">
        <v>1.472475</v>
      </c>
      <c r="J18" s="38">
        <v>1.533776</v>
      </c>
      <c r="K18" s="38">
        <v>1.5319799999999999</v>
      </c>
      <c r="L18" s="38">
        <v>1.1497269999999999</v>
      </c>
      <c r="M18" s="38">
        <v>1.253665</v>
      </c>
      <c r="N18" s="38">
        <v>1.3213699999999999</v>
      </c>
      <c r="O18" s="38">
        <v>1.239687</v>
      </c>
      <c r="P18" s="38">
        <v>1.313483</v>
      </c>
      <c r="Q18" s="38">
        <v>1.4093</v>
      </c>
      <c r="R18" s="38">
        <v>1.427573</v>
      </c>
      <c r="S18" s="38">
        <v>1.44733</v>
      </c>
      <c r="T18" s="38">
        <v>1.4411609999999999</v>
      </c>
      <c r="U18" s="38">
        <v>1.5318240000000001</v>
      </c>
    </row>
    <row r="19" spans="1:21" ht="12.75">
      <c r="A19" s="36"/>
      <c r="B19" s="43" t="s">
        <v>227</v>
      </c>
      <c r="C19" s="40">
        <v>5.8775000000000001E-2</v>
      </c>
      <c r="D19" s="40">
        <v>5.5889000000000001E-2</v>
      </c>
      <c r="E19" s="40">
        <v>5.2731E-2</v>
      </c>
      <c r="F19" s="40">
        <v>4.3429000000000002E-2</v>
      </c>
      <c r="G19" s="40">
        <v>4.6441999999999997E-2</v>
      </c>
      <c r="H19" s="40">
        <v>4.9142999999999999E-2</v>
      </c>
      <c r="I19" s="40">
        <v>4.5025999999999997E-2</v>
      </c>
      <c r="J19" s="40">
        <v>4.5524000000000002E-2</v>
      </c>
      <c r="K19" s="40">
        <v>4.8422E-2</v>
      </c>
      <c r="L19" s="40">
        <v>4.0378999999999998E-2</v>
      </c>
      <c r="M19" s="40">
        <v>3.7059000000000002E-2</v>
      </c>
      <c r="N19" s="40">
        <v>3.8741999999999999E-2</v>
      </c>
      <c r="O19" s="40">
        <v>3.057E-2</v>
      </c>
      <c r="P19" s="40">
        <v>2.9679000000000001E-2</v>
      </c>
      <c r="Q19" s="40">
        <v>2.9367000000000001E-2</v>
      </c>
      <c r="R19" s="40">
        <v>3.1487000000000001E-2</v>
      </c>
      <c r="S19" s="40">
        <v>3.5112999999999998E-2</v>
      </c>
      <c r="T19" s="40">
        <v>3.4544999999999999E-2</v>
      </c>
      <c r="U19" s="40">
        <v>3.5126999999999999E-2</v>
      </c>
    </row>
    <row r="20" spans="1:21" ht="12.75">
      <c r="A20" s="36"/>
      <c r="B20" s="43" t="s">
        <v>228</v>
      </c>
      <c r="C20" s="40">
        <v>1.610878</v>
      </c>
      <c r="D20" s="40">
        <v>1.524195</v>
      </c>
      <c r="E20" s="40">
        <v>1.4081859999999999</v>
      </c>
      <c r="F20" s="40">
        <v>1.2382709999999999</v>
      </c>
      <c r="G20" s="40">
        <v>1.3993260000000001</v>
      </c>
      <c r="H20" s="40">
        <v>1.5031399999999999</v>
      </c>
      <c r="I20" s="40">
        <v>1.427449</v>
      </c>
      <c r="J20" s="40">
        <v>1.4882519999999999</v>
      </c>
      <c r="K20" s="40">
        <v>1.483557</v>
      </c>
      <c r="L20" s="40">
        <v>1.109348</v>
      </c>
      <c r="M20" s="40">
        <v>1.2166060000000001</v>
      </c>
      <c r="N20" s="40">
        <v>1.2826280000000001</v>
      </c>
      <c r="O20" s="40">
        <v>1.209117</v>
      </c>
      <c r="P20" s="40">
        <v>1.283803</v>
      </c>
      <c r="Q20" s="40">
        <v>1.3799319999999999</v>
      </c>
      <c r="R20" s="40">
        <v>1.3960859999999999</v>
      </c>
      <c r="S20" s="40">
        <v>1.4122170000000001</v>
      </c>
      <c r="T20" s="40">
        <v>1.4066160000000001</v>
      </c>
      <c r="U20" s="40">
        <v>1.4966969999999999</v>
      </c>
    </row>
    <row r="21" spans="1:21" ht="12.75">
      <c r="A21" s="36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</row>
    <row r="22" spans="1:21" ht="25.5">
      <c r="B22" s="45" t="s">
        <v>230</v>
      </c>
      <c r="C22" s="38">
        <v>78.090522000000007</v>
      </c>
      <c r="D22" s="38">
        <v>78.090522000000007</v>
      </c>
      <c r="E22" s="38">
        <v>78.090522000000007</v>
      </c>
      <c r="F22" s="38">
        <v>78.090522000000007</v>
      </c>
      <c r="G22" s="38">
        <v>78.090522000000007</v>
      </c>
      <c r="H22" s="38">
        <v>78.090522000000007</v>
      </c>
      <c r="I22" s="38">
        <v>78.090522000000007</v>
      </c>
      <c r="J22" s="38">
        <v>78.090522000000007</v>
      </c>
      <c r="K22" s="38">
        <v>78.090522000000007</v>
      </c>
      <c r="L22" s="38">
        <v>78.090522000000007</v>
      </c>
      <c r="M22" s="38">
        <v>78.090522000000007</v>
      </c>
      <c r="N22" s="38">
        <v>78.090522000000007</v>
      </c>
      <c r="O22" s="38">
        <v>78.090522000000007</v>
      </c>
      <c r="P22" s="38">
        <v>78.090522000000007</v>
      </c>
      <c r="Q22" s="38">
        <v>78.090522000000007</v>
      </c>
      <c r="R22" s="38">
        <v>78.090522000000007</v>
      </c>
      <c r="S22" s="38">
        <v>78.090522000000007</v>
      </c>
      <c r="T22" s="38">
        <v>78.090522000000007</v>
      </c>
      <c r="U22" s="38">
        <v>78.090522000000007</v>
      </c>
    </row>
    <row r="23" spans="1:21" ht="25.5">
      <c r="B23" s="45" t="s">
        <v>231</v>
      </c>
      <c r="C23" s="38">
        <v>78.090522000000007</v>
      </c>
      <c r="D23" s="38">
        <v>78.090522000000007</v>
      </c>
      <c r="E23" s="38">
        <v>78.090522000000007</v>
      </c>
      <c r="F23" s="38">
        <v>78.090522000000007</v>
      </c>
      <c r="G23" s="38">
        <v>78.090522000000007</v>
      </c>
      <c r="H23" s="38">
        <v>78.090522000000007</v>
      </c>
      <c r="I23" s="38">
        <v>78.090522000000007</v>
      </c>
      <c r="J23" s="38">
        <v>78.090522000000007</v>
      </c>
      <c r="K23" s="38">
        <v>78.090522000000007</v>
      </c>
      <c r="L23" s="38">
        <v>78.090522000000007</v>
      </c>
      <c r="M23" s="38">
        <v>78.090522000000007</v>
      </c>
      <c r="N23" s="38">
        <v>78.090522000000007</v>
      </c>
      <c r="O23" s="38">
        <v>78.090522000000007</v>
      </c>
      <c r="P23" s="38">
        <v>78.090522000000007</v>
      </c>
      <c r="Q23" s="38">
        <v>78.090522000000007</v>
      </c>
      <c r="R23" s="38">
        <v>78.090522000000007</v>
      </c>
      <c r="S23" s="38">
        <v>78.090522000000007</v>
      </c>
      <c r="T23" s="38">
        <v>78.090522000000007</v>
      </c>
      <c r="U23" s="38">
        <v>78.090522000000007</v>
      </c>
    </row>
    <row r="25" spans="1:21" ht="12.75">
      <c r="A25" s="50" t="s">
        <v>232</v>
      </c>
    </row>
    <row r="27" spans="1:21" ht="12.75">
      <c r="A27" s="47" t="s">
        <v>233</v>
      </c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</row>
    <row r="28" spans="1:21" ht="12.75">
      <c r="B28" s="50" t="s">
        <v>234</v>
      </c>
    </row>
    <row r="29" spans="1:21" ht="12.75">
      <c r="B29" s="50" t="s">
        <v>235</v>
      </c>
    </row>
  </sheetData>
  <hyperlinks>
    <hyperlink ref="B1" r:id="rId1" display="https://oee.nrcan.gc.ca/corporate/statistics/neud/dpa/showTable.cfm?type=CP&amp;sector=tran&amp;juris=on&amp;rn=16&amp;page=0" xr:uid="{0C851C7D-6E6B-45D1-872F-631480D2B69D}"/>
  </hyperlinks>
  <pageMargins left="0.7" right="0.7" top="0.75" bottom="0.75" header="0.3" footer="0.3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DE9FBE-B400-4025-A703-4C6795592389}">
  <sheetPr>
    <tabColor theme="5" tint="0.79998168889431442"/>
  </sheetPr>
  <dimension ref="A1:U39"/>
  <sheetViews>
    <sheetView workbookViewId="0">
      <selection activeCell="B1" sqref="B1"/>
    </sheetView>
  </sheetViews>
  <sheetFormatPr defaultRowHeight="11.25"/>
  <cols>
    <col min="1" max="1" width="2.83203125" customWidth="1"/>
    <col min="2" max="2" width="57" customWidth="1"/>
    <col min="3" max="21" width="11" customWidth="1"/>
    <col min="22" max="256" width="8.83203125"/>
    <col min="257" max="257" width="2.83203125" customWidth="1"/>
    <col min="258" max="258" width="57" customWidth="1"/>
    <col min="259" max="277" width="11" customWidth="1"/>
    <col min="278" max="512" width="8.83203125"/>
    <col min="513" max="513" width="2.83203125" customWidth="1"/>
    <col min="514" max="514" width="57" customWidth="1"/>
    <col min="515" max="533" width="11" customWidth="1"/>
    <col min="534" max="768" width="8.83203125"/>
    <col min="769" max="769" width="2.83203125" customWidth="1"/>
    <col min="770" max="770" width="57" customWidth="1"/>
    <col min="771" max="789" width="11" customWidth="1"/>
    <col min="790" max="1024" width="8.83203125"/>
    <col min="1025" max="1025" width="2.83203125" customWidth="1"/>
    <col min="1026" max="1026" width="57" customWidth="1"/>
    <col min="1027" max="1045" width="11" customWidth="1"/>
    <col min="1046" max="1280" width="8.83203125"/>
    <col min="1281" max="1281" width="2.83203125" customWidth="1"/>
    <col min="1282" max="1282" width="57" customWidth="1"/>
    <col min="1283" max="1301" width="11" customWidth="1"/>
    <col min="1302" max="1536" width="8.83203125"/>
    <col min="1537" max="1537" width="2.83203125" customWidth="1"/>
    <col min="1538" max="1538" width="57" customWidth="1"/>
    <col min="1539" max="1557" width="11" customWidth="1"/>
    <col min="1558" max="1792" width="8.83203125"/>
    <col min="1793" max="1793" width="2.83203125" customWidth="1"/>
    <col min="1794" max="1794" width="57" customWidth="1"/>
    <col min="1795" max="1813" width="11" customWidth="1"/>
    <col min="1814" max="2048" width="8.83203125"/>
    <col min="2049" max="2049" width="2.83203125" customWidth="1"/>
    <col min="2050" max="2050" width="57" customWidth="1"/>
    <col min="2051" max="2069" width="11" customWidth="1"/>
    <col min="2070" max="2304" width="8.83203125"/>
    <col min="2305" max="2305" width="2.83203125" customWidth="1"/>
    <col min="2306" max="2306" width="57" customWidth="1"/>
    <col min="2307" max="2325" width="11" customWidth="1"/>
    <col min="2326" max="2560" width="8.83203125"/>
    <col min="2561" max="2561" width="2.83203125" customWidth="1"/>
    <col min="2562" max="2562" width="57" customWidth="1"/>
    <col min="2563" max="2581" width="11" customWidth="1"/>
    <col min="2582" max="2816" width="8.83203125"/>
    <col min="2817" max="2817" width="2.83203125" customWidth="1"/>
    <col min="2818" max="2818" width="57" customWidth="1"/>
    <col min="2819" max="2837" width="11" customWidth="1"/>
    <col min="2838" max="3072" width="8.83203125"/>
    <col min="3073" max="3073" width="2.83203125" customWidth="1"/>
    <col min="3074" max="3074" width="57" customWidth="1"/>
    <col min="3075" max="3093" width="11" customWidth="1"/>
    <col min="3094" max="3328" width="8.83203125"/>
    <col min="3329" max="3329" width="2.83203125" customWidth="1"/>
    <col min="3330" max="3330" width="57" customWidth="1"/>
    <col min="3331" max="3349" width="11" customWidth="1"/>
    <col min="3350" max="3584" width="8.83203125"/>
    <col min="3585" max="3585" width="2.83203125" customWidth="1"/>
    <col min="3586" max="3586" width="57" customWidth="1"/>
    <col min="3587" max="3605" width="11" customWidth="1"/>
    <col min="3606" max="3840" width="8.83203125"/>
    <col min="3841" max="3841" width="2.83203125" customWidth="1"/>
    <col min="3842" max="3842" width="57" customWidth="1"/>
    <col min="3843" max="3861" width="11" customWidth="1"/>
    <col min="3862" max="4096" width="8.83203125"/>
    <col min="4097" max="4097" width="2.83203125" customWidth="1"/>
    <col min="4098" max="4098" width="57" customWidth="1"/>
    <col min="4099" max="4117" width="11" customWidth="1"/>
    <col min="4118" max="4352" width="8.83203125"/>
    <col min="4353" max="4353" width="2.83203125" customWidth="1"/>
    <col min="4354" max="4354" width="57" customWidth="1"/>
    <col min="4355" max="4373" width="11" customWidth="1"/>
    <col min="4374" max="4608" width="8.83203125"/>
    <col min="4609" max="4609" width="2.83203125" customWidth="1"/>
    <col min="4610" max="4610" width="57" customWidth="1"/>
    <col min="4611" max="4629" width="11" customWidth="1"/>
    <col min="4630" max="4864" width="8.83203125"/>
    <col min="4865" max="4865" width="2.83203125" customWidth="1"/>
    <col min="4866" max="4866" width="57" customWidth="1"/>
    <col min="4867" max="4885" width="11" customWidth="1"/>
    <col min="4886" max="5120" width="8.83203125"/>
    <col min="5121" max="5121" width="2.83203125" customWidth="1"/>
    <col min="5122" max="5122" width="57" customWidth="1"/>
    <col min="5123" max="5141" width="11" customWidth="1"/>
    <col min="5142" max="5376" width="8.83203125"/>
    <col min="5377" max="5377" width="2.83203125" customWidth="1"/>
    <col min="5378" max="5378" width="57" customWidth="1"/>
    <col min="5379" max="5397" width="11" customWidth="1"/>
    <col min="5398" max="5632" width="8.83203125"/>
    <col min="5633" max="5633" width="2.83203125" customWidth="1"/>
    <col min="5634" max="5634" width="57" customWidth="1"/>
    <col min="5635" max="5653" width="11" customWidth="1"/>
    <col min="5654" max="5888" width="8.83203125"/>
    <col min="5889" max="5889" width="2.83203125" customWidth="1"/>
    <col min="5890" max="5890" width="57" customWidth="1"/>
    <col min="5891" max="5909" width="11" customWidth="1"/>
    <col min="5910" max="6144" width="8.83203125"/>
    <col min="6145" max="6145" width="2.83203125" customWidth="1"/>
    <col min="6146" max="6146" width="57" customWidth="1"/>
    <col min="6147" max="6165" width="11" customWidth="1"/>
    <col min="6166" max="6400" width="8.83203125"/>
    <col min="6401" max="6401" width="2.83203125" customWidth="1"/>
    <col min="6402" max="6402" width="57" customWidth="1"/>
    <col min="6403" max="6421" width="11" customWidth="1"/>
    <col min="6422" max="6656" width="8.83203125"/>
    <col min="6657" max="6657" width="2.83203125" customWidth="1"/>
    <col min="6658" max="6658" width="57" customWidth="1"/>
    <col min="6659" max="6677" width="11" customWidth="1"/>
    <col min="6678" max="6912" width="8.83203125"/>
    <col min="6913" max="6913" width="2.83203125" customWidth="1"/>
    <col min="6914" max="6914" width="57" customWidth="1"/>
    <col min="6915" max="6933" width="11" customWidth="1"/>
    <col min="6934" max="7168" width="8.83203125"/>
    <col min="7169" max="7169" width="2.83203125" customWidth="1"/>
    <col min="7170" max="7170" width="57" customWidth="1"/>
    <col min="7171" max="7189" width="11" customWidth="1"/>
    <col min="7190" max="7424" width="8.83203125"/>
    <col min="7425" max="7425" width="2.83203125" customWidth="1"/>
    <col min="7426" max="7426" width="57" customWidth="1"/>
    <col min="7427" max="7445" width="11" customWidth="1"/>
    <col min="7446" max="7680" width="8.83203125"/>
    <col min="7681" max="7681" width="2.83203125" customWidth="1"/>
    <col min="7682" max="7682" width="57" customWidth="1"/>
    <col min="7683" max="7701" width="11" customWidth="1"/>
    <col min="7702" max="7936" width="8.83203125"/>
    <col min="7937" max="7937" width="2.83203125" customWidth="1"/>
    <col min="7938" max="7938" width="57" customWidth="1"/>
    <col min="7939" max="7957" width="11" customWidth="1"/>
    <col min="7958" max="8192" width="8.83203125"/>
    <col min="8193" max="8193" width="2.83203125" customWidth="1"/>
    <col min="8194" max="8194" width="57" customWidth="1"/>
    <col min="8195" max="8213" width="11" customWidth="1"/>
    <col min="8214" max="8448" width="8.83203125"/>
    <col min="8449" max="8449" width="2.83203125" customWidth="1"/>
    <col min="8450" max="8450" width="57" customWidth="1"/>
    <col min="8451" max="8469" width="11" customWidth="1"/>
    <col min="8470" max="8704" width="8.83203125"/>
    <col min="8705" max="8705" width="2.83203125" customWidth="1"/>
    <col min="8706" max="8706" width="57" customWidth="1"/>
    <col min="8707" max="8725" width="11" customWidth="1"/>
    <col min="8726" max="8960" width="8.83203125"/>
    <col min="8961" max="8961" width="2.83203125" customWidth="1"/>
    <col min="8962" max="8962" width="57" customWidth="1"/>
    <col min="8963" max="8981" width="11" customWidth="1"/>
    <col min="8982" max="9216" width="8.83203125"/>
    <col min="9217" max="9217" width="2.83203125" customWidth="1"/>
    <col min="9218" max="9218" width="57" customWidth="1"/>
    <col min="9219" max="9237" width="11" customWidth="1"/>
    <col min="9238" max="9472" width="8.83203125"/>
    <col min="9473" max="9473" width="2.83203125" customWidth="1"/>
    <col min="9474" max="9474" width="57" customWidth="1"/>
    <col min="9475" max="9493" width="11" customWidth="1"/>
    <col min="9494" max="9728" width="8.83203125"/>
    <col min="9729" max="9729" width="2.83203125" customWidth="1"/>
    <col min="9730" max="9730" width="57" customWidth="1"/>
    <col min="9731" max="9749" width="11" customWidth="1"/>
    <col min="9750" max="9984" width="8.83203125"/>
    <col min="9985" max="9985" width="2.83203125" customWidth="1"/>
    <col min="9986" max="9986" width="57" customWidth="1"/>
    <col min="9987" max="10005" width="11" customWidth="1"/>
    <col min="10006" max="10240" width="8.83203125"/>
    <col min="10241" max="10241" width="2.83203125" customWidth="1"/>
    <col min="10242" max="10242" width="57" customWidth="1"/>
    <col min="10243" max="10261" width="11" customWidth="1"/>
    <col min="10262" max="10496" width="8.83203125"/>
    <col min="10497" max="10497" width="2.83203125" customWidth="1"/>
    <col min="10498" max="10498" width="57" customWidth="1"/>
    <col min="10499" max="10517" width="11" customWidth="1"/>
    <col min="10518" max="10752" width="8.83203125"/>
    <col min="10753" max="10753" width="2.83203125" customWidth="1"/>
    <col min="10754" max="10754" width="57" customWidth="1"/>
    <col min="10755" max="10773" width="11" customWidth="1"/>
    <col min="10774" max="11008" width="8.83203125"/>
    <col min="11009" max="11009" width="2.83203125" customWidth="1"/>
    <col min="11010" max="11010" width="57" customWidth="1"/>
    <col min="11011" max="11029" width="11" customWidth="1"/>
    <col min="11030" max="11264" width="8.83203125"/>
    <col min="11265" max="11265" width="2.83203125" customWidth="1"/>
    <col min="11266" max="11266" width="57" customWidth="1"/>
    <col min="11267" max="11285" width="11" customWidth="1"/>
    <col min="11286" max="11520" width="8.83203125"/>
    <col min="11521" max="11521" width="2.83203125" customWidth="1"/>
    <col min="11522" max="11522" width="57" customWidth="1"/>
    <col min="11523" max="11541" width="11" customWidth="1"/>
    <col min="11542" max="11776" width="8.83203125"/>
    <col min="11777" max="11777" width="2.83203125" customWidth="1"/>
    <col min="11778" max="11778" width="57" customWidth="1"/>
    <col min="11779" max="11797" width="11" customWidth="1"/>
    <col min="11798" max="12032" width="8.83203125"/>
    <col min="12033" max="12033" width="2.83203125" customWidth="1"/>
    <col min="12034" max="12034" width="57" customWidth="1"/>
    <col min="12035" max="12053" width="11" customWidth="1"/>
    <col min="12054" max="12288" width="8.83203125"/>
    <col min="12289" max="12289" width="2.83203125" customWidth="1"/>
    <col min="12290" max="12290" width="57" customWidth="1"/>
    <col min="12291" max="12309" width="11" customWidth="1"/>
    <col min="12310" max="12544" width="8.83203125"/>
    <col min="12545" max="12545" width="2.83203125" customWidth="1"/>
    <col min="12546" max="12546" width="57" customWidth="1"/>
    <col min="12547" max="12565" width="11" customWidth="1"/>
    <col min="12566" max="12800" width="8.83203125"/>
    <col min="12801" max="12801" width="2.83203125" customWidth="1"/>
    <col min="12802" max="12802" width="57" customWidth="1"/>
    <col min="12803" max="12821" width="11" customWidth="1"/>
    <col min="12822" max="13056" width="8.83203125"/>
    <col min="13057" max="13057" width="2.83203125" customWidth="1"/>
    <col min="13058" max="13058" width="57" customWidth="1"/>
    <col min="13059" max="13077" width="11" customWidth="1"/>
    <col min="13078" max="13312" width="8.83203125"/>
    <col min="13313" max="13313" width="2.83203125" customWidth="1"/>
    <col min="13314" max="13314" width="57" customWidth="1"/>
    <col min="13315" max="13333" width="11" customWidth="1"/>
    <col min="13334" max="13568" width="8.83203125"/>
    <col min="13569" max="13569" width="2.83203125" customWidth="1"/>
    <col min="13570" max="13570" width="57" customWidth="1"/>
    <col min="13571" max="13589" width="11" customWidth="1"/>
    <col min="13590" max="13824" width="8.83203125"/>
    <col min="13825" max="13825" width="2.83203125" customWidth="1"/>
    <col min="13826" max="13826" width="57" customWidth="1"/>
    <col min="13827" max="13845" width="11" customWidth="1"/>
    <col min="13846" max="14080" width="8.83203125"/>
    <col min="14081" max="14081" width="2.83203125" customWidth="1"/>
    <col min="14082" max="14082" width="57" customWidth="1"/>
    <col min="14083" max="14101" width="11" customWidth="1"/>
    <col min="14102" max="14336" width="8.83203125"/>
    <col min="14337" max="14337" width="2.83203125" customWidth="1"/>
    <col min="14338" max="14338" width="57" customWidth="1"/>
    <col min="14339" max="14357" width="11" customWidth="1"/>
    <col min="14358" max="14592" width="8.83203125"/>
    <col min="14593" max="14593" width="2.83203125" customWidth="1"/>
    <col min="14594" max="14594" width="57" customWidth="1"/>
    <col min="14595" max="14613" width="11" customWidth="1"/>
    <col min="14614" max="14848" width="8.83203125"/>
    <col min="14849" max="14849" width="2.83203125" customWidth="1"/>
    <col min="14850" max="14850" width="57" customWidth="1"/>
    <col min="14851" max="14869" width="11" customWidth="1"/>
    <col min="14870" max="15104" width="8.83203125"/>
    <col min="15105" max="15105" width="2.83203125" customWidth="1"/>
    <col min="15106" max="15106" width="57" customWidth="1"/>
    <col min="15107" max="15125" width="11" customWidth="1"/>
    <col min="15126" max="15360" width="8.83203125"/>
    <col min="15361" max="15361" width="2.83203125" customWidth="1"/>
    <col min="15362" max="15362" width="57" customWidth="1"/>
    <col min="15363" max="15381" width="11" customWidth="1"/>
    <col min="15382" max="15616" width="8.83203125"/>
    <col min="15617" max="15617" width="2.83203125" customWidth="1"/>
    <col min="15618" max="15618" width="57" customWidth="1"/>
    <col min="15619" max="15637" width="11" customWidth="1"/>
    <col min="15638" max="15872" width="8.83203125"/>
    <col min="15873" max="15873" width="2.83203125" customWidth="1"/>
    <col min="15874" max="15874" width="57" customWidth="1"/>
    <col min="15875" max="15893" width="11" customWidth="1"/>
    <col min="15894" max="16128" width="8.83203125"/>
    <col min="16129" max="16129" width="2.83203125" customWidth="1"/>
    <col min="16130" max="16130" width="57" customWidth="1"/>
    <col min="16131" max="16149" width="11" customWidth="1"/>
    <col min="16150" max="16384" width="8.83203125"/>
  </cols>
  <sheetData>
    <row r="1" spans="1:21" ht="50.45" customHeight="1">
      <c r="B1" s="48" t="s">
        <v>236</v>
      </c>
    </row>
    <row r="5" spans="1:21" ht="18">
      <c r="A5" s="30" t="s">
        <v>79</v>
      </c>
      <c r="C5" s="31"/>
      <c r="D5" s="31"/>
      <c r="E5" s="31"/>
      <c r="F5" s="31"/>
      <c r="G5" s="31"/>
      <c r="H5" s="31"/>
      <c r="I5" s="31"/>
      <c r="J5" s="31"/>
      <c r="L5" s="31"/>
      <c r="M5" s="31"/>
      <c r="N5" s="31"/>
      <c r="O5" s="31"/>
      <c r="Q5" s="31"/>
      <c r="T5" s="31"/>
      <c r="U5" s="31" t="s">
        <v>80</v>
      </c>
    </row>
    <row r="7" spans="1:21" ht="15.75">
      <c r="A7" s="32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</row>
    <row r="8" spans="1:21" ht="15.75">
      <c r="A8" s="32" t="s">
        <v>237</v>
      </c>
      <c r="B8" s="33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</row>
    <row r="11" spans="1:21" ht="12.75">
      <c r="C11" s="35">
        <v>2000</v>
      </c>
      <c r="D11" s="35">
        <v>2001</v>
      </c>
      <c r="E11" s="35">
        <v>2002</v>
      </c>
      <c r="F11" s="35">
        <v>2003</v>
      </c>
      <c r="G11" s="35">
        <v>2004</v>
      </c>
      <c r="H11" s="35">
        <v>2005</v>
      </c>
      <c r="I11" s="35">
        <v>2006</v>
      </c>
      <c r="J11" s="35">
        <v>2007</v>
      </c>
      <c r="K11" s="35">
        <v>2008</v>
      </c>
      <c r="L11" s="35">
        <v>2009</v>
      </c>
      <c r="M11" s="35">
        <v>2010</v>
      </c>
      <c r="N11" s="35">
        <v>2011</v>
      </c>
      <c r="O11" s="35">
        <v>2012</v>
      </c>
      <c r="P11" s="35">
        <v>2013</v>
      </c>
      <c r="Q11" s="35">
        <v>2014</v>
      </c>
      <c r="R11" s="35">
        <v>2015</v>
      </c>
      <c r="S11" s="35">
        <v>2016</v>
      </c>
      <c r="T11" s="35">
        <v>2017</v>
      </c>
      <c r="U11" s="35">
        <v>2018</v>
      </c>
    </row>
    <row r="12" spans="1:21" ht="12.75">
      <c r="A12" s="36"/>
    </row>
    <row r="13" spans="1:21" ht="12.75">
      <c r="B13" s="37" t="s">
        <v>238</v>
      </c>
      <c r="C13" s="38">
        <v>70.216999999999999</v>
      </c>
      <c r="D13" s="38">
        <v>59.628</v>
      </c>
      <c r="E13" s="38">
        <v>46.122</v>
      </c>
      <c r="F13" s="38">
        <v>52.2</v>
      </c>
      <c r="G13" s="38">
        <v>66.082999999999998</v>
      </c>
      <c r="H13" s="38">
        <v>87.558999999999997</v>
      </c>
      <c r="I13" s="38">
        <v>62.128</v>
      </c>
      <c r="J13" s="38">
        <v>63.755000000000003</v>
      </c>
      <c r="K13" s="38">
        <v>70.304000000000002</v>
      </c>
      <c r="L13" s="38">
        <v>63.127000000000002</v>
      </c>
      <c r="M13" s="38">
        <v>60.381999999999998</v>
      </c>
      <c r="N13" s="38">
        <v>57.357999999999997</v>
      </c>
      <c r="O13" s="38">
        <v>67.986000000000004</v>
      </c>
      <c r="P13" s="38">
        <v>71.39</v>
      </c>
      <c r="Q13" s="38">
        <v>70.203999999999994</v>
      </c>
      <c r="R13" s="38">
        <v>75.295000000000002</v>
      </c>
      <c r="S13" s="38">
        <v>79.67</v>
      </c>
      <c r="T13" s="38">
        <v>93.998000000000005</v>
      </c>
      <c r="U13" s="38">
        <v>101.301</v>
      </c>
    </row>
    <row r="14" spans="1:21" ht="12.75">
      <c r="B14" s="39" t="s">
        <v>239</v>
      </c>
      <c r="C14" s="40">
        <v>67.739475999999996</v>
      </c>
      <c r="D14" s="40">
        <v>57.665675999999998</v>
      </c>
      <c r="E14" s="40">
        <v>44.568598000000001</v>
      </c>
      <c r="F14" s="40">
        <v>50.504354999999997</v>
      </c>
      <c r="G14" s="40">
        <v>64.013114000000002</v>
      </c>
      <c r="H14" s="40">
        <v>84.687704999999994</v>
      </c>
      <c r="I14" s="40">
        <v>60.316063999999997</v>
      </c>
      <c r="J14" s="40">
        <v>62.476576999999999</v>
      </c>
      <c r="K14" s="40">
        <v>68.984480000000005</v>
      </c>
      <c r="L14" s="40">
        <v>61.831893000000001</v>
      </c>
      <c r="M14" s="40">
        <v>58.962608000000003</v>
      </c>
      <c r="N14" s="40">
        <v>55.950203999999999</v>
      </c>
      <c r="O14" s="40">
        <v>66.352500000000006</v>
      </c>
      <c r="P14" s="40">
        <v>69.676074999999997</v>
      </c>
      <c r="Q14" s="40">
        <v>68.522125000000003</v>
      </c>
      <c r="R14" s="40">
        <v>73.712078000000005</v>
      </c>
      <c r="S14" s="40">
        <v>77.911833999999999</v>
      </c>
      <c r="T14" s="40">
        <v>91.700550000000007</v>
      </c>
      <c r="U14" s="40">
        <v>98.796975000000003</v>
      </c>
    </row>
    <row r="15" spans="1:21" ht="12.75">
      <c r="B15" s="39" t="s">
        <v>240</v>
      </c>
      <c r="C15" s="40">
        <v>2.4775239999999998</v>
      </c>
      <c r="D15" s="40">
        <v>1.962324</v>
      </c>
      <c r="E15" s="40">
        <v>1.5534019999999999</v>
      </c>
      <c r="F15" s="40">
        <v>1.6956450000000001</v>
      </c>
      <c r="G15" s="40">
        <v>2.0698859999999999</v>
      </c>
      <c r="H15" s="40">
        <v>2.8712949999999999</v>
      </c>
      <c r="I15" s="40">
        <v>1.811936</v>
      </c>
      <c r="J15" s="40">
        <v>1.2784230000000001</v>
      </c>
      <c r="K15" s="40">
        <v>1.31952</v>
      </c>
      <c r="L15" s="40">
        <v>1.295107</v>
      </c>
      <c r="M15" s="40">
        <v>1.419392</v>
      </c>
      <c r="N15" s="40">
        <v>1.407796</v>
      </c>
      <c r="O15" s="40">
        <v>1.6335</v>
      </c>
      <c r="P15" s="40">
        <v>1.7139249999999999</v>
      </c>
      <c r="Q15" s="40">
        <v>1.681875</v>
      </c>
      <c r="R15" s="40">
        <v>1.5829219999999999</v>
      </c>
      <c r="S15" s="40">
        <v>1.7581659999999999</v>
      </c>
      <c r="T15" s="40">
        <v>2.29745</v>
      </c>
      <c r="U15" s="40">
        <v>2.5040249999999999</v>
      </c>
    </row>
    <row r="16" spans="1:21" ht="12.75">
      <c r="B16" s="41" t="s">
        <v>83</v>
      </c>
      <c r="C16" s="42"/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</row>
    <row r="17" spans="1:21">
      <c r="B17" s="43" t="s">
        <v>241</v>
      </c>
      <c r="C17" s="42">
        <v>0.57299999999999995</v>
      </c>
      <c r="D17" s="42">
        <v>0.55800000000000005</v>
      </c>
      <c r="E17" s="42">
        <v>0.52200000000000002</v>
      </c>
      <c r="F17" s="42">
        <v>0.48799999999999999</v>
      </c>
      <c r="G17" s="42">
        <v>0.44500000000000001</v>
      </c>
      <c r="H17" s="42">
        <v>0.627</v>
      </c>
      <c r="I17" s="42">
        <v>0.59599999999999997</v>
      </c>
      <c r="J17" s="42">
        <v>0.52700000000000002</v>
      </c>
      <c r="K17" s="42">
        <v>0.45200000000000001</v>
      </c>
      <c r="L17" s="42">
        <v>0.40400000000000003</v>
      </c>
      <c r="M17" s="42">
        <v>0.29299999999999998</v>
      </c>
      <c r="N17" s="42">
        <v>0.30099999999999999</v>
      </c>
      <c r="O17" s="42">
        <v>0.216</v>
      </c>
      <c r="P17" s="42">
        <v>0.183</v>
      </c>
      <c r="Q17" s="42">
        <v>0.248</v>
      </c>
      <c r="R17" s="42">
        <v>0.33700000000000002</v>
      </c>
      <c r="S17" s="42">
        <v>0.35299999999999998</v>
      </c>
      <c r="T17" s="42">
        <v>0.28199999999999997</v>
      </c>
      <c r="U17" s="42">
        <v>0.187</v>
      </c>
    </row>
    <row r="18" spans="1:21">
      <c r="B18" s="43" t="s">
        <v>242</v>
      </c>
      <c r="C18" s="42">
        <v>69.644000000000005</v>
      </c>
      <c r="D18" s="42">
        <v>59.07</v>
      </c>
      <c r="E18" s="42">
        <v>45.6</v>
      </c>
      <c r="F18" s="42">
        <v>51.712000000000003</v>
      </c>
      <c r="G18" s="42">
        <v>65.638000000000005</v>
      </c>
      <c r="H18" s="42">
        <v>86.932000000000002</v>
      </c>
      <c r="I18" s="42">
        <v>61.531999999999996</v>
      </c>
      <c r="J18" s="42">
        <v>63.228000000000002</v>
      </c>
      <c r="K18" s="42">
        <v>69.852000000000004</v>
      </c>
      <c r="L18" s="42">
        <v>62.722999999999999</v>
      </c>
      <c r="M18" s="42">
        <v>60.088999999999999</v>
      </c>
      <c r="N18" s="42">
        <v>57.057000000000002</v>
      </c>
      <c r="O18" s="42">
        <v>67.77</v>
      </c>
      <c r="P18" s="42">
        <v>71.206999999999994</v>
      </c>
      <c r="Q18" s="42">
        <v>69.956000000000003</v>
      </c>
      <c r="R18" s="42">
        <v>74.957999999999998</v>
      </c>
      <c r="S18" s="42">
        <v>79.316999999999993</v>
      </c>
      <c r="T18" s="42">
        <v>93.715999999999994</v>
      </c>
      <c r="U18" s="42">
        <v>101.114</v>
      </c>
    </row>
    <row r="19" spans="1:21" ht="12.75">
      <c r="B19" s="174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</row>
    <row r="20" spans="1:21" ht="12.75">
      <c r="B20" s="44" t="s">
        <v>90</v>
      </c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</row>
    <row r="21" spans="1:21">
      <c r="B21" s="43" t="s">
        <v>241</v>
      </c>
      <c r="C21" s="42">
        <v>0.81604200000000005</v>
      </c>
      <c r="D21" s="42">
        <v>0.93580200000000002</v>
      </c>
      <c r="E21" s="42">
        <v>1.1317809999999999</v>
      </c>
      <c r="F21" s="42">
        <v>0.93486599999999997</v>
      </c>
      <c r="G21" s="42">
        <v>0.67339599999999999</v>
      </c>
      <c r="H21" s="42">
        <v>0.71608899999999998</v>
      </c>
      <c r="I21" s="42">
        <v>0.95931</v>
      </c>
      <c r="J21" s="42">
        <v>0.82660199999999995</v>
      </c>
      <c r="K21" s="42">
        <v>0.64292199999999999</v>
      </c>
      <c r="L21" s="42">
        <v>0.63997999999999999</v>
      </c>
      <c r="M21" s="42">
        <v>0.48524400000000001</v>
      </c>
      <c r="N21" s="42">
        <v>0.52477399999999996</v>
      </c>
      <c r="O21" s="42">
        <v>0.31771199999999999</v>
      </c>
      <c r="P21" s="42">
        <v>0.25633800000000001</v>
      </c>
      <c r="Q21" s="42">
        <v>0.35325600000000001</v>
      </c>
      <c r="R21" s="42">
        <v>0.447573</v>
      </c>
      <c r="S21" s="42">
        <v>0.44307800000000003</v>
      </c>
      <c r="T21" s="42">
        <v>0.30000599999999999</v>
      </c>
      <c r="U21" s="42">
        <v>0.18459800000000001</v>
      </c>
    </row>
    <row r="22" spans="1:21">
      <c r="B22" s="43" t="s">
        <v>242</v>
      </c>
      <c r="C22" s="42">
        <v>99.183958000000004</v>
      </c>
      <c r="D22" s="42">
        <v>99.064198000000005</v>
      </c>
      <c r="E22" s="42">
        <v>98.868218999999996</v>
      </c>
      <c r="F22" s="42">
        <v>99.065134</v>
      </c>
      <c r="G22" s="42">
        <v>99.326604000000003</v>
      </c>
      <c r="H22" s="42">
        <v>99.283911000000003</v>
      </c>
      <c r="I22" s="42">
        <v>99.040689999999998</v>
      </c>
      <c r="J22" s="42">
        <v>99.173398000000006</v>
      </c>
      <c r="K22" s="42">
        <v>99.357078000000001</v>
      </c>
      <c r="L22" s="42">
        <v>99.360020000000006</v>
      </c>
      <c r="M22" s="42">
        <v>99.514756000000006</v>
      </c>
      <c r="N22" s="42">
        <v>99.475226000000006</v>
      </c>
      <c r="O22" s="42">
        <v>99.682288</v>
      </c>
      <c r="P22" s="42">
        <v>99.743662</v>
      </c>
      <c r="Q22" s="42">
        <v>99.646743999999998</v>
      </c>
      <c r="R22" s="42">
        <v>99.552426999999994</v>
      </c>
      <c r="S22" s="42">
        <v>99.556922</v>
      </c>
      <c r="T22" s="42">
        <v>99.699994000000004</v>
      </c>
      <c r="U22" s="42">
        <v>99.815402000000006</v>
      </c>
    </row>
    <row r="23" spans="1:21">
      <c r="B23" s="43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</row>
    <row r="24" spans="1:21"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</row>
    <row r="25" spans="1:21" ht="14.25">
      <c r="A25" s="36"/>
      <c r="B25" s="36" t="s">
        <v>243</v>
      </c>
      <c r="C25" s="38">
        <v>4.8511790000000001</v>
      </c>
      <c r="D25" s="38">
        <v>4.1202329999999998</v>
      </c>
      <c r="E25" s="38">
        <v>3.1872889999999998</v>
      </c>
      <c r="F25" s="38">
        <v>3.6067550000000002</v>
      </c>
      <c r="G25" s="38">
        <v>4.5648720000000003</v>
      </c>
      <c r="H25" s="38">
        <v>6.0482639999999996</v>
      </c>
      <c r="I25" s="38">
        <v>4.2924749999999996</v>
      </c>
      <c r="J25" s="38">
        <v>4.4049189999999996</v>
      </c>
      <c r="K25" s="38">
        <v>4.8573740000000001</v>
      </c>
      <c r="L25" s="38">
        <v>4.3617869999999996</v>
      </c>
      <c r="M25" s="38">
        <v>4.1717029999999999</v>
      </c>
      <c r="N25" s="38">
        <v>3.9629620000000001</v>
      </c>
      <c r="O25" s="38">
        <v>4.6961539999999999</v>
      </c>
      <c r="P25" s="38">
        <v>4.9308300000000003</v>
      </c>
      <c r="Q25" s="38">
        <v>4.8494109999999999</v>
      </c>
      <c r="R25" s="38">
        <v>5.201225</v>
      </c>
      <c r="S25" s="38">
        <v>5.5026390000000003</v>
      </c>
      <c r="T25" s="38">
        <v>6.4914560000000003</v>
      </c>
      <c r="U25" s="38">
        <v>6.9950089999999996</v>
      </c>
    </row>
    <row r="26" spans="1:21" ht="12.75">
      <c r="A26" s="36"/>
      <c r="B26" s="39" t="s">
        <v>239</v>
      </c>
      <c r="C26" s="40">
        <v>4.680097</v>
      </c>
      <c r="D26" s="40">
        <v>3.9847100000000002</v>
      </c>
      <c r="E26" s="40">
        <v>3.080006</v>
      </c>
      <c r="F26" s="40">
        <v>3.489649</v>
      </c>
      <c r="G26" s="40">
        <v>4.4219379999999999</v>
      </c>
      <c r="H26" s="40">
        <v>5.8499910000000002</v>
      </c>
      <c r="I26" s="40">
        <v>4.1673429999999998</v>
      </c>
      <c r="J26" s="40">
        <v>4.3166200000000003</v>
      </c>
      <c r="K26" s="40">
        <v>4.7662310000000003</v>
      </c>
      <c r="L26" s="40">
        <v>4.2723240000000002</v>
      </c>
      <c r="M26" s="40">
        <v>4.0736650000000001</v>
      </c>
      <c r="N26" s="40">
        <v>3.8657189999999999</v>
      </c>
      <c r="O26" s="40">
        <v>4.5833370000000002</v>
      </c>
      <c r="P26" s="40">
        <v>4.8124669999999998</v>
      </c>
      <c r="Q26" s="40">
        <v>4.7332409999999996</v>
      </c>
      <c r="R26" s="40">
        <v>5.0918850000000004</v>
      </c>
      <c r="S26" s="40">
        <v>5.3812110000000004</v>
      </c>
      <c r="T26" s="40">
        <v>6.3327970000000002</v>
      </c>
      <c r="U26" s="40">
        <v>6.8221030000000003</v>
      </c>
    </row>
    <row r="27" spans="1:21" ht="12.75">
      <c r="A27" s="36"/>
      <c r="B27" s="39" t="s">
        <v>240</v>
      </c>
      <c r="C27" s="40">
        <v>0.17108200000000001</v>
      </c>
      <c r="D27" s="40">
        <v>0.135523</v>
      </c>
      <c r="E27" s="40">
        <v>0.107283</v>
      </c>
      <c r="F27" s="40">
        <v>0.117106</v>
      </c>
      <c r="G27" s="40">
        <v>0.14293400000000001</v>
      </c>
      <c r="H27" s="40">
        <v>0.198273</v>
      </c>
      <c r="I27" s="40">
        <v>0.12513199999999999</v>
      </c>
      <c r="J27" s="40">
        <v>8.8300000000000003E-2</v>
      </c>
      <c r="K27" s="40">
        <v>9.1143000000000002E-2</v>
      </c>
      <c r="L27" s="40">
        <v>8.9463000000000001E-2</v>
      </c>
      <c r="M27" s="40">
        <v>9.8038E-2</v>
      </c>
      <c r="N27" s="40">
        <v>9.7243999999999997E-2</v>
      </c>
      <c r="O27" s="40">
        <v>0.112818</v>
      </c>
      <c r="P27" s="40">
        <v>0.118364</v>
      </c>
      <c r="Q27" s="40">
        <v>0.11617</v>
      </c>
      <c r="R27" s="40">
        <v>0.10934000000000001</v>
      </c>
      <c r="S27" s="40">
        <v>0.12142799999999999</v>
      </c>
      <c r="T27" s="40">
        <v>0.15865899999999999</v>
      </c>
      <c r="U27" s="40">
        <v>0.17290700000000001</v>
      </c>
    </row>
    <row r="28" spans="1:21" ht="14.25">
      <c r="B28" s="44" t="s">
        <v>95</v>
      </c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</row>
    <row r="29" spans="1:21">
      <c r="B29" s="43" t="s">
        <v>241</v>
      </c>
      <c r="C29" s="42">
        <v>4.2535999999999997E-2</v>
      </c>
      <c r="D29" s="42">
        <v>4.1422E-2</v>
      </c>
      <c r="E29" s="42">
        <v>3.875E-2</v>
      </c>
      <c r="F29" s="42">
        <v>3.6226000000000001E-2</v>
      </c>
      <c r="G29" s="42">
        <v>3.3034000000000001E-2</v>
      </c>
      <c r="H29" s="42">
        <v>4.6544000000000002E-2</v>
      </c>
      <c r="I29" s="42">
        <v>4.4242999999999998E-2</v>
      </c>
      <c r="J29" s="42">
        <v>3.9121000000000003E-2</v>
      </c>
      <c r="K29" s="42">
        <v>3.3552999999999999E-2</v>
      </c>
      <c r="L29" s="42">
        <v>2.9989999999999999E-2</v>
      </c>
      <c r="M29" s="42">
        <v>2.1749999999999999E-2</v>
      </c>
      <c r="N29" s="42">
        <v>2.2343999999999999E-2</v>
      </c>
      <c r="O29" s="42">
        <v>1.6034E-2</v>
      </c>
      <c r="P29" s="42">
        <v>1.3585E-2</v>
      </c>
      <c r="Q29" s="42">
        <v>1.8409999999999999E-2</v>
      </c>
      <c r="R29" s="42">
        <v>2.5017000000000001E-2</v>
      </c>
      <c r="S29" s="42">
        <v>2.6204000000000002E-2</v>
      </c>
      <c r="T29" s="42">
        <v>2.0934000000000001E-2</v>
      </c>
      <c r="U29" s="42">
        <v>1.3882E-2</v>
      </c>
    </row>
    <row r="30" spans="1:21">
      <c r="B30" s="43" t="s">
        <v>242</v>
      </c>
      <c r="C30" s="42">
        <v>4.808643</v>
      </c>
      <c r="D30" s="42">
        <v>4.078811</v>
      </c>
      <c r="E30" s="42">
        <v>3.1485400000000001</v>
      </c>
      <c r="F30" s="42">
        <v>3.5705300000000002</v>
      </c>
      <c r="G30" s="42">
        <v>4.5318379999999996</v>
      </c>
      <c r="H30" s="42">
        <v>6.0017199999999997</v>
      </c>
      <c r="I30" s="42">
        <v>4.2482319999999998</v>
      </c>
      <c r="J30" s="42">
        <v>4.365799</v>
      </c>
      <c r="K30" s="42">
        <v>4.8238209999999997</v>
      </c>
      <c r="L30" s="42">
        <v>4.3317969999999999</v>
      </c>
      <c r="M30" s="42">
        <v>4.149953</v>
      </c>
      <c r="N30" s="42">
        <v>3.9406180000000002</v>
      </c>
      <c r="O30" s="42">
        <v>4.6801199999999996</v>
      </c>
      <c r="P30" s="42">
        <v>4.9172459999999996</v>
      </c>
      <c r="Q30" s="42">
        <v>4.8310019999999998</v>
      </c>
      <c r="R30" s="42">
        <v>5.1762079999999999</v>
      </c>
      <c r="S30" s="42">
        <v>5.4764350000000004</v>
      </c>
      <c r="T30" s="42">
        <v>6.4705219999999999</v>
      </c>
      <c r="U30" s="42">
        <v>6.981128</v>
      </c>
    </row>
    <row r="31" spans="1:21">
      <c r="B31" s="43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</row>
    <row r="32" spans="1:21" ht="12.75">
      <c r="B32" s="44" t="s">
        <v>90</v>
      </c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</row>
    <row r="33" spans="1:21">
      <c r="B33" s="43" t="s">
        <v>241</v>
      </c>
      <c r="C33" s="42">
        <v>0.87680800000000003</v>
      </c>
      <c r="D33" s="42">
        <v>1.0053319999999999</v>
      </c>
      <c r="E33" s="42">
        <v>1.2157549999999999</v>
      </c>
      <c r="F33" s="42">
        <v>1.0043850000000001</v>
      </c>
      <c r="G33" s="42">
        <v>0.72365000000000002</v>
      </c>
      <c r="H33" s="42">
        <v>0.76954500000000003</v>
      </c>
      <c r="I33" s="42">
        <v>1.030708</v>
      </c>
      <c r="J33" s="42">
        <v>0.88811600000000002</v>
      </c>
      <c r="K33" s="42">
        <v>0.69077100000000002</v>
      </c>
      <c r="L33" s="42">
        <v>0.68756499999999998</v>
      </c>
      <c r="M33" s="42">
        <v>0.52137599999999995</v>
      </c>
      <c r="N33" s="42">
        <v>0.56382399999999999</v>
      </c>
      <c r="O33" s="42">
        <v>0.34143499999999999</v>
      </c>
      <c r="P33" s="42">
        <v>0.27550400000000003</v>
      </c>
      <c r="Q33" s="42">
        <v>0.37962899999999999</v>
      </c>
      <c r="R33" s="42">
        <v>0.48097400000000001</v>
      </c>
      <c r="S33" s="42">
        <v>0.47621200000000002</v>
      </c>
      <c r="T33" s="42">
        <v>0.32248100000000002</v>
      </c>
      <c r="U33" s="42">
        <v>0.19844999999999999</v>
      </c>
    </row>
    <row r="34" spans="1:21" ht="12.75">
      <c r="A34" s="36"/>
      <c r="B34" s="43" t="s">
        <v>242</v>
      </c>
      <c r="C34" s="42">
        <v>99.123192000000003</v>
      </c>
      <c r="D34" s="42">
        <v>98.994668000000004</v>
      </c>
      <c r="E34" s="42">
        <v>98.784244999999999</v>
      </c>
      <c r="F34" s="42">
        <v>98.995615000000001</v>
      </c>
      <c r="G34" s="42">
        <v>99.276349999999994</v>
      </c>
      <c r="H34" s="42">
        <v>99.230455000000006</v>
      </c>
      <c r="I34" s="42">
        <v>98.969291999999996</v>
      </c>
      <c r="J34" s="42">
        <v>99.111884000000003</v>
      </c>
      <c r="K34" s="42">
        <v>99.309229000000002</v>
      </c>
      <c r="L34" s="42">
        <v>99.312434999999994</v>
      </c>
      <c r="M34" s="42">
        <v>99.478623999999996</v>
      </c>
      <c r="N34" s="42">
        <v>99.436176000000003</v>
      </c>
      <c r="O34" s="42">
        <v>99.658564999999996</v>
      </c>
      <c r="P34" s="42">
        <v>99.724496000000002</v>
      </c>
      <c r="Q34" s="42">
        <v>99.620371000000006</v>
      </c>
      <c r="R34" s="42">
        <v>99.519025999999997</v>
      </c>
      <c r="S34" s="42">
        <v>99.523787999999996</v>
      </c>
      <c r="T34" s="42">
        <v>99.677519000000004</v>
      </c>
      <c r="U34" s="42">
        <v>99.801550000000006</v>
      </c>
    </row>
    <row r="35" spans="1:21" ht="12.75">
      <c r="A35" s="36"/>
      <c r="B35" s="43"/>
    </row>
    <row r="36" spans="1:21" ht="25.5">
      <c r="A36" s="36"/>
      <c r="B36" s="45" t="s">
        <v>244</v>
      </c>
      <c r="C36" s="38">
        <v>69.089657000000003</v>
      </c>
      <c r="D36" s="38">
        <v>69.100207999999995</v>
      </c>
      <c r="E36" s="38">
        <v>69.107088000000005</v>
      </c>
      <c r="F36" s="38">
        <v>69.096007</v>
      </c>
      <c r="G36" s="38">
        <v>69.078630000000004</v>
      </c>
      <c r="H36" s="38">
        <v>69.077218999999999</v>
      </c>
      <c r="I36" s="38">
        <v>69.091761000000005</v>
      </c>
      <c r="J36" s="38">
        <v>69.091808</v>
      </c>
      <c r="K36" s="38">
        <v>69.091354999999993</v>
      </c>
      <c r="L36" s="38">
        <v>69.095793</v>
      </c>
      <c r="M36" s="38">
        <v>69.088956999999994</v>
      </c>
      <c r="N36" s="38">
        <v>69.092130999999995</v>
      </c>
      <c r="O36" s="38">
        <v>69.075571999999994</v>
      </c>
      <c r="P36" s="38">
        <v>69.069141000000002</v>
      </c>
      <c r="Q36" s="38">
        <v>69.076097000000004</v>
      </c>
      <c r="R36" s="38">
        <v>69.078025999999994</v>
      </c>
      <c r="S36" s="38">
        <v>69.067950999999994</v>
      </c>
      <c r="T36" s="38">
        <v>69.059528999999998</v>
      </c>
      <c r="U36" s="38">
        <v>69.051738</v>
      </c>
    </row>
    <row r="37" spans="1:21" ht="12.75">
      <c r="B37" s="45" t="s">
        <v>245</v>
      </c>
      <c r="C37" s="38">
        <v>69.053449999999998</v>
      </c>
      <c r="D37" s="38">
        <v>69.062642999999994</v>
      </c>
      <c r="E37" s="38">
        <v>69.063546000000002</v>
      </c>
      <c r="F37" s="38">
        <v>69.062821</v>
      </c>
      <c r="G37" s="38">
        <v>69.053990999999996</v>
      </c>
      <c r="H37" s="38">
        <v>69.053428999999994</v>
      </c>
      <c r="I37" s="38">
        <v>69.059725</v>
      </c>
      <c r="J37" s="38">
        <v>69.069193999999996</v>
      </c>
      <c r="K37" s="38">
        <v>69.072890000000001</v>
      </c>
      <c r="L37" s="38">
        <v>69.078040000000001</v>
      </c>
      <c r="M37" s="38">
        <v>69.070346999999998</v>
      </c>
      <c r="N37" s="38">
        <v>69.075090000000003</v>
      </c>
      <c r="O37" s="38">
        <v>69.064895000000007</v>
      </c>
      <c r="P37" s="38">
        <v>69.059954000000005</v>
      </c>
      <c r="Q37" s="38">
        <v>69.071946999999994</v>
      </c>
      <c r="R37" s="38">
        <v>69.074641999999997</v>
      </c>
      <c r="S37" s="38">
        <v>69.065196</v>
      </c>
      <c r="T37" s="38">
        <v>69.058794000000006</v>
      </c>
      <c r="U37" s="38">
        <v>69.051478000000003</v>
      </c>
    </row>
    <row r="38" spans="1:21" ht="12.75">
      <c r="B38" s="46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</row>
    <row r="39" spans="1:21" ht="12.75">
      <c r="A39" s="47" t="s">
        <v>246</v>
      </c>
    </row>
  </sheetData>
  <hyperlinks>
    <hyperlink ref="B1" r:id="rId1" xr:uid="{ABC869C9-B261-4CDD-A241-8B12C528656A}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3DC99-3124-4584-BBBB-BB44933AEE24}">
  <sheetPr>
    <tabColor theme="5" tint="0.59999389629810485"/>
  </sheetPr>
  <dimension ref="A1:U404"/>
  <sheetViews>
    <sheetView workbookViewId="0">
      <selection activeCell="C10" sqref="C10"/>
    </sheetView>
  </sheetViews>
  <sheetFormatPr defaultRowHeight="12.75"/>
  <cols>
    <col min="1" max="1" width="5.33203125" customWidth="1"/>
    <col min="2" max="2" width="54.33203125" style="61" customWidth="1"/>
    <col min="3" max="8" width="11.1640625" style="31" customWidth="1"/>
    <col min="9" max="21" width="11.1640625" customWidth="1"/>
    <col min="22" max="256" width="8.83203125"/>
    <col min="257" max="257" width="5.33203125" customWidth="1"/>
    <col min="258" max="258" width="54.33203125" customWidth="1"/>
    <col min="259" max="277" width="11.1640625" customWidth="1"/>
    <col min="278" max="512" width="8.83203125"/>
    <col min="513" max="513" width="5.33203125" customWidth="1"/>
    <col min="514" max="514" width="54.33203125" customWidth="1"/>
    <col min="515" max="533" width="11.1640625" customWidth="1"/>
    <col min="534" max="768" width="8.83203125"/>
    <col min="769" max="769" width="5.33203125" customWidth="1"/>
    <col min="770" max="770" width="54.33203125" customWidth="1"/>
    <col min="771" max="789" width="11.1640625" customWidth="1"/>
    <col min="790" max="1024" width="8.83203125"/>
    <col min="1025" max="1025" width="5.33203125" customWidth="1"/>
    <col min="1026" max="1026" width="54.33203125" customWidth="1"/>
    <col min="1027" max="1045" width="11.1640625" customWidth="1"/>
    <col min="1046" max="1280" width="8.83203125"/>
    <col min="1281" max="1281" width="5.33203125" customWidth="1"/>
    <col min="1282" max="1282" width="54.33203125" customWidth="1"/>
    <col min="1283" max="1301" width="11.1640625" customWidth="1"/>
    <col min="1302" max="1536" width="8.83203125"/>
    <col min="1537" max="1537" width="5.33203125" customWidth="1"/>
    <col min="1538" max="1538" width="54.33203125" customWidth="1"/>
    <col min="1539" max="1557" width="11.1640625" customWidth="1"/>
    <col min="1558" max="1792" width="8.83203125"/>
    <col min="1793" max="1793" width="5.33203125" customWidth="1"/>
    <col min="1794" max="1794" width="54.33203125" customWidth="1"/>
    <col min="1795" max="1813" width="11.1640625" customWidth="1"/>
    <col min="1814" max="2048" width="8.83203125"/>
    <col min="2049" max="2049" width="5.33203125" customWidth="1"/>
    <col min="2050" max="2050" width="54.33203125" customWidth="1"/>
    <col min="2051" max="2069" width="11.1640625" customWidth="1"/>
    <col min="2070" max="2304" width="8.83203125"/>
    <col min="2305" max="2305" width="5.33203125" customWidth="1"/>
    <col min="2306" max="2306" width="54.33203125" customWidth="1"/>
    <col min="2307" max="2325" width="11.1640625" customWidth="1"/>
    <col min="2326" max="2560" width="8.83203125"/>
    <col min="2561" max="2561" width="5.33203125" customWidth="1"/>
    <col min="2562" max="2562" width="54.33203125" customWidth="1"/>
    <col min="2563" max="2581" width="11.1640625" customWidth="1"/>
    <col min="2582" max="2816" width="8.83203125"/>
    <col min="2817" max="2817" width="5.33203125" customWidth="1"/>
    <col min="2818" max="2818" width="54.33203125" customWidth="1"/>
    <col min="2819" max="2837" width="11.1640625" customWidth="1"/>
    <col min="2838" max="3072" width="8.83203125"/>
    <col min="3073" max="3073" width="5.33203125" customWidth="1"/>
    <col min="3074" max="3074" width="54.33203125" customWidth="1"/>
    <col min="3075" max="3093" width="11.1640625" customWidth="1"/>
    <col min="3094" max="3328" width="8.83203125"/>
    <col min="3329" max="3329" width="5.33203125" customWidth="1"/>
    <col min="3330" max="3330" width="54.33203125" customWidth="1"/>
    <col min="3331" max="3349" width="11.1640625" customWidth="1"/>
    <col min="3350" max="3584" width="8.83203125"/>
    <col min="3585" max="3585" width="5.33203125" customWidth="1"/>
    <col min="3586" max="3586" width="54.33203125" customWidth="1"/>
    <col min="3587" max="3605" width="11.1640625" customWidth="1"/>
    <col min="3606" max="3840" width="8.83203125"/>
    <col min="3841" max="3841" width="5.33203125" customWidth="1"/>
    <col min="3842" max="3842" width="54.33203125" customWidth="1"/>
    <col min="3843" max="3861" width="11.1640625" customWidth="1"/>
    <col min="3862" max="4096" width="8.83203125"/>
    <col min="4097" max="4097" width="5.33203125" customWidth="1"/>
    <col min="4098" max="4098" width="54.33203125" customWidth="1"/>
    <col min="4099" max="4117" width="11.1640625" customWidth="1"/>
    <col min="4118" max="4352" width="8.83203125"/>
    <col min="4353" max="4353" width="5.33203125" customWidth="1"/>
    <col min="4354" max="4354" width="54.33203125" customWidth="1"/>
    <col min="4355" max="4373" width="11.1640625" customWidth="1"/>
    <col min="4374" max="4608" width="8.83203125"/>
    <col min="4609" max="4609" width="5.33203125" customWidth="1"/>
    <col min="4610" max="4610" width="54.33203125" customWidth="1"/>
    <col min="4611" max="4629" width="11.1640625" customWidth="1"/>
    <col min="4630" max="4864" width="8.83203125"/>
    <col min="4865" max="4865" width="5.33203125" customWidth="1"/>
    <col min="4866" max="4866" width="54.33203125" customWidth="1"/>
    <col min="4867" max="4885" width="11.1640625" customWidth="1"/>
    <col min="4886" max="5120" width="8.83203125"/>
    <col min="5121" max="5121" width="5.33203125" customWidth="1"/>
    <col min="5122" max="5122" width="54.33203125" customWidth="1"/>
    <col min="5123" max="5141" width="11.1640625" customWidth="1"/>
    <col min="5142" max="5376" width="8.83203125"/>
    <col min="5377" max="5377" width="5.33203125" customWidth="1"/>
    <col min="5378" max="5378" width="54.33203125" customWidth="1"/>
    <col min="5379" max="5397" width="11.1640625" customWidth="1"/>
    <col min="5398" max="5632" width="8.83203125"/>
    <col min="5633" max="5633" width="5.33203125" customWidth="1"/>
    <col min="5634" max="5634" width="54.33203125" customWidth="1"/>
    <col min="5635" max="5653" width="11.1640625" customWidth="1"/>
    <col min="5654" max="5888" width="8.83203125"/>
    <col min="5889" max="5889" width="5.33203125" customWidth="1"/>
    <col min="5890" max="5890" width="54.33203125" customWidth="1"/>
    <col min="5891" max="5909" width="11.1640625" customWidth="1"/>
    <col min="5910" max="6144" width="8.83203125"/>
    <col min="6145" max="6145" width="5.33203125" customWidth="1"/>
    <col min="6146" max="6146" width="54.33203125" customWidth="1"/>
    <col min="6147" max="6165" width="11.1640625" customWidth="1"/>
    <col min="6166" max="6400" width="8.83203125"/>
    <col min="6401" max="6401" width="5.33203125" customWidth="1"/>
    <col min="6402" max="6402" width="54.33203125" customWidth="1"/>
    <col min="6403" max="6421" width="11.1640625" customWidth="1"/>
    <col min="6422" max="6656" width="8.83203125"/>
    <col min="6657" max="6657" width="5.33203125" customWidth="1"/>
    <col min="6658" max="6658" width="54.33203125" customWidth="1"/>
    <col min="6659" max="6677" width="11.1640625" customWidth="1"/>
    <col min="6678" max="6912" width="8.83203125"/>
    <col min="6913" max="6913" width="5.33203125" customWidth="1"/>
    <col min="6914" max="6914" width="54.33203125" customWidth="1"/>
    <col min="6915" max="6933" width="11.1640625" customWidth="1"/>
    <col min="6934" max="7168" width="8.83203125"/>
    <col min="7169" max="7169" width="5.33203125" customWidth="1"/>
    <col min="7170" max="7170" width="54.33203125" customWidth="1"/>
    <col min="7171" max="7189" width="11.1640625" customWidth="1"/>
    <col min="7190" max="7424" width="8.83203125"/>
    <col min="7425" max="7425" width="5.33203125" customWidth="1"/>
    <col min="7426" max="7426" width="54.33203125" customWidth="1"/>
    <col min="7427" max="7445" width="11.1640625" customWidth="1"/>
    <col min="7446" max="7680" width="8.83203125"/>
    <col min="7681" max="7681" width="5.33203125" customWidth="1"/>
    <col min="7682" max="7682" width="54.33203125" customWidth="1"/>
    <col min="7683" max="7701" width="11.1640625" customWidth="1"/>
    <col min="7702" max="7936" width="8.83203125"/>
    <col min="7937" max="7937" width="5.33203125" customWidth="1"/>
    <col min="7938" max="7938" width="54.33203125" customWidth="1"/>
    <col min="7939" max="7957" width="11.1640625" customWidth="1"/>
    <col min="7958" max="8192" width="8.83203125"/>
    <col min="8193" max="8193" width="5.33203125" customWidth="1"/>
    <col min="8194" max="8194" width="54.33203125" customWidth="1"/>
    <col min="8195" max="8213" width="11.1640625" customWidth="1"/>
    <col min="8214" max="8448" width="8.83203125"/>
    <col min="8449" max="8449" width="5.33203125" customWidth="1"/>
    <col min="8450" max="8450" width="54.33203125" customWidth="1"/>
    <col min="8451" max="8469" width="11.1640625" customWidth="1"/>
    <col min="8470" max="8704" width="8.83203125"/>
    <col min="8705" max="8705" width="5.33203125" customWidth="1"/>
    <col min="8706" max="8706" width="54.33203125" customWidth="1"/>
    <col min="8707" max="8725" width="11.1640625" customWidth="1"/>
    <col min="8726" max="8960" width="8.83203125"/>
    <col min="8961" max="8961" width="5.33203125" customWidth="1"/>
    <col min="8962" max="8962" width="54.33203125" customWidth="1"/>
    <col min="8963" max="8981" width="11.1640625" customWidth="1"/>
    <col min="8982" max="9216" width="8.83203125"/>
    <col min="9217" max="9217" width="5.33203125" customWidth="1"/>
    <col min="9218" max="9218" width="54.33203125" customWidth="1"/>
    <col min="9219" max="9237" width="11.1640625" customWidth="1"/>
    <col min="9238" max="9472" width="8.83203125"/>
    <col min="9473" max="9473" width="5.33203125" customWidth="1"/>
    <col min="9474" max="9474" width="54.33203125" customWidth="1"/>
    <col min="9475" max="9493" width="11.1640625" customWidth="1"/>
    <col min="9494" max="9728" width="8.83203125"/>
    <col min="9729" max="9729" width="5.33203125" customWidth="1"/>
    <col min="9730" max="9730" width="54.33203125" customWidth="1"/>
    <col min="9731" max="9749" width="11.1640625" customWidth="1"/>
    <col min="9750" max="9984" width="8.83203125"/>
    <col min="9985" max="9985" width="5.33203125" customWidth="1"/>
    <col min="9986" max="9986" width="54.33203125" customWidth="1"/>
    <col min="9987" max="10005" width="11.1640625" customWidth="1"/>
    <col min="10006" max="10240" width="8.83203125"/>
    <col min="10241" max="10241" width="5.33203125" customWidth="1"/>
    <col min="10242" max="10242" width="54.33203125" customWidth="1"/>
    <col min="10243" max="10261" width="11.1640625" customWidth="1"/>
    <col min="10262" max="10496" width="8.83203125"/>
    <col min="10497" max="10497" width="5.33203125" customWidth="1"/>
    <col min="10498" max="10498" width="54.33203125" customWidth="1"/>
    <col min="10499" max="10517" width="11.1640625" customWidth="1"/>
    <col min="10518" max="10752" width="8.83203125"/>
    <col min="10753" max="10753" width="5.33203125" customWidth="1"/>
    <col min="10754" max="10754" width="54.33203125" customWidth="1"/>
    <col min="10755" max="10773" width="11.1640625" customWidth="1"/>
    <col min="10774" max="11008" width="8.83203125"/>
    <col min="11009" max="11009" width="5.33203125" customWidth="1"/>
    <col min="11010" max="11010" width="54.33203125" customWidth="1"/>
    <col min="11011" max="11029" width="11.1640625" customWidth="1"/>
    <col min="11030" max="11264" width="8.83203125"/>
    <col min="11265" max="11265" width="5.33203125" customWidth="1"/>
    <col min="11266" max="11266" width="54.33203125" customWidth="1"/>
    <col min="11267" max="11285" width="11.1640625" customWidth="1"/>
    <col min="11286" max="11520" width="8.83203125"/>
    <col min="11521" max="11521" width="5.33203125" customWidth="1"/>
    <col min="11522" max="11522" width="54.33203125" customWidth="1"/>
    <col min="11523" max="11541" width="11.1640625" customWidth="1"/>
    <col min="11542" max="11776" width="8.83203125"/>
    <col min="11777" max="11777" width="5.33203125" customWidth="1"/>
    <col min="11778" max="11778" width="54.33203125" customWidth="1"/>
    <col min="11779" max="11797" width="11.1640625" customWidth="1"/>
    <col min="11798" max="12032" width="8.83203125"/>
    <col min="12033" max="12033" width="5.33203125" customWidth="1"/>
    <col min="12034" max="12034" width="54.33203125" customWidth="1"/>
    <col min="12035" max="12053" width="11.1640625" customWidth="1"/>
    <col min="12054" max="12288" width="8.83203125"/>
    <col min="12289" max="12289" width="5.33203125" customWidth="1"/>
    <col min="12290" max="12290" width="54.33203125" customWidth="1"/>
    <col min="12291" max="12309" width="11.1640625" customWidth="1"/>
    <col min="12310" max="12544" width="8.83203125"/>
    <col min="12545" max="12545" width="5.33203125" customWidth="1"/>
    <col min="12546" max="12546" width="54.33203125" customWidth="1"/>
    <col min="12547" max="12565" width="11.1640625" customWidth="1"/>
    <col min="12566" max="12800" width="8.83203125"/>
    <col min="12801" max="12801" width="5.33203125" customWidth="1"/>
    <col min="12802" max="12802" width="54.33203125" customWidth="1"/>
    <col min="12803" max="12821" width="11.1640625" customWidth="1"/>
    <col min="12822" max="13056" width="8.83203125"/>
    <col min="13057" max="13057" width="5.33203125" customWidth="1"/>
    <col min="13058" max="13058" width="54.33203125" customWidth="1"/>
    <col min="13059" max="13077" width="11.1640625" customWidth="1"/>
    <col min="13078" max="13312" width="8.83203125"/>
    <col min="13313" max="13313" width="5.33203125" customWidth="1"/>
    <col min="13314" max="13314" width="54.33203125" customWidth="1"/>
    <col min="13315" max="13333" width="11.1640625" customWidth="1"/>
    <col min="13334" max="13568" width="8.83203125"/>
    <col min="13569" max="13569" width="5.33203125" customWidth="1"/>
    <col min="13570" max="13570" width="54.33203125" customWidth="1"/>
    <col min="13571" max="13589" width="11.1640625" customWidth="1"/>
    <col min="13590" max="13824" width="8.83203125"/>
    <col min="13825" max="13825" width="5.33203125" customWidth="1"/>
    <col min="13826" max="13826" width="54.33203125" customWidth="1"/>
    <col min="13827" max="13845" width="11.1640625" customWidth="1"/>
    <col min="13846" max="14080" width="8.83203125"/>
    <col min="14081" max="14081" width="5.33203125" customWidth="1"/>
    <col min="14082" max="14082" width="54.33203125" customWidth="1"/>
    <col min="14083" max="14101" width="11.1640625" customWidth="1"/>
    <col min="14102" max="14336" width="8.83203125"/>
    <col min="14337" max="14337" width="5.33203125" customWidth="1"/>
    <col min="14338" max="14338" width="54.33203125" customWidth="1"/>
    <col min="14339" max="14357" width="11.1640625" customWidth="1"/>
    <col min="14358" max="14592" width="8.83203125"/>
    <col min="14593" max="14593" width="5.33203125" customWidth="1"/>
    <col min="14594" max="14594" width="54.33203125" customWidth="1"/>
    <col min="14595" max="14613" width="11.1640625" customWidth="1"/>
    <col min="14614" max="14848" width="8.83203125"/>
    <col min="14849" max="14849" width="5.33203125" customWidth="1"/>
    <col min="14850" max="14850" width="54.33203125" customWidth="1"/>
    <col min="14851" max="14869" width="11.1640625" customWidth="1"/>
    <col min="14870" max="15104" width="8.83203125"/>
    <col min="15105" max="15105" width="5.33203125" customWidth="1"/>
    <col min="15106" max="15106" width="54.33203125" customWidth="1"/>
    <col min="15107" max="15125" width="11.1640625" customWidth="1"/>
    <col min="15126" max="15360" width="8.83203125"/>
    <col min="15361" max="15361" width="5.33203125" customWidth="1"/>
    <col min="15362" max="15362" width="54.33203125" customWidth="1"/>
    <col min="15363" max="15381" width="11.1640625" customWidth="1"/>
    <col min="15382" max="15616" width="8.83203125"/>
    <col min="15617" max="15617" width="5.33203125" customWidth="1"/>
    <col min="15618" max="15618" width="54.33203125" customWidth="1"/>
    <col min="15619" max="15637" width="11.1640625" customWidth="1"/>
    <col min="15638" max="15872" width="8.83203125"/>
    <col min="15873" max="15873" width="5.33203125" customWidth="1"/>
    <col min="15874" max="15874" width="54.33203125" customWidth="1"/>
    <col min="15875" max="15893" width="11.1640625" customWidth="1"/>
    <col min="15894" max="16128" width="8.83203125"/>
    <col min="16129" max="16129" width="5.33203125" customWidth="1"/>
    <col min="16130" max="16130" width="54.33203125" customWidth="1"/>
    <col min="16131" max="16149" width="11.1640625" customWidth="1"/>
    <col min="16150" max="16384" width="8.83203125"/>
  </cols>
  <sheetData>
    <row r="1" spans="1:21" ht="50.45" customHeight="1">
      <c r="B1" s="61" t="s">
        <v>247</v>
      </c>
    </row>
    <row r="2" spans="1:21" ht="11.25">
      <c r="B2"/>
    </row>
    <row r="5" spans="1:21" ht="18">
      <c r="A5" s="30" t="s">
        <v>248</v>
      </c>
      <c r="I5" s="31"/>
      <c r="J5" s="31"/>
      <c r="K5" s="31"/>
      <c r="L5" s="31"/>
      <c r="M5" s="31"/>
      <c r="N5" s="31"/>
      <c r="O5" s="31"/>
      <c r="Q5" s="31"/>
      <c r="R5" s="31"/>
      <c r="S5" s="31"/>
      <c r="T5" s="31"/>
      <c r="U5" s="31"/>
    </row>
    <row r="6" spans="1:21">
      <c r="E6"/>
      <c r="F6"/>
      <c r="G6"/>
      <c r="J6" s="31"/>
      <c r="O6" s="31"/>
      <c r="P6" s="31"/>
      <c r="Q6" s="31"/>
      <c r="R6" s="31"/>
      <c r="S6" s="31"/>
      <c r="T6" s="31"/>
      <c r="U6" s="31"/>
    </row>
    <row r="7" spans="1:21" ht="18.75">
      <c r="A7" s="32" t="s">
        <v>249</v>
      </c>
      <c r="I7" s="31"/>
      <c r="J7" s="31"/>
      <c r="K7" s="31"/>
      <c r="L7" s="31"/>
      <c r="M7" s="31"/>
      <c r="N7" s="31"/>
    </row>
    <row r="8" spans="1:21" ht="15.75">
      <c r="A8" s="32" t="s">
        <v>250</v>
      </c>
      <c r="B8" s="37"/>
      <c r="I8" s="31"/>
      <c r="J8" s="31"/>
      <c r="K8" s="31"/>
      <c r="L8" s="31"/>
      <c r="M8" s="31"/>
      <c r="N8" s="31"/>
    </row>
    <row r="9" spans="1:21" ht="15.75">
      <c r="H9" s="62"/>
      <c r="I9" s="31"/>
      <c r="J9" s="32"/>
      <c r="K9" s="32"/>
      <c r="L9" s="32"/>
      <c r="M9" s="32"/>
      <c r="N9" s="32"/>
      <c r="O9" s="34"/>
      <c r="P9" s="34"/>
      <c r="Q9" s="34"/>
      <c r="R9" s="34"/>
      <c r="S9" s="34"/>
      <c r="T9" s="34"/>
      <c r="U9" s="34"/>
    </row>
    <row r="11" spans="1:21" ht="13.5" thickBot="1">
      <c r="A11" s="36"/>
      <c r="B11" s="37"/>
      <c r="C11" s="63">
        <v>2000</v>
      </c>
      <c r="D11" s="63">
        <v>2001</v>
      </c>
      <c r="E11" s="63">
        <v>2002</v>
      </c>
      <c r="F11" s="63">
        <v>2003</v>
      </c>
      <c r="G11" s="63">
        <v>2004</v>
      </c>
      <c r="H11" s="63">
        <v>2005</v>
      </c>
      <c r="I11" s="63">
        <v>2006</v>
      </c>
      <c r="J11" s="63">
        <v>2007</v>
      </c>
      <c r="K11" s="63">
        <v>2008</v>
      </c>
      <c r="L11" s="63">
        <v>2009</v>
      </c>
      <c r="M11" s="63">
        <v>2010</v>
      </c>
      <c r="N11" s="63">
        <v>2011</v>
      </c>
      <c r="O11" s="63">
        <v>2012</v>
      </c>
      <c r="P11" s="63">
        <v>2013</v>
      </c>
      <c r="Q11" s="63">
        <v>2014</v>
      </c>
      <c r="R11" s="63">
        <v>2015</v>
      </c>
      <c r="S11" s="63">
        <v>2016</v>
      </c>
      <c r="T11" s="63">
        <v>2017</v>
      </c>
      <c r="U11" s="63">
        <v>2018</v>
      </c>
    </row>
    <row r="12" spans="1:21">
      <c r="A12" s="36"/>
      <c r="B12" s="37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</row>
    <row r="13" spans="1:21">
      <c r="A13" s="36"/>
      <c r="B13" s="37" t="s">
        <v>251</v>
      </c>
      <c r="C13" s="64">
        <v>871.30762100000004</v>
      </c>
      <c r="D13" s="64">
        <v>821.59958600000004</v>
      </c>
      <c r="E13" s="64">
        <v>870.96137299999998</v>
      </c>
      <c r="F13" s="64">
        <v>845.73773700000004</v>
      </c>
      <c r="G13" s="64">
        <v>901.40603299999998</v>
      </c>
      <c r="H13" s="64">
        <v>854.29677600000002</v>
      </c>
      <c r="I13" s="64">
        <v>870.86676399999999</v>
      </c>
      <c r="J13" s="64">
        <v>875.20165299999996</v>
      </c>
      <c r="K13" s="64">
        <v>852.83946700000001</v>
      </c>
      <c r="L13" s="64">
        <v>716.89639599999998</v>
      </c>
      <c r="M13" s="64">
        <v>744.41860399999996</v>
      </c>
      <c r="N13" s="64">
        <v>763.79807600000004</v>
      </c>
      <c r="O13" s="64">
        <v>746.48765000000003</v>
      </c>
      <c r="P13" s="64">
        <v>734.64601900000002</v>
      </c>
      <c r="Q13" s="64">
        <v>733.84896400000002</v>
      </c>
      <c r="R13" s="64">
        <v>718.13233400000001</v>
      </c>
      <c r="S13" s="64">
        <v>713.15725699999996</v>
      </c>
      <c r="T13" s="64">
        <v>700.43874800000003</v>
      </c>
      <c r="U13" s="64">
        <v>712.39321800000005</v>
      </c>
    </row>
    <row r="14" spans="1:21">
      <c r="B14" s="44" t="s">
        <v>252</v>
      </c>
      <c r="C14" s="54"/>
      <c r="D14" s="54"/>
      <c r="E14" s="54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</row>
    <row r="15" spans="1:21">
      <c r="B15" s="49" t="s">
        <v>253</v>
      </c>
      <c r="C15" s="54">
        <v>17.981193000000001</v>
      </c>
      <c r="D15" s="54">
        <v>17.609407000000001</v>
      </c>
      <c r="E15" s="54">
        <v>22.074648</v>
      </c>
      <c r="F15" s="54">
        <v>23.163232000000001</v>
      </c>
      <c r="G15" s="54">
        <v>25.161225999999999</v>
      </c>
      <c r="H15" s="54">
        <v>27.014009000000001</v>
      </c>
      <c r="I15" s="54">
        <v>26.203402000000001</v>
      </c>
      <c r="J15" s="54">
        <v>24.95589</v>
      </c>
      <c r="K15" s="54">
        <v>26.353961000000002</v>
      </c>
      <c r="L15" s="54">
        <v>22.137934999999999</v>
      </c>
      <c r="M15" s="54">
        <v>22.780802999999999</v>
      </c>
      <c r="N15" s="54">
        <v>22.626505000000002</v>
      </c>
      <c r="O15" s="54">
        <v>24.461569000000001</v>
      </c>
      <c r="P15" s="54">
        <v>23.650815000000001</v>
      </c>
      <c r="Q15" s="54">
        <v>21.549806</v>
      </c>
      <c r="R15" s="54">
        <v>33.901691</v>
      </c>
      <c r="S15" s="54">
        <v>36.169018000000001</v>
      </c>
      <c r="T15" s="54">
        <v>38.794111999999998</v>
      </c>
      <c r="U15" s="54">
        <v>38.361747999999999</v>
      </c>
    </row>
    <row r="16" spans="1:21">
      <c r="B16" s="49" t="s">
        <v>254</v>
      </c>
      <c r="C16" s="54">
        <v>156.09350000000001</v>
      </c>
      <c r="D16" s="54">
        <v>142.44493499999999</v>
      </c>
      <c r="E16" s="54">
        <v>147.47374500000001</v>
      </c>
      <c r="F16" s="54">
        <v>146.99005700000001</v>
      </c>
      <c r="G16" s="54">
        <v>164.37146999999999</v>
      </c>
      <c r="H16" s="54">
        <v>135.17830699999999</v>
      </c>
      <c r="I16" s="54">
        <v>124.738195</v>
      </c>
      <c r="J16" s="54">
        <v>118.177989</v>
      </c>
      <c r="K16" s="54">
        <v>108.60749800000001</v>
      </c>
      <c r="L16" s="54">
        <v>89.745789000000002</v>
      </c>
      <c r="M16" s="54">
        <v>87.217963999999995</v>
      </c>
      <c r="N16" s="54">
        <v>89.631758000000005</v>
      </c>
      <c r="O16" s="54">
        <v>72.647064</v>
      </c>
      <c r="P16" s="54">
        <v>101.24196499999999</v>
      </c>
      <c r="Q16" s="54">
        <v>92.887680000000003</v>
      </c>
      <c r="R16" s="54">
        <v>86.351101999999997</v>
      </c>
      <c r="S16" s="54">
        <v>75.608447999999996</v>
      </c>
      <c r="T16" s="54">
        <v>81.902995000000004</v>
      </c>
      <c r="U16" s="54">
        <v>70.443803000000003</v>
      </c>
    </row>
    <row r="17" spans="2:21">
      <c r="B17" s="49" t="s">
        <v>255</v>
      </c>
      <c r="C17" s="54">
        <v>20.946999999999999</v>
      </c>
      <c r="D17" s="54">
        <v>24.690999999999999</v>
      </c>
      <c r="E17" s="54">
        <v>23.477</v>
      </c>
      <c r="F17" s="54">
        <v>19.097999999999999</v>
      </c>
      <c r="G17" s="54">
        <v>19.79</v>
      </c>
      <c r="H17" s="54">
        <v>20.564</v>
      </c>
      <c r="I17" s="54">
        <v>22.783000000000001</v>
      </c>
      <c r="J17" s="54">
        <v>23.606081</v>
      </c>
      <c r="K17" s="54">
        <v>24.243812999999999</v>
      </c>
      <c r="L17" s="54">
        <v>19.041329000000001</v>
      </c>
      <c r="M17" s="54">
        <v>19.365811000000001</v>
      </c>
      <c r="N17" s="54">
        <v>20.763290999999999</v>
      </c>
      <c r="O17" s="54">
        <v>19.706339</v>
      </c>
      <c r="P17" s="54">
        <v>17.402625</v>
      </c>
      <c r="Q17" s="54">
        <v>11.816708999999999</v>
      </c>
      <c r="R17" s="54">
        <v>9.190709</v>
      </c>
      <c r="S17" s="54">
        <v>19.781303000000001</v>
      </c>
      <c r="T17" s="54">
        <v>21.289194999999999</v>
      </c>
      <c r="U17" s="54">
        <v>20.137861000000001</v>
      </c>
    </row>
    <row r="18" spans="2:21">
      <c r="B18" s="49" t="s">
        <v>256</v>
      </c>
      <c r="C18" s="54">
        <v>123.494</v>
      </c>
      <c r="D18" s="54">
        <v>126.062</v>
      </c>
      <c r="E18" s="54">
        <v>142.26900000000001</v>
      </c>
      <c r="F18" s="54">
        <v>140.858</v>
      </c>
      <c r="G18" s="54">
        <v>134.80600000000001</v>
      </c>
      <c r="H18" s="54">
        <v>127.893</v>
      </c>
      <c r="I18" s="54">
        <v>127.93300000000001</v>
      </c>
      <c r="J18" s="54">
        <v>133.67699999999999</v>
      </c>
      <c r="K18" s="54">
        <v>132.14599999999999</v>
      </c>
      <c r="L18" s="54">
        <v>122.34</v>
      </c>
      <c r="M18" s="54">
        <v>124.842</v>
      </c>
      <c r="N18" s="54">
        <v>120.598</v>
      </c>
      <c r="O18" s="54">
        <v>119.181</v>
      </c>
      <c r="P18" s="54">
        <v>104.675</v>
      </c>
      <c r="Q18" s="54">
        <v>106.496</v>
      </c>
      <c r="R18" s="54">
        <v>97.53</v>
      </c>
      <c r="S18" s="54">
        <v>94.233000000000004</v>
      </c>
      <c r="T18" s="54">
        <v>61.749000000000002</v>
      </c>
      <c r="U18" s="54">
        <v>69.254999999999995</v>
      </c>
    </row>
    <row r="19" spans="2:21">
      <c r="B19" s="49" t="s">
        <v>257</v>
      </c>
      <c r="C19" s="54">
        <v>31.712599999999998</v>
      </c>
      <c r="D19" s="54">
        <v>30.7608</v>
      </c>
      <c r="E19" s="54">
        <v>34.101199999999999</v>
      </c>
      <c r="F19" s="54">
        <v>37.484999999999999</v>
      </c>
      <c r="G19" s="54">
        <v>36.976199999999999</v>
      </c>
      <c r="H19" s="54">
        <v>37.433199999999999</v>
      </c>
      <c r="I19" s="54">
        <v>41.263599999999997</v>
      </c>
      <c r="J19" s="54">
        <v>38.475102</v>
      </c>
      <c r="K19" s="54">
        <v>32.462896000000001</v>
      </c>
      <c r="L19" s="54">
        <v>32.260317999999998</v>
      </c>
      <c r="M19" s="54">
        <v>31.497934000000001</v>
      </c>
      <c r="N19" s="54">
        <v>27.206468000000001</v>
      </c>
      <c r="O19" s="54">
        <v>27.159642000000002</v>
      </c>
      <c r="P19" s="54">
        <v>25.710484000000001</v>
      </c>
      <c r="Q19" s="54">
        <v>24.822952999999998</v>
      </c>
      <c r="R19" s="54">
        <v>22.178592999999999</v>
      </c>
      <c r="S19" s="54">
        <v>22.339846999999999</v>
      </c>
      <c r="T19" s="54">
        <v>21.550063999999999</v>
      </c>
      <c r="U19" s="54">
        <v>20.518944999999999</v>
      </c>
    </row>
    <row r="20" spans="2:21">
      <c r="B20" s="49" t="s">
        <v>258</v>
      </c>
      <c r="C20" s="54">
        <v>67.174999999999997</v>
      </c>
      <c r="D20" s="54">
        <v>61.418999999999997</v>
      </c>
      <c r="E20" s="54">
        <v>57.726999999999997</v>
      </c>
      <c r="F20" s="54">
        <v>37.098999999999997</v>
      </c>
      <c r="G20" s="54">
        <v>54.911000000000001</v>
      </c>
      <c r="H20" s="54">
        <v>41.555999999999997</v>
      </c>
      <c r="I20" s="54">
        <v>56.613</v>
      </c>
      <c r="J20" s="54">
        <v>57.120049000000002</v>
      </c>
      <c r="K20" s="54">
        <v>56.119042999999998</v>
      </c>
      <c r="L20" s="54">
        <v>49.525041000000002</v>
      </c>
      <c r="M20" s="54">
        <v>52.653084</v>
      </c>
      <c r="N20" s="54">
        <v>49.963028999999999</v>
      </c>
      <c r="O20" s="54">
        <v>51.680024000000003</v>
      </c>
      <c r="P20" s="54">
        <v>59.831099999999999</v>
      </c>
      <c r="Q20" s="54">
        <v>71.778110999999996</v>
      </c>
      <c r="R20" s="54">
        <v>76.292991999999998</v>
      </c>
      <c r="S20" s="54">
        <v>74.806648999999993</v>
      </c>
      <c r="T20" s="54">
        <v>69.037733000000003</v>
      </c>
      <c r="U20" s="54">
        <v>76.216391000000002</v>
      </c>
    </row>
    <row r="21" spans="2:21">
      <c r="B21" s="49" t="s">
        <v>259</v>
      </c>
      <c r="C21" s="54">
        <v>218.50399999999999</v>
      </c>
      <c r="D21" s="54">
        <v>205.03800000000001</v>
      </c>
      <c r="E21" s="54">
        <v>218.75399999999999</v>
      </c>
      <c r="F21" s="54">
        <v>206.643</v>
      </c>
      <c r="G21" s="54">
        <v>215.511</v>
      </c>
      <c r="H21" s="54">
        <v>208.28399999999999</v>
      </c>
      <c r="I21" s="54">
        <v>213.72</v>
      </c>
      <c r="J21" s="54">
        <v>208.261</v>
      </c>
      <c r="K21" s="54">
        <v>206.011</v>
      </c>
      <c r="L21" s="54">
        <v>152.08600000000001</v>
      </c>
      <c r="M21" s="54">
        <v>180.62200000000001</v>
      </c>
      <c r="N21" s="54">
        <v>194.11699999999999</v>
      </c>
      <c r="O21" s="54">
        <v>196.97000600000001</v>
      </c>
      <c r="P21" s="54">
        <v>175.84901099999999</v>
      </c>
      <c r="Q21" s="54">
        <v>187.792</v>
      </c>
      <c r="R21" s="54">
        <v>175.22499999999999</v>
      </c>
      <c r="S21" s="54">
        <v>180.89599999999999</v>
      </c>
      <c r="T21" s="54">
        <v>186.62003200000001</v>
      </c>
      <c r="U21" s="54">
        <v>199.75</v>
      </c>
    </row>
    <row r="22" spans="2:21">
      <c r="B22" s="49" t="s">
        <v>260</v>
      </c>
      <c r="C22" s="54">
        <v>209.28721300000001</v>
      </c>
      <c r="D22" s="54">
        <v>189.338202</v>
      </c>
      <c r="E22" s="54">
        <v>201.37529599999999</v>
      </c>
      <c r="F22" s="54">
        <v>210.87159299999999</v>
      </c>
      <c r="G22" s="54">
        <v>219.720461</v>
      </c>
      <c r="H22" s="54">
        <v>223.860883</v>
      </c>
      <c r="I22" s="54">
        <v>225.73844700000001</v>
      </c>
      <c r="J22" s="54">
        <v>231.54918599999999</v>
      </c>
      <c r="K22" s="54">
        <v>226.33021600000001</v>
      </c>
      <c r="L22" s="54">
        <v>194.966567</v>
      </c>
      <c r="M22" s="54">
        <v>195.213942</v>
      </c>
      <c r="N22" s="54">
        <v>204.78803199999999</v>
      </c>
      <c r="O22" s="54">
        <v>198.978655</v>
      </c>
      <c r="P22" s="54">
        <v>191.62710300000001</v>
      </c>
      <c r="Q22" s="54">
        <v>181.387328</v>
      </c>
      <c r="R22" s="54">
        <v>177.463402</v>
      </c>
      <c r="S22" s="54">
        <v>165.112077</v>
      </c>
      <c r="T22" s="54">
        <v>176.82203699999999</v>
      </c>
      <c r="U22" s="54">
        <v>177.670635</v>
      </c>
    </row>
    <row r="23" spans="2:21">
      <c r="B23" s="49" t="s">
        <v>261</v>
      </c>
      <c r="C23" s="54">
        <v>4.381024</v>
      </c>
      <c r="D23" s="54">
        <v>3.5900650000000001</v>
      </c>
      <c r="E23" s="54">
        <v>3.526135</v>
      </c>
      <c r="F23" s="54">
        <v>3.57721</v>
      </c>
      <c r="G23" s="54">
        <v>7.6474039999999999</v>
      </c>
      <c r="H23" s="54">
        <v>7.1692799999999997</v>
      </c>
      <c r="I23" s="54">
        <v>6.3532400000000004</v>
      </c>
      <c r="J23" s="54">
        <v>7.4933699999999996</v>
      </c>
      <c r="K23" s="54">
        <v>7.6022980000000002</v>
      </c>
      <c r="L23" s="54">
        <v>2.3710909999999998</v>
      </c>
      <c r="M23" s="54">
        <v>1.8681859999999999</v>
      </c>
      <c r="N23" s="54">
        <v>2.1950829999999999</v>
      </c>
      <c r="O23" s="54">
        <v>1.530027</v>
      </c>
      <c r="P23" s="54">
        <v>1.7850159999999999</v>
      </c>
      <c r="Q23" s="54">
        <v>1.384042</v>
      </c>
      <c r="R23" s="54">
        <v>3.6060599999999998</v>
      </c>
      <c r="S23" s="54">
        <v>3.9230700000000001</v>
      </c>
      <c r="T23" s="54">
        <v>4.296386</v>
      </c>
      <c r="U23" s="54">
        <v>3.9316170000000001</v>
      </c>
    </row>
    <row r="24" spans="2:21">
      <c r="B24" s="49" t="s">
        <v>262</v>
      </c>
      <c r="C24" s="54">
        <v>21.732089999999999</v>
      </c>
      <c r="D24" s="54">
        <v>20.646177000000002</v>
      </c>
      <c r="E24" s="54">
        <v>20.183347999999999</v>
      </c>
      <c r="F24" s="54">
        <v>19.952646000000001</v>
      </c>
      <c r="G24" s="54">
        <v>22.511272000000002</v>
      </c>
      <c r="H24" s="54">
        <v>25.344097000000001</v>
      </c>
      <c r="I24" s="54">
        <v>25.520879999999998</v>
      </c>
      <c r="J24" s="54">
        <v>31.885985000000002</v>
      </c>
      <c r="K24" s="54">
        <v>32.962744000000001</v>
      </c>
      <c r="L24" s="54">
        <v>32.422328</v>
      </c>
      <c r="M24" s="54">
        <v>28.356881999999999</v>
      </c>
      <c r="N24" s="54">
        <v>31.908911</v>
      </c>
      <c r="O24" s="54">
        <v>34.173324000000001</v>
      </c>
      <c r="P24" s="54">
        <v>32.872898999999997</v>
      </c>
      <c r="Q24" s="54">
        <v>33.934336000000002</v>
      </c>
      <c r="R24" s="54">
        <v>36.392783999999999</v>
      </c>
      <c r="S24" s="54">
        <v>40.287844999999997</v>
      </c>
      <c r="T24" s="54">
        <v>38.377192999999998</v>
      </c>
      <c r="U24" s="54">
        <v>36.107218000000003</v>
      </c>
    </row>
    <row r="25" spans="2:21">
      <c r="C25" s="54"/>
      <c r="D25" s="54"/>
      <c r="E25" s="54"/>
      <c r="F25" s="54"/>
      <c r="G25" s="54"/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54"/>
    </row>
    <row r="26" spans="2:21">
      <c r="B26" s="44" t="s">
        <v>90</v>
      </c>
      <c r="C26" s="54"/>
      <c r="D26" s="54"/>
      <c r="E26" s="54"/>
      <c r="F26" s="54"/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54"/>
    </row>
    <row r="27" spans="2:21">
      <c r="B27" s="49" t="s">
        <v>253</v>
      </c>
      <c r="C27" s="54">
        <v>2.0637020000000001</v>
      </c>
      <c r="D27" s="54">
        <v>2.1433080000000002</v>
      </c>
      <c r="E27" s="54">
        <v>2.5345149999999999</v>
      </c>
      <c r="F27" s="54">
        <v>2.73882</v>
      </c>
      <c r="G27" s="54">
        <v>2.791331</v>
      </c>
      <c r="H27" s="54">
        <v>3.162134</v>
      </c>
      <c r="I27" s="54">
        <v>3.0088879999999998</v>
      </c>
      <c r="J27" s="54">
        <v>2.851445</v>
      </c>
      <c r="K27" s="54">
        <v>3.0901429999999999</v>
      </c>
      <c r="L27" s="54">
        <v>3.0880239999999999</v>
      </c>
      <c r="M27" s="54">
        <v>3.0602140000000002</v>
      </c>
      <c r="N27" s="54">
        <v>2.962367</v>
      </c>
      <c r="O27" s="54">
        <v>3.2768890000000002</v>
      </c>
      <c r="P27" s="54">
        <v>3.2193480000000001</v>
      </c>
      <c r="Q27" s="54">
        <v>2.9365450000000002</v>
      </c>
      <c r="R27" s="54">
        <v>4.7208139999999998</v>
      </c>
      <c r="S27" s="54">
        <v>5.0716749999999999</v>
      </c>
      <c r="T27" s="54">
        <v>5.5385450000000001</v>
      </c>
      <c r="U27" s="54">
        <v>5.3849119999999999</v>
      </c>
    </row>
    <row r="28" spans="2:21">
      <c r="B28" s="49" t="s">
        <v>254</v>
      </c>
      <c r="C28" s="54">
        <v>17.914854999999999</v>
      </c>
      <c r="D28" s="54">
        <v>17.337513000000001</v>
      </c>
      <c r="E28" s="54">
        <v>16.932295</v>
      </c>
      <c r="F28" s="54">
        <v>17.380099000000001</v>
      </c>
      <c r="G28" s="54">
        <v>18.235009000000002</v>
      </c>
      <c r="H28" s="54">
        <v>15.823342999999999</v>
      </c>
      <c r="I28" s="54">
        <v>14.323453000000001</v>
      </c>
      <c r="J28" s="54">
        <v>13.502943999999999</v>
      </c>
      <c r="K28" s="54">
        <v>12.734811000000001</v>
      </c>
      <c r="L28" s="54">
        <v>12.518655000000001</v>
      </c>
      <c r="M28" s="54">
        <v>11.716253</v>
      </c>
      <c r="N28" s="54">
        <v>11.735007</v>
      </c>
      <c r="O28" s="54">
        <v>9.7318510000000007</v>
      </c>
      <c r="P28" s="54">
        <v>13.781053999999999</v>
      </c>
      <c r="Q28" s="54">
        <v>12.657602000000001</v>
      </c>
      <c r="R28" s="54">
        <v>12.0244</v>
      </c>
      <c r="S28" s="54">
        <v>10.601932</v>
      </c>
      <c r="T28" s="54">
        <v>11.693099</v>
      </c>
      <c r="U28" s="54">
        <v>9.8883320000000001</v>
      </c>
    </row>
    <row r="29" spans="2:21">
      <c r="B29" s="49" t="s">
        <v>255</v>
      </c>
      <c r="C29" s="54">
        <v>2.4040879999999998</v>
      </c>
      <c r="D29" s="54">
        <v>3.0052349999999999</v>
      </c>
      <c r="E29" s="54">
        <v>2.6955269999999998</v>
      </c>
      <c r="F29" s="54">
        <v>2.2581470000000001</v>
      </c>
      <c r="G29" s="54">
        <v>2.195459</v>
      </c>
      <c r="H29" s="54">
        <v>2.4071259999999999</v>
      </c>
      <c r="I29" s="54">
        <v>2.6161289999999999</v>
      </c>
      <c r="J29" s="54">
        <v>2.6972160000000001</v>
      </c>
      <c r="K29" s="54">
        <v>2.8427169999999999</v>
      </c>
      <c r="L29" s="54">
        <v>2.6560779999999999</v>
      </c>
      <c r="M29" s="54">
        <v>2.6014680000000001</v>
      </c>
      <c r="N29" s="54">
        <v>2.7184270000000001</v>
      </c>
      <c r="O29" s="54">
        <v>2.639875</v>
      </c>
      <c r="P29" s="54">
        <v>2.3688449999999999</v>
      </c>
      <c r="Q29" s="54">
        <v>1.6102369999999999</v>
      </c>
      <c r="R29" s="54">
        <v>1.2798069999999999</v>
      </c>
      <c r="S29" s="54">
        <v>2.773765</v>
      </c>
      <c r="T29" s="54">
        <v>3.039409</v>
      </c>
      <c r="U29" s="54">
        <v>2.8267899999999999</v>
      </c>
    </row>
    <row r="30" spans="2:21">
      <c r="B30" s="49" t="s">
        <v>256</v>
      </c>
      <c r="C30" s="54">
        <v>14.173410000000001</v>
      </c>
      <c r="D30" s="54">
        <v>15.343484</v>
      </c>
      <c r="E30" s="54">
        <v>16.334707999999999</v>
      </c>
      <c r="F30" s="54">
        <v>16.655045000000001</v>
      </c>
      <c r="G30" s="54">
        <v>14.955081</v>
      </c>
      <c r="H30" s="54">
        <v>14.970559</v>
      </c>
      <c r="I30" s="54">
        <v>14.690307000000001</v>
      </c>
      <c r="J30" s="54">
        <v>15.273851000000001</v>
      </c>
      <c r="K30" s="54">
        <v>15.494827000000001</v>
      </c>
      <c r="L30" s="54">
        <v>17.065227</v>
      </c>
      <c r="M30" s="54">
        <v>16.770403000000002</v>
      </c>
      <c r="N30" s="54">
        <v>15.789251999999999</v>
      </c>
      <c r="O30" s="54">
        <v>15.965569</v>
      </c>
      <c r="P30" s="54">
        <v>14.248359000000001</v>
      </c>
      <c r="Q30" s="54">
        <v>14.511977999999999</v>
      </c>
      <c r="R30" s="54">
        <v>13.581061999999999</v>
      </c>
      <c r="S30" s="54">
        <v>13.213495</v>
      </c>
      <c r="T30" s="54">
        <v>8.8157599999999992</v>
      </c>
      <c r="U30" s="54">
        <v>9.7214569999999991</v>
      </c>
    </row>
    <row r="31" spans="2:21">
      <c r="B31" s="49" t="s">
        <v>257</v>
      </c>
      <c r="C31" s="54">
        <v>3.639656</v>
      </c>
      <c r="D31" s="54">
        <v>3.744014</v>
      </c>
      <c r="E31" s="54">
        <v>3.9153519999999999</v>
      </c>
      <c r="F31" s="54">
        <v>4.4322249999999999</v>
      </c>
      <c r="G31" s="54">
        <v>4.1020580000000004</v>
      </c>
      <c r="H31" s="54">
        <v>4.3817560000000002</v>
      </c>
      <c r="I31" s="54">
        <v>4.7382220000000004</v>
      </c>
      <c r="J31" s="54">
        <v>4.3961410000000001</v>
      </c>
      <c r="K31" s="54">
        <v>3.8064490000000002</v>
      </c>
      <c r="L31" s="54">
        <v>4.4999969999999996</v>
      </c>
      <c r="M31" s="54">
        <v>4.2312130000000003</v>
      </c>
      <c r="N31" s="54">
        <v>3.5619969999999999</v>
      </c>
      <c r="O31" s="54">
        <v>3.6383239999999999</v>
      </c>
      <c r="P31" s="54">
        <v>3.499711</v>
      </c>
      <c r="Q31" s="54">
        <v>3.3825699999999999</v>
      </c>
      <c r="R31" s="54">
        <v>3.088371</v>
      </c>
      <c r="S31" s="54">
        <v>3.1325270000000001</v>
      </c>
      <c r="T31" s="54">
        <v>3.0766520000000002</v>
      </c>
      <c r="U31" s="54">
        <v>2.8802840000000001</v>
      </c>
    </row>
    <row r="32" spans="2:21">
      <c r="B32" s="49" t="s">
        <v>258</v>
      </c>
      <c r="C32" s="54">
        <v>7.7096770000000001</v>
      </c>
      <c r="D32" s="54">
        <v>7.4755390000000004</v>
      </c>
      <c r="E32" s="54">
        <v>6.6279630000000003</v>
      </c>
      <c r="F32" s="54">
        <v>4.386584</v>
      </c>
      <c r="G32" s="54">
        <v>6.0917050000000001</v>
      </c>
      <c r="H32" s="54">
        <v>4.8643520000000002</v>
      </c>
      <c r="I32" s="54">
        <v>6.5007650000000003</v>
      </c>
      <c r="J32" s="54">
        <v>6.5265019999999998</v>
      </c>
      <c r="K32" s="54">
        <v>6.5802589999999999</v>
      </c>
      <c r="L32" s="54">
        <v>6.9082559999999997</v>
      </c>
      <c r="M32" s="54">
        <v>7.073048</v>
      </c>
      <c r="N32" s="54">
        <v>6.5413920000000001</v>
      </c>
      <c r="O32" s="54">
        <v>6.9230919999999996</v>
      </c>
      <c r="P32" s="54">
        <v>8.1442080000000008</v>
      </c>
      <c r="Q32" s="54">
        <v>9.7810469999999992</v>
      </c>
      <c r="R32" s="54">
        <v>10.623806999999999</v>
      </c>
      <c r="S32" s="54">
        <v>10.489502999999999</v>
      </c>
      <c r="T32" s="54">
        <v>9.8563550000000006</v>
      </c>
      <c r="U32" s="54">
        <v>10.698641</v>
      </c>
    </row>
    <row r="33" spans="1:21">
      <c r="B33" s="49" t="s">
        <v>259</v>
      </c>
      <c r="C33" s="54">
        <v>25.07771</v>
      </c>
      <c r="D33" s="54">
        <v>24.955952</v>
      </c>
      <c r="E33" s="54">
        <v>25.116384</v>
      </c>
      <c r="F33" s="54">
        <v>24.433461000000001</v>
      </c>
      <c r="G33" s="54">
        <v>23.908315999999999</v>
      </c>
      <c r="H33" s="54">
        <v>24.380755000000001</v>
      </c>
      <c r="I33" s="54">
        <v>24.541067000000002</v>
      </c>
      <c r="J33" s="54">
        <v>23.795773000000001</v>
      </c>
      <c r="K33" s="54">
        <v>24.155894</v>
      </c>
      <c r="L33" s="54">
        <v>21.214502</v>
      </c>
      <c r="M33" s="54">
        <v>24.263498999999999</v>
      </c>
      <c r="N33" s="54">
        <v>25.414701000000001</v>
      </c>
      <c r="O33" s="54">
        <v>26.386237999999999</v>
      </c>
      <c r="P33" s="54">
        <v>23.936563</v>
      </c>
      <c r="Q33" s="54">
        <v>25.590007</v>
      </c>
      <c r="R33" s="54">
        <v>24.400099000000001</v>
      </c>
      <c r="S33" s="54">
        <v>25.365513</v>
      </c>
      <c r="T33" s="54">
        <v>26.643305000000002</v>
      </c>
      <c r="U33" s="54">
        <v>28.039290000000001</v>
      </c>
    </row>
    <row r="34" spans="1:21">
      <c r="B34" s="49" t="s">
        <v>260</v>
      </c>
      <c r="C34" s="54">
        <v>24.019898999999999</v>
      </c>
      <c r="D34" s="54">
        <v>23.045069999999999</v>
      </c>
      <c r="E34" s="54">
        <v>23.121036</v>
      </c>
      <c r="F34" s="54">
        <v>24.933450000000001</v>
      </c>
      <c r="G34" s="54">
        <v>24.375304</v>
      </c>
      <c r="H34" s="54">
        <v>26.204111999999999</v>
      </c>
      <c r="I34" s="54">
        <v>25.921123000000001</v>
      </c>
      <c r="J34" s="54">
        <v>26.456666999999999</v>
      </c>
      <c r="K34" s="54">
        <v>26.538430999999999</v>
      </c>
      <c r="L34" s="54">
        <v>27.195920000000001</v>
      </c>
      <c r="M34" s="54">
        <v>26.223679000000001</v>
      </c>
      <c r="N34" s="54">
        <v>26.811803000000001</v>
      </c>
      <c r="O34" s="54">
        <v>26.655318000000001</v>
      </c>
      <c r="P34" s="54">
        <v>26.084277</v>
      </c>
      <c r="Q34" s="54">
        <v>24.717255999999999</v>
      </c>
      <c r="R34" s="54">
        <v>24.711797000000001</v>
      </c>
      <c r="S34" s="54">
        <v>23.152267999999999</v>
      </c>
      <c r="T34" s="54">
        <v>25.244468000000001</v>
      </c>
      <c r="U34" s="54">
        <v>24.939966999999999</v>
      </c>
    </row>
    <row r="35" spans="1:21">
      <c r="B35" s="49" t="s">
        <v>261</v>
      </c>
      <c r="C35" s="54">
        <v>0.50280999999999998</v>
      </c>
      <c r="D35" s="54">
        <v>0.43696000000000002</v>
      </c>
      <c r="E35" s="54">
        <v>0.40485599999999999</v>
      </c>
      <c r="F35" s="54">
        <v>0.42296899999999998</v>
      </c>
      <c r="G35" s="54">
        <v>0.84838599999999997</v>
      </c>
      <c r="H35" s="54">
        <v>0.83920300000000003</v>
      </c>
      <c r="I35" s="54">
        <v>0.72953100000000004</v>
      </c>
      <c r="J35" s="54">
        <v>0.85618799999999995</v>
      </c>
      <c r="K35" s="54">
        <v>0.89141000000000004</v>
      </c>
      <c r="L35" s="54">
        <v>0.33074399999999998</v>
      </c>
      <c r="M35" s="54">
        <v>0.25095899999999999</v>
      </c>
      <c r="N35" s="54">
        <v>0.28738999999999998</v>
      </c>
      <c r="O35" s="54">
        <v>0.20496300000000001</v>
      </c>
      <c r="P35" s="54">
        <v>0.242976</v>
      </c>
      <c r="Q35" s="54">
        <v>0.18859999999999999</v>
      </c>
      <c r="R35" s="54">
        <v>0.50214400000000003</v>
      </c>
      <c r="S35" s="54">
        <v>0.550099</v>
      </c>
      <c r="T35" s="54">
        <v>0.61338499999999996</v>
      </c>
      <c r="U35" s="54">
        <v>0.55188899999999996</v>
      </c>
    </row>
    <row r="36" spans="1:21">
      <c r="B36" s="49" t="s">
        <v>262</v>
      </c>
      <c r="C36" s="54">
        <v>2.4941930000000001</v>
      </c>
      <c r="D36" s="54">
        <v>2.5129239999999999</v>
      </c>
      <c r="E36" s="54">
        <v>2.317364</v>
      </c>
      <c r="F36" s="54">
        <v>2.3592</v>
      </c>
      <c r="G36" s="54">
        <v>2.4973510000000001</v>
      </c>
      <c r="H36" s="54">
        <v>2.9666619999999999</v>
      </c>
      <c r="I36" s="54">
        <v>2.9305150000000002</v>
      </c>
      <c r="J36" s="54">
        <v>3.6432730000000002</v>
      </c>
      <c r="K36" s="54">
        <v>3.8650579999999999</v>
      </c>
      <c r="L36" s="54">
        <v>4.5225960000000001</v>
      </c>
      <c r="M36" s="54">
        <v>3.809266</v>
      </c>
      <c r="N36" s="54">
        <v>4.1776629999999999</v>
      </c>
      <c r="O36" s="54">
        <v>4.5778819999999998</v>
      </c>
      <c r="P36" s="54">
        <v>4.4746579999999998</v>
      </c>
      <c r="Q36" s="54">
        <v>4.6241580000000004</v>
      </c>
      <c r="R36" s="54">
        <v>5.0676990000000002</v>
      </c>
      <c r="S36" s="54">
        <v>5.6492230000000001</v>
      </c>
      <c r="T36" s="54">
        <v>5.4790219999999996</v>
      </c>
      <c r="U36" s="54">
        <v>5.0684389999999997</v>
      </c>
    </row>
    <row r="37" spans="1:21">
      <c r="C37" s="54"/>
      <c r="D37" s="54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</row>
    <row r="38" spans="1:21" ht="27">
      <c r="A38" s="36"/>
      <c r="B38" s="65" t="s">
        <v>263</v>
      </c>
      <c r="C38" s="64">
        <v>39.747481999999998</v>
      </c>
      <c r="D38" s="64">
        <v>37.353976000000003</v>
      </c>
      <c r="E38" s="64">
        <v>38.984352999999999</v>
      </c>
      <c r="F38" s="64">
        <v>38.067002000000002</v>
      </c>
      <c r="G38" s="64">
        <v>41.179696999999997</v>
      </c>
      <c r="H38" s="64">
        <v>38.729151000000002</v>
      </c>
      <c r="I38" s="64">
        <v>39.066558999999998</v>
      </c>
      <c r="J38" s="64">
        <v>39.382764000000002</v>
      </c>
      <c r="K38" s="64">
        <v>38.000884999999997</v>
      </c>
      <c r="L38" s="64">
        <v>31.795904</v>
      </c>
      <c r="M38" s="64">
        <v>33.590969999999999</v>
      </c>
      <c r="N38" s="64">
        <v>34.531495</v>
      </c>
      <c r="O38" s="64">
        <v>34.853574000000002</v>
      </c>
      <c r="P38" s="64">
        <v>32.214202</v>
      </c>
      <c r="Q38" s="64">
        <v>33.035902</v>
      </c>
      <c r="R38" s="64">
        <v>32.304150999999997</v>
      </c>
      <c r="S38" s="64">
        <v>33.363230000000001</v>
      </c>
      <c r="T38" s="64">
        <v>32.451506000000002</v>
      </c>
      <c r="U38" s="64">
        <v>33.056837000000002</v>
      </c>
    </row>
    <row r="39" spans="1:21" ht="14.25">
      <c r="B39" s="44" t="s">
        <v>264</v>
      </c>
      <c r="C39" s="54"/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</row>
    <row r="40" spans="1:21">
      <c r="B40" s="49" t="s">
        <v>253</v>
      </c>
      <c r="C40" s="54">
        <v>1.116228</v>
      </c>
      <c r="D40" s="54">
        <v>1.1050850000000001</v>
      </c>
      <c r="E40" s="54">
        <v>1.361855</v>
      </c>
      <c r="F40" s="54">
        <v>1.432194</v>
      </c>
      <c r="G40" s="54">
        <v>1.5721309999999999</v>
      </c>
      <c r="H40" s="54">
        <v>1.7204079999999999</v>
      </c>
      <c r="I40" s="54">
        <v>1.671357</v>
      </c>
      <c r="J40" s="54">
        <v>1.5907849999999999</v>
      </c>
      <c r="K40" s="54">
        <v>1.671289</v>
      </c>
      <c r="L40" s="54">
        <v>1.433969</v>
      </c>
      <c r="M40" s="54">
        <v>1.455765</v>
      </c>
      <c r="N40" s="54">
        <v>1.4858039999999999</v>
      </c>
      <c r="O40" s="54">
        <v>1.609901</v>
      </c>
      <c r="P40" s="54">
        <v>1.5642510000000001</v>
      </c>
      <c r="Q40" s="54">
        <v>1.41822</v>
      </c>
      <c r="R40" s="54">
        <v>2.2876150000000002</v>
      </c>
      <c r="S40" s="54">
        <v>2.4449040000000002</v>
      </c>
      <c r="T40" s="54">
        <v>2.638719</v>
      </c>
      <c r="U40" s="54">
        <v>2.6051169999999999</v>
      </c>
    </row>
    <row r="41" spans="1:21">
      <c r="B41" s="49" t="s">
        <v>254</v>
      </c>
      <c r="C41" s="54">
        <v>2.738451</v>
      </c>
      <c r="D41" s="54">
        <v>2.4536159999999998</v>
      </c>
      <c r="E41" s="54">
        <v>2.4213460000000002</v>
      </c>
      <c r="F41" s="54">
        <v>2.135929</v>
      </c>
      <c r="G41" s="54">
        <v>2.110865</v>
      </c>
      <c r="H41" s="54">
        <v>1.708609</v>
      </c>
      <c r="I41" s="54">
        <v>1.473625</v>
      </c>
      <c r="J41" s="54">
        <v>1.5018849999999999</v>
      </c>
      <c r="K41" s="54">
        <v>1.2836959999999999</v>
      </c>
      <c r="L41" s="54">
        <v>1.430814</v>
      </c>
      <c r="M41" s="54">
        <v>1.0848709999999999</v>
      </c>
      <c r="N41" s="54">
        <v>1.347178</v>
      </c>
      <c r="O41" s="54">
        <v>1.1784140000000001</v>
      </c>
      <c r="P41" s="54">
        <v>1.4491430000000001</v>
      </c>
      <c r="Q41" s="54">
        <v>1.231058</v>
      </c>
      <c r="R41" s="54">
        <v>1.145356</v>
      </c>
      <c r="S41" s="54">
        <v>1.129051</v>
      </c>
      <c r="T41" s="54">
        <v>1.1848799999999999</v>
      </c>
      <c r="U41" s="54">
        <v>1.0654539999999999</v>
      </c>
    </row>
    <row r="42" spans="1:21">
      <c r="B42" s="49" t="s">
        <v>255</v>
      </c>
      <c r="C42" s="54">
        <v>0.693218</v>
      </c>
      <c r="D42" s="54">
        <v>0.80632700000000002</v>
      </c>
      <c r="E42" s="54">
        <v>0.73653000000000002</v>
      </c>
      <c r="F42" s="54">
        <v>0.61356500000000003</v>
      </c>
      <c r="G42" s="54">
        <v>0.67359199999999997</v>
      </c>
      <c r="H42" s="54">
        <v>0.716638</v>
      </c>
      <c r="I42" s="54">
        <v>0.79173199999999999</v>
      </c>
      <c r="J42" s="54">
        <v>0.84058999999999995</v>
      </c>
      <c r="K42" s="54">
        <v>0.87514099999999995</v>
      </c>
      <c r="L42" s="54">
        <v>0.65364699999999998</v>
      </c>
      <c r="M42" s="54">
        <v>0.64722599999999997</v>
      </c>
      <c r="N42" s="54">
        <v>0.66317400000000004</v>
      </c>
      <c r="O42" s="54">
        <v>0.62901899999999999</v>
      </c>
      <c r="P42" s="54">
        <v>0.55168499999999998</v>
      </c>
      <c r="Q42" s="54">
        <v>0.40196100000000001</v>
      </c>
      <c r="R42" s="54">
        <v>0.28325800000000001</v>
      </c>
      <c r="S42" s="54">
        <v>0.58490299999999995</v>
      </c>
      <c r="T42" s="54">
        <v>0.65997099999999997</v>
      </c>
      <c r="U42" s="54">
        <v>0.61768299999999998</v>
      </c>
    </row>
    <row r="43" spans="1:21">
      <c r="B43" s="49" t="s">
        <v>256</v>
      </c>
      <c r="C43" s="54">
        <v>6.5089240000000004</v>
      </c>
      <c r="D43" s="54">
        <v>6.5792950000000001</v>
      </c>
      <c r="E43" s="54">
        <v>7.0194400000000003</v>
      </c>
      <c r="F43" s="54">
        <v>6.8858560000000004</v>
      </c>
      <c r="G43" s="54">
        <v>7.7522450000000003</v>
      </c>
      <c r="H43" s="54">
        <v>6.6307700000000001</v>
      </c>
      <c r="I43" s="54">
        <v>6.5501240000000003</v>
      </c>
      <c r="J43" s="54">
        <v>6.8632200000000001</v>
      </c>
      <c r="K43" s="54">
        <v>6.5291839999999999</v>
      </c>
      <c r="L43" s="54">
        <v>6.1253120000000001</v>
      </c>
      <c r="M43" s="54">
        <v>6.3287940000000003</v>
      </c>
      <c r="N43" s="54">
        <v>6.0075209999999997</v>
      </c>
      <c r="O43" s="54">
        <v>6.3246079999999996</v>
      </c>
      <c r="P43" s="54">
        <v>5.5894719999999998</v>
      </c>
      <c r="Q43" s="54">
        <v>5.703843</v>
      </c>
      <c r="R43" s="54">
        <v>5.260078</v>
      </c>
      <c r="S43" s="54">
        <v>5.0787259999999996</v>
      </c>
      <c r="T43" s="54">
        <v>3.3627829999999999</v>
      </c>
      <c r="U43" s="54">
        <v>3.7886989999999998</v>
      </c>
    </row>
    <row r="44" spans="1:21">
      <c r="B44" s="49" t="s">
        <v>257</v>
      </c>
      <c r="C44" s="54">
        <v>2.47472</v>
      </c>
      <c r="D44" s="54">
        <v>2.4196059999999999</v>
      </c>
      <c r="E44" s="54">
        <v>2.6746840000000001</v>
      </c>
      <c r="F44" s="54">
        <v>2.9752670000000001</v>
      </c>
      <c r="G44" s="54">
        <v>2.919635</v>
      </c>
      <c r="H44" s="54">
        <v>2.9606219999999999</v>
      </c>
      <c r="I44" s="54">
        <v>3.2515000000000001</v>
      </c>
      <c r="J44" s="54">
        <v>3.01274</v>
      </c>
      <c r="K44" s="54">
        <v>2.5290460000000001</v>
      </c>
      <c r="L44" s="54">
        <v>2.5079400000000001</v>
      </c>
      <c r="M44" s="54">
        <v>2.4612370000000001</v>
      </c>
      <c r="N44" s="54">
        <v>2.1114950000000001</v>
      </c>
      <c r="O44" s="54">
        <v>2.0941489999999998</v>
      </c>
      <c r="P44" s="54">
        <v>1.974788</v>
      </c>
      <c r="Q44" s="54">
        <v>1.9014800000000001</v>
      </c>
      <c r="R44" s="54">
        <v>1.621839</v>
      </c>
      <c r="S44" s="54">
        <v>1.6408050000000001</v>
      </c>
      <c r="T44" s="54">
        <v>1.6257919999999999</v>
      </c>
      <c r="U44" s="54">
        <v>1.534875</v>
      </c>
    </row>
    <row r="45" spans="1:21">
      <c r="B45" s="49" t="s">
        <v>258</v>
      </c>
      <c r="C45" s="54">
        <v>2.3028900000000001</v>
      </c>
      <c r="D45" s="54">
        <v>2.137111</v>
      </c>
      <c r="E45" s="54">
        <v>1.7331289999999999</v>
      </c>
      <c r="F45" s="54">
        <v>0.79120100000000004</v>
      </c>
      <c r="G45" s="54">
        <v>1.7071289999999999</v>
      </c>
      <c r="H45" s="54">
        <v>1.120638</v>
      </c>
      <c r="I45" s="54">
        <v>1.6032770000000001</v>
      </c>
      <c r="J45" s="54">
        <v>1.5743480000000001</v>
      </c>
      <c r="K45" s="54">
        <v>1.5951660000000001</v>
      </c>
      <c r="L45" s="54">
        <v>1.4409890000000001</v>
      </c>
      <c r="M45" s="54">
        <v>1.5832820000000001</v>
      </c>
      <c r="N45" s="54">
        <v>1.5229250000000001</v>
      </c>
      <c r="O45" s="54">
        <v>1.6488290000000001</v>
      </c>
      <c r="P45" s="54">
        <v>2.0956600000000001</v>
      </c>
      <c r="Q45" s="54">
        <v>2.6530640000000001</v>
      </c>
      <c r="R45" s="54">
        <v>2.6856559999999998</v>
      </c>
      <c r="S45" s="54">
        <v>2.589769</v>
      </c>
      <c r="T45" s="54">
        <v>2.4064540000000001</v>
      </c>
      <c r="U45" s="54">
        <v>2.5694439999999998</v>
      </c>
    </row>
    <row r="46" spans="1:21">
      <c r="B46" s="49" t="s">
        <v>259</v>
      </c>
      <c r="C46" s="54">
        <v>15.713813999999999</v>
      </c>
      <c r="D46" s="54">
        <v>14.32174</v>
      </c>
      <c r="E46" s="54">
        <v>14.872678000000001</v>
      </c>
      <c r="F46" s="54">
        <v>14.502008</v>
      </c>
      <c r="G46" s="54">
        <v>15.046711</v>
      </c>
      <c r="H46" s="54">
        <v>14.498815</v>
      </c>
      <c r="I46" s="54">
        <v>15.271243999999999</v>
      </c>
      <c r="J46" s="54">
        <v>15.180111</v>
      </c>
      <c r="K46" s="54">
        <v>14.932513</v>
      </c>
      <c r="L46" s="54">
        <v>11.054344</v>
      </c>
      <c r="M46" s="54">
        <v>13.006849000000001</v>
      </c>
      <c r="N46" s="54">
        <v>14.073022</v>
      </c>
      <c r="O46" s="54">
        <v>14.162008</v>
      </c>
      <c r="P46" s="54">
        <v>12.117945000000001</v>
      </c>
      <c r="Q46" s="54">
        <v>13.101114000000001</v>
      </c>
      <c r="R46" s="54">
        <v>12.139834</v>
      </c>
      <c r="S46" s="54">
        <v>12.921860000000001</v>
      </c>
      <c r="T46" s="54">
        <v>13.326116000000001</v>
      </c>
      <c r="U46" s="54">
        <v>14.060964</v>
      </c>
    </row>
    <row r="47" spans="1:21">
      <c r="B47" s="49" t="s">
        <v>260</v>
      </c>
      <c r="C47" s="54">
        <v>7.0202730000000004</v>
      </c>
      <c r="D47" s="54">
        <v>6.5674970000000004</v>
      </c>
      <c r="E47" s="54">
        <v>7.1663880000000004</v>
      </c>
      <c r="F47" s="54">
        <v>7.7380459999999998</v>
      </c>
      <c r="G47" s="54">
        <v>8.0272830000000006</v>
      </c>
      <c r="H47" s="54">
        <v>7.9031580000000003</v>
      </c>
      <c r="I47" s="54">
        <v>7.118824</v>
      </c>
      <c r="J47" s="54">
        <v>7.3595459999999999</v>
      </c>
      <c r="K47" s="54">
        <v>7.0098399999999996</v>
      </c>
      <c r="L47" s="54">
        <v>5.8412920000000002</v>
      </c>
      <c r="M47" s="54">
        <v>5.8970390000000004</v>
      </c>
      <c r="N47" s="54">
        <v>6.0393420000000004</v>
      </c>
      <c r="O47" s="54">
        <v>5.8272890000000004</v>
      </c>
      <c r="P47" s="54">
        <v>5.5610359999999996</v>
      </c>
      <c r="Q47" s="54">
        <v>5.3865439999999998</v>
      </c>
      <c r="R47" s="54">
        <v>5.3590679999999997</v>
      </c>
      <c r="S47" s="54">
        <v>5.1910179999999997</v>
      </c>
      <c r="T47" s="54">
        <v>5.5461260000000001</v>
      </c>
      <c r="U47" s="54">
        <v>5.3460939999999999</v>
      </c>
    </row>
    <row r="48" spans="1:21">
      <c r="B48" s="49" t="s">
        <v>261</v>
      </c>
      <c r="C48" s="54">
        <v>0.30772300000000002</v>
      </c>
      <c r="D48" s="54">
        <v>0.252139</v>
      </c>
      <c r="E48" s="54">
        <v>0.24765599999999999</v>
      </c>
      <c r="F48" s="54">
        <v>0.251226</v>
      </c>
      <c r="G48" s="54">
        <v>0.53710500000000005</v>
      </c>
      <c r="H48" s="54">
        <v>0.50675700000000001</v>
      </c>
      <c r="I48" s="54">
        <v>0.44769399999999998</v>
      </c>
      <c r="J48" s="54">
        <v>0.529555</v>
      </c>
      <c r="K48" s="54">
        <v>0.53676500000000005</v>
      </c>
      <c r="L48" s="54">
        <v>0.16651299999999999</v>
      </c>
      <c r="M48" s="54">
        <v>0.131187</v>
      </c>
      <c r="N48" s="54">
        <v>0.154165</v>
      </c>
      <c r="O48" s="54">
        <v>0.107437</v>
      </c>
      <c r="P48" s="54">
        <v>0.12534600000000001</v>
      </c>
      <c r="Q48" s="54">
        <v>9.7192000000000001E-2</v>
      </c>
      <c r="R48" s="54">
        <v>0.25322600000000001</v>
      </c>
      <c r="S48" s="54">
        <v>0.27549299999999999</v>
      </c>
      <c r="T48" s="54">
        <v>0.30169099999999999</v>
      </c>
      <c r="U48" s="54">
        <v>0.27606799999999998</v>
      </c>
    </row>
    <row r="49" spans="1:21">
      <c r="B49" s="49" t="s">
        <v>262</v>
      </c>
      <c r="C49" s="54">
        <v>0.87124100000000004</v>
      </c>
      <c r="D49" s="54">
        <v>0.711561</v>
      </c>
      <c r="E49" s="54">
        <v>0.75064799999999998</v>
      </c>
      <c r="F49" s="54">
        <v>0.74170999999999998</v>
      </c>
      <c r="G49" s="54">
        <v>0.83300099999999999</v>
      </c>
      <c r="H49" s="54">
        <v>0.96273500000000001</v>
      </c>
      <c r="I49" s="54">
        <v>0.88718300000000005</v>
      </c>
      <c r="J49" s="54">
        <v>0.92998199999999998</v>
      </c>
      <c r="K49" s="54">
        <v>1.0382469999999999</v>
      </c>
      <c r="L49" s="54">
        <v>1.141084</v>
      </c>
      <c r="M49" s="54">
        <v>0.99471900000000002</v>
      </c>
      <c r="N49" s="54">
        <v>1.1268720000000001</v>
      </c>
      <c r="O49" s="54">
        <v>1.271919</v>
      </c>
      <c r="P49" s="54">
        <v>1.184877</v>
      </c>
      <c r="Q49" s="54">
        <v>1.1414260000000001</v>
      </c>
      <c r="R49" s="54">
        <v>1.2682199999999999</v>
      </c>
      <c r="S49" s="54">
        <v>1.5066999999999999</v>
      </c>
      <c r="T49" s="54">
        <v>1.3989750000000001</v>
      </c>
      <c r="U49" s="54">
        <v>1.1924380000000001</v>
      </c>
    </row>
    <row r="50" spans="1:21">
      <c r="C50" s="54"/>
      <c r="D50" s="54"/>
      <c r="E50" s="54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54"/>
      <c r="U50" s="54"/>
    </row>
    <row r="51" spans="1:21">
      <c r="B51" s="44" t="s">
        <v>90</v>
      </c>
      <c r="C51" s="54"/>
      <c r="D51" s="54"/>
      <c r="E51" s="54"/>
      <c r="F51" s="54"/>
      <c r="G51" s="54"/>
      <c r="H51" s="54"/>
      <c r="I51" s="54"/>
      <c r="J51" s="54"/>
      <c r="K51" s="54"/>
      <c r="L51" s="54"/>
      <c r="M51" s="54"/>
      <c r="N51" s="54"/>
      <c r="O51" s="54"/>
      <c r="P51" s="54"/>
      <c r="Q51" s="54"/>
      <c r="R51" s="54"/>
      <c r="S51" s="54"/>
      <c r="T51" s="54"/>
      <c r="U51" s="54"/>
    </row>
    <row r="52" spans="1:21">
      <c r="B52" s="49" t="s">
        <v>253</v>
      </c>
      <c r="C52" s="54">
        <v>2.8082980000000002</v>
      </c>
      <c r="D52" s="54">
        <v>2.958412</v>
      </c>
      <c r="E52" s="54">
        <v>3.4933380000000001</v>
      </c>
      <c r="F52" s="54">
        <v>3.7622990000000001</v>
      </c>
      <c r="G52" s="54">
        <v>3.8177340000000002</v>
      </c>
      <c r="H52" s="54">
        <v>4.4421530000000002</v>
      </c>
      <c r="I52" s="54">
        <v>4.2782280000000004</v>
      </c>
      <c r="J52" s="54">
        <v>4.0392919999999997</v>
      </c>
      <c r="K52" s="54">
        <v>4.3980259999999998</v>
      </c>
      <c r="L52" s="54">
        <v>4.5099169999999997</v>
      </c>
      <c r="M52" s="54">
        <v>4.333799</v>
      </c>
      <c r="N52" s="54">
        <v>4.3027499999999996</v>
      </c>
      <c r="O52" s="54">
        <v>4.6190420000000003</v>
      </c>
      <c r="P52" s="54">
        <v>4.8557800000000002</v>
      </c>
      <c r="Q52" s="54">
        <v>4.292967</v>
      </c>
      <c r="R52" s="54">
        <v>7.0814909999999998</v>
      </c>
      <c r="S52" s="54">
        <v>7.3281409999999996</v>
      </c>
      <c r="T52" s="54">
        <v>8.1312689999999996</v>
      </c>
      <c r="U52" s="54">
        <v>7.8807200000000002</v>
      </c>
    </row>
    <row r="53" spans="1:21">
      <c r="B53" s="49" t="s">
        <v>254</v>
      </c>
      <c r="C53" s="54">
        <v>6.8896230000000003</v>
      </c>
      <c r="D53" s="54">
        <v>6.5685539999999998</v>
      </c>
      <c r="E53" s="54">
        <v>6.2110709999999996</v>
      </c>
      <c r="F53" s="54">
        <v>5.6109720000000003</v>
      </c>
      <c r="G53" s="54">
        <v>5.1259839999999999</v>
      </c>
      <c r="H53" s="54">
        <v>4.4116869999999997</v>
      </c>
      <c r="I53" s="54">
        <v>3.772087</v>
      </c>
      <c r="J53" s="54">
        <v>3.8135590000000001</v>
      </c>
      <c r="K53" s="54">
        <v>3.3780679999999998</v>
      </c>
      <c r="L53" s="54">
        <v>4.4999929999999999</v>
      </c>
      <c r="M53" s="54">
        <v>3.229651</v>
      </c>
      <c r="N53" s="54">
        <v>3.9013019999999998</v>
      </c>
      <c r="O53" s="54">
        <v>3.381043</v>
      </c>
      <c r="P53" s="54">
        <v>4.4984590000000004</v>
      </c>
      <c r="Q53" s="54">
        <v>3.726423</v>
      </c>
      <c r="R53" s="54">
        <v>3.5455390000000002</v>
      </c>
      <c r="S53" s="54">
        <v>3.3841190000000001</v>
      </c>
      <c r="T53" s="54">
        <v>3.6512319999999998</v>
      </c>
      <c r="U53" s="54">
        <v>3.2230970000000001</v>
      </c>
    </row>
    <row r="54" spans="1:21">
      <c r="B54" s="49" t="s">
        <v>255</v>
      </c>
      <c r="C54" s="54">
        <v>1.7440560000000001</v>
      </c>
      <c r="D54" s="54">
        <v>2.1586110000000001</v>
      </c>
      <c r="E54" s="54">
        <v>1.8892960000000001</v>
      </c>
      <c r="F54" s="54">
        <v>1.6118030000000001</v>
      </c>
      <c r="G54" s="54">
        <v>1.635737</v>
      </c>
      <c r="H54" s="54">
        <v>1.850384</v>
      </c>
      <c r="I54" s="54">
        <v>2.026624</v>
      </c>
      <c r="J54" s="54">
        <v>2.1344120000000002</v>
      </c>
      <c r="K54" s="54">
        <v>2.3029500000000001</v>
      </c>
      <c r="L54" s="54">
        <v>2.055758</v>
      </c>
      <c r="M54" s="54">
        <v>1.926785</v>
      </c>
      <c r="N54" s="54">
        <v>1.9204889999999999</v>
      </c>
      <c r="O54" s="54">
        <v>1.804746</v>
      </c>
      <c r="P54" s="54">
        <v>1.7125509999999999</v>
      </c>
      <c r="Q54" s="54">
        <v>1.216739</v>
      </c>
      <c r="R54" s="54">
        <v>0.87684799999999996</v>
      </c>
      <c r="S54" s="54">
        <v>1.7531369999999999</v>
      </c>
      <c r="T54" s="54">
        <v>2.0337130000000001</v>
      </c>
      <c r="U54" s="54">
        <v>1.8685499999999999</v>
      </c>
    </row>
    <row r="55" spans="1:21">
      <c r="B55" s="49" t="s">
        <v>256</v>
      </c>
      <c r="C55" s="54">
        <v>16.375689999999999</v>
      </c>
      <c r="D55" s="54">
        <v>17.613371999999998</v>
      </c>
      <c r="E55" s="54">
        <v>18.005787999999999</v>
      </c>
      <c r="F55" s="54">
        <v>18.088778999999999</v>
      </c>
      <c r="G55" s="54">
        <v>18.825406000000001</v>
      </c>
      <c r="H55" s="54">
        <v>17.120878000000001</v>
      </c>
      <c r="I55" s="54">
        <v>16.766573999999999</v>
      </c>
      <c r="J55" s="54">
        <v>17.426964999999999</v>
      </c>
      <c r="K55" s="54">
        <v>17.181663</v>
      </c>
      <c r="L55" s="54">
        <v>19.264468999999998</v>
      </c>
      <c r="M55" s="54">
        <v>18.840761000000001</v>
      </c>
      <c r="N55" s="54">
        <v>17.397221999999999</v>
      </c>
      <c r="O55" s="54">
        <v>18.146225999999999</v>
      </c>
      <c r="P55" s="54">
        <v>17.350954999999999</v>
      </c>
      <c r="Q55" s="54">
        <v>17.26559</v>
      </c>
      <c r="R55" s="54">
        <v>16.282979999999998</v>
      </c>
      <c r="S55" s="54">
        <v>15.222524</v>
      </c>
      <c r="T55" s="54">
        <v>10.362486000000001</v>
      </c>
      <c r="U55" s="54">
        <v>11.461167</v>
      </c>
    </row>
    <row r="56" spans="1:21">
      <c r="B56" s="49" t="s">
        <v>257</v>
      </c>
      <c r="C56" s="54">
        <v>6.2261050000000004</v>
      </c>
      <c r="D56" s="54">
        <v>6.4775070000000001</v>
      </c>
      <c r="E56" s="54">
        <v>6.8609169999999997</v>
      </c>
      <c r="F56" s="54">
        <v>7.8158700000000003</v>
      </c>
      <c r="G56" s="54">
        <v>7.0899859999999997</v>
      </c>
      <c r="H56" s="54">
        <v>7.6444270000000003</v>
      </c>
      <c r="I56" s="54">
        <v>8.3229740000000003</v>
      </c>
      <c r="J56" s="54">
        <v>7.6498949999999999</v>
      </c>
      <c r="K56" s="54">
        <v>6.6552280000000001</v>
      </c>
      <c r="L56" s="54">
        <v>7.8876189999999999</v>
      </c>
      <c r="M56" s="54">
        <v>7.3270790000000003</v>
      </c>
      <c r="N56" s="54">
        <v>6.1146919999999998</v>
      </c>
      <c r="O56" s="54">
        <v>6.0084200000000001</v>
      </c>
      <c r="P56" s="54">
        <v>6.130179</v>
      </c>
      <c r="Q56" s="54">
        <v>5.7557989999999997</v>
      </c>
      <c r="R56" s="54">
        <v>5.0205270000000004</v>
      </c>
      <c r="S56" s="54">
        <v>4.9180029999999997</v>
      </c>
      <c r="T56" s="54">
        <v>5.0099119999999999</v>
      </c>
      <c r="U56" s="54">
        <v>4.643141</v>
      </c>
    </row>
    <row r="57" spans="1:21">
      <c r="B57" s="49" t="s">
        <v>258</v>
      </c>
      <c r="C57" s="54">
        <v>5.7938010000000002</v>
      </c>
      <c r="D57" s="54">
        <v>5.7212420000000002</v>
      </c>
      <c r="E57" s="54">
        <v>4.445703</v>
      </c>
      <c r="F57" s="54">
        <v>2.0784419999999999</v>
      </c>
      <c r="G57" s="54">
        <v>4.1455599999999997</v>
      </c>
      <c r="H57" s="54">
        <v>2.8935249999999999</v>
      </c>
      <c r="I57" s="54">
        <v>4.1039630000000002</v>
      </c>
      <c r="J57" s="54">
        <v>3.9975559999999999</v>
      </c>
      <c r="K57" s="54">
        <v>4.1977060000000002</v>
      </c>
      <c r="L57" s="54">
        <v>4.5319969999999996</v>
      </c>
      <c r="M57" s="54">
        <v>4.7134169999999997</v>
      </c>
      <c r="N57" s="54">
        <v>4.4102490000000003</v>
      </c>
      <c r="O57" s="54">
        <v>4.7307309999999996</v>
      </c>
      <c r="P57" s="54">
        <v>6.5053900000000002</v>
      </c>
      <c r="Q57" s="54">
        <v>8.0308510000000002</v>
      </c>
      <c r="R57" s="54">
        <v>8.3136550000000007</v>
      </c>
      <c r="S57" s="54">
        <v>7.7623470000000001</v>
      </c>
      <c r="T57" s="54">
        <v>7.4155389999999999</v>
      </c>
      <c r="U57" s="54">
        <v>7.7728080000000004</v>
      </c>
    </row>
    <row r="58" spans="1:21">
      <c r="B58" s="49" t="s">
        <v>259</v>
      </c>
      <c r="C58" s="54">
        <v>39.534112</v>
      </c>
      <c r="D58" s="54">
        <v>38.340603999999999</v>
      </c>
      <c r="E58" s="54">
        <v>38.150376999999999</v>
      </c>
      <c r="F58" s="54">
        <v>38.096007</v>
      </c>
      <c r="G58" s="54">
        <v>36.539149000000002</v>
      </c>
      <c r="H58" s="54">
        <v>37.436439999999997</v>
      </c>
      <c r="I58" s="54">
        <v>39.090324000000003</v>
      </c>
      <c r="J58" s="54">
        <v>38.545062999999999</v>
      </c>
      <c r="K58" s="54">
        <v>39.295171000000003</v>
      </c>
      <c r="L58" s="54">
        <v>34.766567000000002</v>
      </c>
      <c r="M58" s="54">
        <v>38.721266999999997</v>
      </c>
      <c r="N58" s="54">
        <v>40.754162999999998</v>
      </c>
      <c r="O58" s="54">
        <v>40.632871999999999</v>
      </c>
      <c r="P58" s="54">
        <v>37.616777999999996</v>
      </c>
      <c r="Q58" s="54">
        <v>39.657200000000003</v>
      </c>
      <c r="R58" s="54">
        <v>37.579796999999999</v>
      </c>
      <c r="S58" s="54">
        <v>38.730843999999998</v>
      </c>
      <c r="T58" s="54">
        <v>41.064706999999999</v>
      </c>
      <c r="U58" s="54">
        <v>42.535721000000002</v>
      </c>
    </row>
    <row r="59" spans="1:21">
      <c r="B59" s="49" t="s">
        <v>260</v>
      </c>
      <c r="C59" s="54">
        <v>17.662182000000001</v>
      </c>
      <c r="D59" s="54">
        <v>17.581786999999998</v>
      </c>
      <c r="E59" s="54">
        <v>18.382729999999999</v>
      </c>
      <c r="F59" s="54">
        <v>20.327438000000001</v>
      </c>
      <c r="G59" s="54">
        <v>19.493303999999998</v>
      </c>
      <c r="H59" s="54">
        <v>20.406226</v>
      </c>
      <c r="I59" s="54">
        <v>18.222296</v>
      </c>
      <c r="J59" s="54">
        <v>18.687227</v>
      </c>
      <c r="K59" s="54">
        <v>18.446517</v>
      </c>
      <c r="L59" s="54">
        <v>18.371210000000001</v>
      </c>
      <c r="M59" s="54">
        <v>17.555429</v>
      </c>
      <c r="N59" s="54">
        <v>17.489371999999999</v>
      </c>
      <c r="O59" s="54">
        <v>16.719346000000002</v>
      </c>
      <c r="P59" s="54">
        <v>17.262684</v>
      </c>
      <c r="Q59" s="54">
        <v>16.305122000000001</v>
      </c>
      <c r="R59" s="54">
        <v>16.589410000000001</v>
      </c>
      <c r="S59" s="54">
        <v>15.559099</v>
      </c>
      <c r="T59" s="54">
        <v>17.090503999999999</v>
      </c>
      <c r="U59" s="54">
        <v>16.172432000000001</v>
      </c>
    </row>
    <row r="60" spans="1:21">
      <c r="B60" s="49" t="s">
        <v>261</v>
      </c>
      <c r="C60" s="54">
        <v>0.77419400000000005</v>
      </c>
      <c r="D60" s="54">
        <v>0.67499799999999999</v>
      </c>
      <c r="E60" s="54">
        <v>0.63527100000000003</v>
      </c>
      <c r="F60" s="54">
        <v>0.65995800000000004</v>
      </c>
      <c r="G60" s="54">
        <v>1.3042959999999999</v>
      </c>
      <c r="H60" s="54">
        <v>1.3084640000000001</v>
      </c>
      <c r="I60" s="54">
        <v>1.1459779999999999</v>
      </c>
      <c r="J60" s="54">
        <v>1.344638</v>
      </c>
      <c r="K60" s="54">
        <v>1.4125049999999999</v>
      </c>
      <c r="L60" s="54">
        <v>0.52369200000000005</v>
      </c>
      <c r="M60" s="54">
        <v>0.390542</v>
      </c>
      <c r="N60" s="54">
        <v>0.44644600000000001</v>
      </c>
      <c r="O60" s="54">
        <v>0.30825399999999997</v>
      </c>
      <c r="P60" s="54">
        <v>0.389102</v>
      </c>
      <c r="Q60" s="54">
        <v>0.29420000000000002</v>
      </c>
      <c r="R60" s="54">
        <v>0.78388000000000002</v>
      </c>
      <c r="S60" s="54">
        <v>0.825739</v>
      </c>
      <c r="T60" s="54">
        <v>0.92966800000000005</v>
      </c>
      <c r="U60" s="54">
        <v>0.83513099999999996</v>
      </c>
    </row>
    <row r="61" spans="1:21">
      <c r="B61" s="49" t="s">
        <v>262</v>
      </c>
      <c r="C61" s="54">
        <v>2.1919400000000002</v>
      </c>
      <c r="D61" s="54">
        <v>1.9049130000000001</v>
      </c>
      <c r="E61" s="54">
        <v>1.9255100000000001</v>
      </c>
      <c r="F61" s="54">
        <v>1.9484319999999999</v>
      </c>
      <c r="G61" s="54">
        <v>2.0228449999999998</v>
      </c>
      <c r="H61" s="54">
        <v>2.4858159999999998</v>
      </c>
      <c r="I61" s="54">
        <v>2.270953</v>
      </c>
      <c r="J61" s="54">
        <v>2.3613930000000001</v>
      </c>
      <c r="K61" s="54">
        <v>2.7321650000000002</v>
      </c>
      <c r="L61" s="54">
        <v>3.588778</v>
      </c>
      <c r="M61" s="54">
        <v>2.9612699999999998</v>
      </c>
      <c r="N61" s="54">
        <v>3.263315</v>
      </c>
      <c r="O61" s="54">
        <v>3.649321</v>
      </c>
      <c r="P61" s="54">
        <v>3.678121</v>
      </c>
      <c r="Q61" s="54">
        <v>3.4551090000000002</v>
      </c>
      <c r="R61" s="54">
        <v>3.925872</v>
      </c>
      <c r="S61" s="54">
        <v>4.5160489999999998</v>
      </c>
      <c r="T61" s="54">
        <v>4.3109700000000002</v>
      </c>
      <c r="U61" s="54">
        <v>3.6072350000000002</v>
      </c>
    </row>
    <row r="62" spans="1:21">
      <c r="C62" s="54"/>
      <c r="D62" s="54"/>
      <c r="E62" s="54"/>
      <c r="F62" s="54"/>
      <c r="G62" s="54"/>
      <c r="H62" s="54"/>
      <c r="I62" s="54"/>
      <c r="J62" s="54"/>
      <c r="K62" s="54"/>
      <c r="L62" s="54"/>
      <c r="M62" s="54"/>
      <c r="N62" s="54"/>
      <c r="O62" s="54"/>
      <c r="P62" s="54"/>
      <c r="Q62" s="54"/>
      <c r="R62" s="54"/>
      <c r="S62" s="54"/>
      <c r="T62" s="54"/>
      <c r="U62" s="54"/>
    </row>
    <row r="63" spans="1:21">
      <c r="A63" s="36"/>
      <c r="B63" s="37" t="s">
        <v>97</v>
      </c>
      <c r="C63" s="64">
        <v>45.618195999999998</v>
      </c>
      <c r="D63" s="64">
        <v>45.464939999999999</v>
      </c>
      <c r="E63" s="64">
        <v>44.76014</v>
      </c>
      <c r="F63" s="64">
        <v>45.010409000000003</v>
      </c>
      <c r="G63" s="64">
        <v>45.683849000000002</v>
      </c>
      <c r="H63" s="64">
        <v>45.334538999999999</v>
      </c>
      <c r="I63" s="64">
        <v>44.859397999999999</v>
      </c>
      <c r="J63" s="64">
        <v>44.998502000000002</v>
      </c>
      <c r="K63" s="64">
        <v>44.558075000000002</v>
      </c>
      <c r="L63" s="64">
        <v>44.352159999999998</v>
      </c>
      <c r="M63" s="64">
        <v>45.123764999999999</v>
      </c>
      <c r="N63" s="64">
        <v>45.210241000000003</v>
      </c>
      <c r="O63" s="64">
        <v>46.690086999999998</v>
      </c>
      <c r="P63" s="64">
        <v>43.849964999999997</v>
      </c>
      <c r="Q63" s="64">
        <v>45.017304000000003</v>
      </c>
      <c r="R63" s="64">
        <v>44.983561999999999</v>
      </c>
      <c r="S63" s="64">
        <v>46.782429999999998</v>
      </c>
      <c r="T63" s="64">
        <v>46.330255000000001</v>
      </c>
      <c r="U63" s="64">
        <v>46.402515000000001</v>
      </c>
    </row>
    <row r="64" spans="1:21">
      <c r="I64" s="31"/>
      <c r="J64" s="31"/>
      <c r="K64" s="31"/>
      <c r="L64" s="31"/>
      <c r="M64" s="31"/>
      <c r="N64" s="31"/>
      <c r="O64" s="31"/>
      <c r="P64" s="31"/>
      <c r="Q64" s="31"/>
      <c r="R64" s="31"/>
      <c r="S64" s="31"/>
      <c r="T64" s="31"/>
      <c r="U64" s="31"/>
    </row>
    <row r="65" spans="1:21">
      <c r="A65" s="50" t="s">
        <v>98</v>
      </c>
      <c r="B65"/>
      <c r="I65" s="31"/>
      <c r="J65" s="31"/>
      <c r="K65" s="31"/>
      <c r="L65" s="31"/>
      <c r="M65" s="31"/>
      <c r="N65" s="31"/>
      <c r="O65" s="31"/>
      <c r="P65" s="31"/>
      <c r="Q65" s="31"/>
      <c r="R65" s="31"/>
      <c r="S65" s="31"/>
      <c r="T65" s="31"/>
      <c r="U65" s="31"/>
    </row>
    <row r="66" spans="1:21">
      <c r="I66" s="31"/>
      <c r="J66" s="31"/>
      <c r="K66" s="31"/>
      <c r="L66" s="31"/>
      <c r="M66" s="31"/>
      <c r="N66" s="31"/>
      <c r="O66" s="31"/>
      <c r="P66" s="31"/>
      <c r="Q66" s="31"/>
      <c r="R66" s="31"/>
      <c r="S66" s="31"/>
      <c r="T66" s="31"/>
      <c r="U66" s="31"/>
    </row>
    <row r="67" spans="1:21">
      <c r="B67" s="37"/>
      <c r="I67" s="31"/>
      <c r="J67" s="31"/>
      <c r="K67" s="31"/>
      <c r="L67" s="31"/>
      <c r="M67" s="31"/>
      <c r="N67" s="31"/>
      <c r="O67" s="31"/>
      <c r="P67" s="31"/>
      <c r="Q67" s="31"/>
      <c r="R67" s="31"/>
      <c r="S67" s="31"/>
      <c r="T67" s="31"/>
      <c r="U67" s="31"/>
    </row>
    <row r="68" spans="1:21">
      <c r="B68" s="37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  <c r="U68" s="31"/>
    </row>
    <row r="69" spans="1:21">
      <c r="I69" s="31"/>
      <c r="J69" s="31"/>
      <c r="K69" s="31"/>
      <c r="L69" s="31"/>
      <c r="M69" s="31"/>
      <c r="N69" s="31"/>
      <c r="O69" s="31"/>
      <c r="P69" s="31"/>
      <c r="Q69" s="31"/>
      <c r="R69" s="31"/>
      <c r="S69" s="31"/>
      <c r="T69" s="31"/>
      <c r="U69" s="31"/>
    </row>
    <row r="70" spans="1:21">
      <c r="I70" s="31"/>
      <c r="J70" s="31"/>
      <c r="K70" s="31"/>
      <c r="L70" s="31"/>
      <c r="M70" s="31"/>
      <c r="N70" s="31"/>
      <c r="O70" s="31"/>
      <c r="P70" s="31"/>
      <c r="Q70" s="31"/>
      <c r="R70" s="31"/>
      <c r="S70" s="31"/>
      <c r="T70" s="31"/>
      <c r="U70" s="31"/>
    </row>
    <row r="71" spans="1:21">
      <c r="I71" s="31"/>
      <c r="J71" s="31"/>
      <c r="K71" s="31"/>
      <c r="L71" s="31"/>
      <c r="M71" s="31"/>
      <c r="N71" s="31"/>
      <c r="O71" s="31"/>
      <c r="P71" s="31"/>
      <c r="Q71" s="31"/>
      <c r="R71" s="31"/>
      <c r="S71" s="31"/>
      <c r="T71" s="31"/>
      <c r="U71" s="31"/>
    </row>
    <row r="72" spans="1:21">
      <c r="I72" s="31"/>
      <c r="J72" s="31"/>
      <c r="K72" s="31"/>
      <c r="L72" s="31"/>
      <c r="M72" s="31"/>
      <c r="N72" s="31"/>
      <c r="O72" s="31"/>
      <c r="P72" s="31"/>
      <c r="Q72" s="31"/>
      <c r="R72" s="31"/>
      <c r="S72" s="31"/>
      <c r="T72" s="31"/>
      <c r="U72" s="31"/>
    </row>
    <row r="73" spans="1:21">
      <c r="I73" s="31"/>
      <c r="J73" s="31"/>
      <c r="K73" s="31"/>
      <c r="L73" s="31"/>
      <c r="M73" s="31"/>
      <c r="N73" s="31"/>
      <c r="O73" s="31"/>
      <c r="P73" s="31"/>
      <c r="Q73" s="31"/>
      <c r="R73" s="31"/>
      <c r="S73" s="31"/>
      <c r="T73" s="31"/>
      <c r="U73" s="31"/>
    </row>
    <row r="74" spans="1:21">
      <c r="I74" s="31"/>
      <c r="J74" s="31"/>
      <c r="K74" s="31"/>
      <c r="L74" s="31"/>
      <c r="M74" s="31"/>
      <c r="N74" s="31"/>
      <c r="O74" s="31"/>
      <c r="P74" s="31"/>
      <c r="Q74" s="31"/>
      <c r="R74" s="31"/>
      <c r="S74" s="31"/>
      <c r="T74" s="31"/>
      <c r="U74" s="31"/>
    </row>
    <row r="75" spans="1:21">
      <c r="I75" s="31"/>
      <c r="J75" s="31"/>
      <c r="K75" s="31"/>
      <c r="L75" s="31"/>
      <c r="M75" s="31"/>
      <c r="N75" s="31"/>
      <c r="O75" s="31"/>
      <c r="P75" s="31"/>
      <c r="Q75" s="31"/>
      <c r="R75" s="31"/>
      <c r="S75" s="31"/>
      <c r="T75" s="31"/>
      <c r="U75" s="31"/>
    </row>
    <row r="76" spans="1:21">
      <c r="I76" s="31"/>
      <c r="J76" s="31"/>
      <c r="K76" s="31"/>
      <c r="L76" s="31"/>
      <c r="M76" s="31"/>
      <c r="N76" s="31"/>
      <c r="O76" s="31"/>
      <c r="P76" s="31"/>
      <c r="Q76" s="31"/>
      <c r="R76" s="31"/>
      <c r="S76" s="31"/>
      <c r="T76" s="31"/>
      <c r="U76" s="31"/>
    </row>
    <row r="77" spans="1:21">
      <c r="I77" s="31"/>
      <c r="J77" s="31"/>
      <c r="K77" s="31"/>
      <c r="L77" s="31"/>
      <c r="M77" s="31"/>
      <c r="N77" s="31"/>
      <c r="O77" s="31"/>
      <c r="P77" s="31"/>
      <c r="Q77" s="31"/>
      <c r="R77" s="31"/>
      <c r="S77" s="31"/>
      <c r="T77" s="31"/>
      <c r="U77" s="31"/>
    </row>
    <row r="78" spans="1:21">
      <c r="I78" s="31"/>
      <c r="J78" s="31"/>
      <c r="K78" s="31"/>
      <c r="L78" s="31"/>
      <c r="M78" s="31"/>
      <c r="N78" s="31"/>
      <c r="O78" s="31"/>
      <c r="P78" s="31"/>
      <c r="Q78" s="31"/>
      <c r="R78" s="31"/>
      <c r="S78" s="31"/>
      <c r="T78" s="31"/>
      <c r="U78" s="31"/>
    </row>
    <row r="79" spans="1:21">
      <c r="I79" s="31"/>
      <c r="J79" s="31"/>
      <c r="K79" s="31"/>
      <c r="L79" s="31"/>
      <c r="M79" s="31"/>
      <c r="N79" s="31"/>
      <c r="O79" s="31"/>
      <c r="P79" s="31"/>
      <c r="Q79" s="31"/>
      <c r="R79" s="31"/>
      <c r="S79" s="31"/>
      <c r="T79" s="31"/>
      <c r="U79" s="31"/>
    </row>
    <row r="80" spans="1:21">
      <c r="I80" s="31"/>
      <c r="J80" s="31"/>
      <c r="K80" s="31"/>
      <c r="L80" s="31"/>
      <c r="M80" s="31"/>
      <c r="N80" s="31"/>
      <c r="O80" s="31"/>
      <c r="P80" s="31"/>
      <c r="Q80" s="31"/>
      <c r="R80" s="31"/>
      <c r="S80" s="31"/>
      <c r="T80" s="31"/>
      <c r="U80" s="31"/>
    </row>
    <row r="81" spans="5:21">
      <c r="I81" s="31"/>
      <c r="J81" s="31"/>
      <c r="K81" s="31"/>
      <c r="L81" s="31"/>
      <c r="M81" s="31"/>
      <c r="N81" s="31"/>
      <c r="O81" s="31"/>
      <c r="P81" s="31"/>
      <c r="Q81" s="31"/>
      <c r="R81" s="31"/>
      <c r="S81" s="31"/>
      <c r="T81" s="31"/>
      <c r="U81" s="31"/>
    </row>
    <row r="82" spans="5:21">
      <c r="I82" s="31"/>
      <c r="J82" s="31"/>
      <c r="K82" s="31"/>
      <c r="L82" s="31"/>
      <c r="M82" s="31"/>
      <c r="N82" s="31"/>
      <c r="O82" s="31"/>
      <c r="P82" s="31"/>
      <c r="Q82" s="31"/>
      <c r="R82" s="31"/>
      <c r="S82" s="31"/>
      <c r="T82" s="31"/>
      <c r="U82" s="31"/>
    </row>
    <row r="83" spans="5:21">
      <c r="I83" s="31"/>
      <c r="J83" s="31"/>
      <c r="K83" s="31"/>
      <c r="L83" s="31"/>
      <c r="M83" s="31"/>
      <c r="N83" s="31"/>
      <c r="O83" s="31"/>
      <c r="P83" s="31"/>
      <c r="Q83" s="31"/>
      <c r="R83" s="31"/>
      <c r="S83" s="31"/>
      <c r="T83" s="31"/>
      <c r="U83" s="31"/>
    </row>
    <row r="84" spans="5:21">
      <c r="I84" s="31"/>
      <c r="J84" s="31"/>
      <c r="K84" s="31"/>
      <c r="L84" s="31"/>
      <c r="M84" s="31"/>
      <c r="N84" s="31"/>
      <c r="O84" s="31"/>
      <c r="P84" s="31"/>
      <c r="Q84" s="31"/>
      <c r="R84" s="31"/>
      <c r="S84" s="31"/>
      <c r="T84" s="31"/>
      <c r="U84" s="31"/>
    </row>
    <row r="85" spans="5:21">
      <c r="I85" s="31"/>
      <c r="J85" s="31"/>
      <c r="K85" s="31"/>
      <c r="L85" s="31"/>
      <c r="M85" s="31"/>
      <c r="N85" s="31"/>
      <c r="O85" s="31"/>
      <c r="P85" s="31"/>
      <c r="Q85" s="31"/>
      <c r="R85" s="31"/>
      <c r="S85" s="31"/>
      <c r="T85" s="31"/>
      <c r="U85" s="31"/>
    </row>
    <row r="86" spans="5:21">
      <c r="I86" s="31"/>
      <c r="J86" s="31"/>
    </row>
    <row r="87" spans="5:21">
      <c r="I87" s="31"/>
      <c r="J87" s="31"/>
    </row>
    <row r="88" spans="5:21">
      <c r="I88" s="31"/>
      <c r="J88" s="31"/>
    </row>
    <row r="89" spans="5:21">
      <c r="I89" s="31"/>
      <c r="J89" s="31"/>
    </row>
    <row r="90" spans="5:21">
      <c r="I90" s="31"/>
      <c r="J90" s="31"/>
    </row>
    <row r="91" spans="5:21">
      <c r="I91" s="31"/>
      <c r="J91" s="31"/>
    </row>
    <row r="92" spans="5:21">
      <c r="I92" s="31"/>
      <c r="J92" s="31"/>
    </row>
    <row r="93" spans="5:21">
      <c r="I93" s="31"/>
      <c r="J93" s="31"/>
    </row>
    <row r="94" spans="5:21">
      <c r="I94" s="31"/>
      <c r="J94" s="31"/>
    </row>
    <row r="95" spans="5:21">
      <c r="E95"/>
      <c r="F95"/>
      <c r="G95"/>
      <c r="H95"/>
    </row>
    <row r="96" spans="5:21">
      <c r="E96"/>
      <c r="F96"/>
      <c r="G96"/>
      <c r="H96"/>
    </row>
    <row r="97" spans="5:8">
      <c r="E97"/>
      <c r="F97"/>
      <c r="G97"/>
      <c r="H97"/>
    </row>
    <row r="98" spans="5:8">
      <c r="E98"/>
      <c r="F98"/>
      <c r="G98"/>
      <c r="H98"/>
    </row>
    <row r="99" spans="5:8">
      <c r="E99"/>
      <c r="F99"/>
      <c r="G99"/>
      <c r="H99"/>
    </row>
    <row r="100" spans="5:8">
      <c r="E100"/>
      <c r="F100"/>
      <c r="G100"/>
      <c r="H100"/>
    </row>
    <row r="101" spans="5:8">
      <c r="E101"/>
      <c r="F101"/>
      <c r="G101"/>
      <c r="H101"/>
    </row>
    <row r="102" spans="5:8">
      <c r="E102"/>
      <c r="F102"/>
      <c r="G102"/>
      <c r="H102"/>
    </row>
    <row r="103" spans="5:8">
      <c r="E103"/>
      <c r="F103"/>
      <c r="G103"/>
      <c r="H103"/>
    </row>
    <row r="104" spans="5:8">
      <c r="E104"/>
      <c r="F104"/>
      <c r="G104"/>
      <c r="H104"/>
    </row>
    <row r="105" spans="5:8">
      <c r="E105"/>
      <c r="F105"/>
      <c r="G105"/>
      <c r="H105"/>
    </row>
    <row r="106" spans="5:8">
      <c r="E106"/>
      <c r="F106"/>
      <c r="G106"/>
      <c r="H106"/>
    </row>
    <row r="107" spans="5:8">
      <c r="E107"/>
      <c r="F107"/>
      <c r="G107"/>
      <c r="H107"/>
    </row>
    <row r="108" spans="5:8">
      <c r="E108"/>
      <c r="F108"/>
      <c r="G108"/>
      <c r="H108"/>
    </row>
    <row r="109" spans="5:8">
      <c r="E109"/>
      <c r="F109"/>
      <c r="G109"/>
      <c r="H109"/>
    </row>
    <row r="110" spans="5:8">
      <c r="E110"/>
      <c r="F110"/>
      <c r="G110"/>
      <c r="H110"/>
    </row>
    <row r="111" spans="5:8">
      <c r="E111"/>
      <c r="F111"/>
      <c r="G111"/>
      <c r="H111"/>
    </row>
    <row r="112" spans="5:8">
      <c r="E112"/>
      <c r="F112"/>
      <c r="G112"/>
      <c r="H112"/>
    </row>
    <row r="113" spans="5:8">
      <c r="E113"/>
      <c r="F113"/>
      <c r="G113"/>
      <c r="H113"/>
    </row>
    <row r="114" spans="5:8">
      <c r="E114"/>
      <c r="F114"/>
      <c r="G114"/>
      <c r="H114"/>
    </row>
    <row r="115" spans="5:8">
      <c r="E115"/>
      <c r="F115"/>
      <c r="G115"/>
      <c r="H115"/>
    </row>
    <row r="116" spans="5:8">
      <c r="E116"/>
      <c r="F116"/>
      <c r="G116"/>
      <c r="H116"/>
    </row>
    <row r="117" spans="5:8">
      <c r="E117"/>
      <c r="F117"/>
      <c r="G117"/>
      <c r="H117"/>
    </row>
    <row r="118" spans="5:8">
      <c r="E118"/>
      <c r="F118"/>
      <c r="G118"/>
      <c r="H118"/>
    </row>
    <row r="119" spans="5:8">
      <c r="E119"/>
      <c r="F119"/>
      <c r="G119"/>
      <c r="H119"/>
    </row>
    <row r="120" spans="5:8">
      <c r="E120"/>
      <c r="F120"/>
      <c r="G120"/>
      <c r="H120"/>
    </row>
    <row r="121" spans="5:8">
      <c r="E121"/>
      <c r="F121"/>
      <c r="G121"/>
      <c r="H121"/>
    </row>
    <row r="122" spans="5:8">
      <c r="E122"/>
      <c r="F122"/>
      <c r="G122"/>
      <c r="H122"/>
    </row>
    <row r="123" spans="5:8">
      <c r="E123"/>
      <c r="F123"/>
      <c r="G123"/>
      <c r="H123"/>
    </row>
    <row r="124" spans="5:8">
      <c r="E124"/>
      <c r="F124"/>
      <c r="G124"/>
      <c r="H124"/>
    </row>
    <row r="125" spans="5:8">
      <c r="E125"/>
      <c r="F125"/>
      <c r="G125"/>
      <c r="H125"/>
    </row>
    <row r="126" spans="5:8">
      <c r="E126"/>
      <c r="F126"/>
      <c r="G126"/>
      <c r="H126"/>
    </row>
    <row r="127" spans="5:8">
      <c r="E127"/>
      <c r="F127"/>
      <c r="G127"/>
      <c r="H127"/>
    </row>
    <row r="128" spans="5:8">
      <c r="E128"/>
      <c r="F128"/>
      <c r="G128"/>
      <c r="H128"/>
    </row>
    <row r="129" spans="5:8">
      <c r="E129"/>
      <c r="F129"/>
      <c r="G129"/>
      <c r="H129"/>
    </row>
    <row r="130" spans="5:8">
      <c r="E130"/>
      <c r="F130"/>
      <c r="G130"/>
      <c r="H130"/>
    </row>
    <row r="131" spans="5:8">
      <c r="E131"/>
      <c r="F131"/>
      <c r="G131"/>
      <c r="H131"/>
    </row>
    <row r="132" spans="5:8">
      <c r="E132"/>
      <c r="F132"/>
      <c r="G132"/>
      <c r="H132"/>
    </row>
    <row r="133" spans="5:8">
      <c r="E133"/>
      <c r="F133"/>
      <c r="G133"/>
      <c r="H133"/>
    </row>
    <row r="134" spans="5:8">
      <c r="E134"/>
      <c r="F134"/>
      <c r="G134"/>
      <c r="H134"/>
    </row>
    <row r="135" spans="5:8">
      <c r="E135"/>
      <c r="F135"/>
      <c r="G135"/>
      <c r="H135"/>
    </row>
    <row r="136" spans="5:8">
      <c r="E136"/>
      <c r="F136"/>
      <c r="G136"/>
      <c r="H136"/>
    </row>
    <row r="137" spans="5:8">
      <c r="E137"/>
      <c r="F137"/>
      <c r="G137"/>
      <c r="H137"/>
    </row>
    <row r="138" spans="5:8">
      <c r="E138"/>
      <c r="F138"/>
      <c r="G138"/>
      <c r="H138"/>
    </row>
    <row r="139" spans="5:8">
      <c r="E139"/>
      <c r="F139"/>
      <c r="G139"/>
      <c r="H139"/>
    </row>
    <row r="140" spans="5:8">
      <c r="E140"/>
      <c r="F140"/>
      <c r="G140"/>
      <c r="H140"/>
    </row>
    <row r="141" spans="5:8">
      <c r="E141"/>
      <c r="F141"/>
      <c r="G141"/>
      <c r="H141"/>
    </row>
    <row r="142" spans="5:8">
      <c r="E142"/>
      <c r="F142"/>
      <c r="G142"/>
      <c r="H142"/>
    </row>
    <row r="143" spans="5:8">
      <c r="E143"/>
      <c r="F143"/>
      <c r="G143"/>
      <c r="H143"/>
    </row>
    <row r="144" spans="5:8">
      <c r="E144"/>
      <c r="F144"/>
      <c r="G144"/>
      <c r="H144"/>
    </row>
    <row r="145" spans="5:8">
      <c r="E145"/>
      <c r="F145"/>
      <c r="G145"/>
      <c r="H145"/>
    </row>
    <row r="146" spans="5:8">
      <c r="E146"/>
      <c r="F146"/>
      <c r="G146"/>
      <c r="H146"/>
    </row>
    <row r="147" spans="5:8">
      <c r="E147"/>
      <c r="F147"/>
      <c r="G147"/>
      <c r="H147"/>
    </row>
    <row r="148" spans="5:8">
      <c r="E148"/>
      <c r="F148"/>
      <c r="G148"/>
      <c r="H148"/>
    </row>
    <row r="149" spans="5:8">
      <c r="E149"/>
      <c r="F149"/>
      <c r="G149"/>
      <c r="H149"/>
    </row>
    <row r="150" spans="5:8">
      <c r="E150"/>
      <c r="F150"/>
      <c r="G150"/>
      <c r="H150"/>
    </row>
    <row r="151" spans="5:8">
      <c r="E151"/>
      <c r="F151"/>
      <c r="G151"/>
      <c r="H151"/>
    </row>
    <row r="152" spans="5:8">
      <c r="E152"/>
      <c r="F152"/>
      <c r="G152"/>
      <c r="H152"/>
    </row>
    <row r="153" spans="5:8">
      <c r="E153"/>
      <c r="F153"/>
      <c r="G153"/>
      <c r="H153"/>
    </row>
    <row r="154" spans="5:8">
      <c r="E154"/>
      <c r="F154"/>
      <c r="G154"/>
      <c r="H154"/>
    </row>
    <row r="155" spans="5:8">
      <c r="E155"/>
      <c r="F155"/>
      <c r="G155"/>
      <c r="H155"/>
    </row>
    <row r="156" spans="5:8">
      <c r="E156"/>
      <c r="F156"/>
      <c r="G156"/>
      <c r="H156"/>
    </row>
    <row r="157" spans="5:8">
      <c r="E157"/>
      <c r="F157"/>
      <c r="G157"/>
      <c r="H157"/>
    </row>
    <row r="158" spans="5:8">
      <c r="E158"/>
      <c r="F158"/>
      <c r="G158"/>
      <c r="H158"/>
    </row>
    <row r="159" spans="5:8">
      <c r="E159"/>
      <c r="F159"/>
      <c r="G159"/>
      <c r="H159"/>
    </row>
    <row r="160" spans="5:8">
      <c r="E160"/>
      <c r="F160"/>
      <c r="G160"/>
      <c r="H160"/>
    </row>
    <row r="161" spans="3:8">
      <c r="E161"/>
      <c r="F161"/>
      <c r="G161"/>
      <c r="H161"/>
    </row>
    <row r="162" spans="3:8">
      <c r="E162"/>
      <c r="F162"/>
      <c r="G162"/>
      <c r="H162"/>
    </row>
    <row r="163" spans="3:8">
      <c r="E163"/>
      <c r="F163"/>
      <c r="G163"/>
      <c r="H163"/>
    </row>
    <row r="164" spans="3:8">
      <c r="E164"/>
      <c r="F164"/>
      <c r="G164"/>
      <c r="H164"/>
    </row>
    <row r="165" spans="3:8">
      <c r="E165"/>
      <c r="F165"/>
      <c r="G165"/>
      <c r="H165"/>
    </row>
    <row r="166" spans="3:8">
      <c r="E166"/>
      <c r="F166"/>
      <c r="G166"/>
      <c r="H166"/>
    </row>
    <row r="167" spans="3:8">
      <c r="E167"/>
      <c r="F167"/>
      <c r="G167"/>
      <c r="H167"/>
    </row>
    <row r="168" spans="3:8">
      <c r="E168"/>
      <c r="F168"/>
      <c r="G168"/>
      <c r="H168"/>
    </row>
    <row r="169" spans="3:8">
      <c r="E169"/>
      <c r="F169"/>
      <c r="G169"/>
      <c r="H169"/>
    </row>
    <row r="170" spans="3:8">
      <c r="E170"/>
      <c r="F170"/>
      <c r="G170"/>
      <c r="H170"/>
    </row>
    <row r="171" spans="3:8">
      <c r="E171"/>
      <c r="F171"/>
      <c r="G171"/>
      <c r="H171"/>
    </row>
    <row r="172" spans="3:8">
      <c r="E172"/>
      <c r="F172"/>
      <c r="G172"/>
      <c r="H172"/>
    </row>
    <row r="173" spans="3:8">
      <c r="C173"/>
      <c r="D173"/>
      <c r="E173"/>
      <c r="F173"/>
      <c r="G173"/>
      <c r="H173"/>
    </row>
    <row r="174" spans="3:8">
      <c r="C174"/>
      <c r="D174"/>
      <c r="E174"/>
      <c r="F174"/>
      <c r="G174"/>
      <c r="H174"/>
    </row>
    <row r="175" spans="3:8">
      <c r="C175"/>
      <c r="D175"/>
      <c r="E175"/>
      <c r="F175"/>
      <c r="G175"/>
      <c r="H175"/>
    </row>
    <row r="176" spans="3:8">
      <c r="C176"/>
      <c r="D176"/>
      <c r="E176"/>
      <c r="F176"/>
      <c r="G176"/>
      <c r="H176"/>
    </row>
    <row r="177" spans="3:8">
      <c r="C177"/>
      <c r="D177"/>
      <c r="E177"/>
      <c r="F177"/>
      <c r="G177"/>
      <c r="H177"/>
    </row>
    <row r="178" spans="3:8">
      <c r="C178"/>
      <c r="D178"/>
      <c r="E178"/>
      <c r="F178"/>
      <c r="G178"/>
      <c r="H178"/>
    </row>
    <row r="179" spans="3:8">
      <c r="C179"/>
      <c r="D179"/>
      <c r="E179"/>
      <c r="F179"/>
      <c r="G179"/>
      <c r="H179"/>
    </row>
    <row r="180" spans="3:8">
      <c r="C180"/>
      <c r="D180"/>
      <c r="E180"/>
      <c r="F180"/>
      <c r="G180"/>
      <c r="H180"/>
    </row>
    <row r="181" spans="3:8">
      <c r="C181"/>
      <c r="D181"/>
      <c r="E181"/>
      <c r="F181"/>
      <c r="G181"/>
      <c r="H181"/>
    </row>
    <row r="182" spans="3:8">
      <c r="C182"/>
      <c r="D182"/>
      <c r="E182"/>
      <c r="F182"/>
      <c r="G182"/>
      <c r="H182"/>
    </row>
    <row r="183" spans="3:8">
      <c r="C183"/>
      <c r="D183"/>
      <c r="E183"/>
      <c r="F183"/>
      <c r="G183"/>
      <c r="H183"/>
    </row>
    <row r="184" spans="3:8">
      <c r="C184"/>
      <c r="D184"/>
      <c r="E184"/>
      <c r="F184"/>
      <c r="G184"/>
      <c r="H184"/>
    </row>
    <row r="185" spans="3:8">
      <c r="C185"/>
      <c r="D185"/>
      <c r="E185"/>
      <c r="F185"/>
      <c r="G185"/>
      <c r="H185"/>
    </row>
    <row r="186" spans="3:8">
      <c r="C186"/>
      <c r="D186"/>
      <c r="E186"/>
      <c r="F186"/>
      <c r="G186"/>
      <c r="H186"/>
    </row>
    <row r="187" spans="3:8">
      <c r="C187"/>
      <c r="D187"/>
      <c r="E187"/>
      <c r="F187"/>
      <c r="G187"/>
      <c r="H187"/>
    </row>
    <row r="188" spans="3:8">
      <c r="C188"/>
      <c r="D188"/>
      <c r="E188"/>
      <c r="F188"/>
      <c r="G188"/>
      <c r="H188"/>
    </row>
    <row r="189" spans="3:8">
      <c r="C189"/>
      <c r="D189"/>
      <c r="E189"/>
      <c r="F189"/>
      <c r="G189"/>
      <c r="H189"/>
    </row>
    <row r="190" spans="3:8">
      <c r="C190"/>
      <c r="D190"/>
      <c r="E190"/>
      <c r="F190"/>
      <c r="G190"/>
      <c r="H190"/>
    </row>
    <row r="191" spans="3:8">
      <c r="C191"/>
      <c r="D191"/>
      <c r="E191"/>
      <c r="F191"/>
      <c r="G191"/>
      <c r="H191"/>
    </row>
    <row r="192" spans="3:8">
      <c r="C192"/>
      <c r="D192"/>
      <c r="E192"/>
      <c r="F192"/>
      <c r="G192"/>
      <c r="H192"/>
    </row>
    <row r="193" spans="3:8">
      <c r="C193"/>
      <c r="D193"/>
      <c r="E193"/>
      <c r="F193"/>
      <c r="G193"/>
      <c r="H193"/>
    </row>
    <row r="194" spans="3:8">
      <c r="C194"/>
      <c r="D194"/>
      <c r="E194"/>
      <c r="F194"/>
      <c r="G194"/>
      <c r="H194"/>
    </row>
    <row r="195" spans="3:8">
      <c r="C195"/>
      <c r="D195"/>
      <c r="E195"/>
      <c r="F195"/>
      <c r="G195"/>
      <c r="H195"/>
    </row>
    <row r="196" spans="3:8">
      <c r="C196"/>
      <c r="D196"/>
      <c r="E196"/>
      <c r="F196"/>
      <c r="G196"/>
      <c r="H196"/>
    </row>
    <row r="197" spans="3:8">
      <c r="C197"/>
      <c r="D197"/>
      <c r="E197"/>
      <c r="F197"/>
      <c r="G197"/>
      <c r="H197"/>
    </row>
    <row r="198" spans="3:8">
      <c r="C198"/>
      <c r="D198"/>
      <c r="E198"/>
      <c r="F198"/>
      <c r="G198"/>
      <c r="H198"/>
    </row>
    <row r="199" spans="3:8">
      <c r="C199"/>
      <c r="D199"/>
      <c r="E199"/>
      <c r="F199"/>
      <c r="G199"/>
      <c r="H199"/>
    </row>
    <row r="200" spans="3:8">
      <c r="C200"/>
      <c r="D200"/>
      <c r="E200"/>
      <c r="F200"/>
      <c r="G200"/>
      <c r="H200"/>
    </row>
    <row r="201" spans="3:8">
      <c r="C201"/>
      <c r="D201"/>
      <c r="E201"/>
      <c r="F201"/>
      <c r="G201"/>
      <c r="H201"/>
    </row>
    <row r="202" spans="3:8">
      <c r="C202"/>
      <c r="D202"/>
      <c r="E202"/>
      <c r="F202"/>
      <c r="G202"/>
      <c r="H202"/>
    </row>
    <row r="203" spans="3:8">
      <c r="C203"/>
      <c r="D203"/>
      <c r="E203"/>
      <c r="F203"/>
      <c r="G203"/>
      <c r="H203"/>
    </row>
    <row r="204" spans="3:8">
      <c r="C204"/>
      <c r="D204"/>
      <c r="E204"/>
      <c r="F204"/>
      <c r="G204"/>
      <c r="H204"/>
    </row>
    <row r="205" spans="3:8">
      <c r="C205"/>
      <c r="D205"/>
      <c r="E205"/>
      <c r="F205"/>
      <c r="G205"/>
      <c r="H205"/>
    </row>
    <row r="206" spans="3:8">
      <c r="C206"/>
      <c r="D206"/>
      <c r="E206"/>
      <c r="F206"/>
      <c r="G206"/>
      <c r="H206"/>
    </row>
    <row r="207" spans="3:8">
      <c r="C207"/>
      <c r="D207"/>
      <c r="E207"/>
      <c r="F207"/>
      <c r="G207"/>
      <c r="H207"/>
    </row>
    <row r="208" spans="3:8">
      <c r="C208"/>
      <c r="D208"/>
      <c r="E208"/>
      <c r="F208"/>
      <c r="G208"/>
      <c r="H208"/>
    </row>
    <row r="209" spans="3:8">
      <c r="C209"/>
      <c r="D209"/>
      <c r="E209"/>
      <c r="F209"/>
      <c r="G209"/>
      <c r="H209"/>
    </row>
    <row r="210" spans="3:8">
      <c r="C210"/>
      <c r="D210"/>
      <c r="E210"/>
      <c r="F210"/>
      <c r="G210"/>
      <c r="H210"/>
    </row>
    <row r="211" spans="3:8">
      <c r="C211"/>
      <c r="D211"/>
      <c r="E211"/>
      <c r="F211"/>
      <c r="G211"/>
      <c r="H211"/>
    </row>
    <row r="212" spans="3:8">
      <c r="C212"/>
      <c r="D212"/>
      <c r="E212"/>
      <c r="F212"/>
      <c r="G212"/>
      <c r="H212"/>
    </row>
    <row r="213" spans="3:8">
      <c r="C213"/>
      <c r="D213"/>
      <c r="E213"/>
      <c r="F213"/>
      <c r="G213"/>
      <c r="H213"/>
    </row>
    <row r="214" spans="3:8">
      <c r="C214"/>
      <c r="D214"/>
      <c r="E214"/>
      <c r="F214"/>
      <c r="G214"/>
      <c r="H214"/>
    </row>
    <row r="215" spans="3:8">
      <c r="C215"/>
      <c r="D215"/>
      <c r="E215"/>
      <c r="F215"/>
      <c r="G215"/>
      <c r="H215"/>
    </row>
    <row r="216" spans="3:8">
      <c r="C216"/>
      <c r="D216"/>
      <c r="E216"/>
      <c r="F216"/>
      <c r="G216"/>
      <c r="H216"/>
    </row>
    <row r="217" spans="3:8">
      <c r="C217"/>
      <c r="D217"/>
      <c r="E217"/>
      <c r="F217"/>
      <c r="G217"/>
      <c r="H217"/>
    </row>
    <row r="218" spans="3:8">
      <c r="C218"/>
      <c r="D218"/>
      <c r="E218"/>
      <c r="F218"/>
      <c r="G218"/>
      <c r="H218"/>
    </row>
    <row r="219" spans="3:8">
      <c r="C219"/>
      <c r="D219"/>
      <c r="E219"/>
      <c r="F219"/>
      <c r="G219"/>
      <c r="H219"/>
    </row>
    <row r="220" spans="3:8">
      <c r="C220"/>
      <c r="D220"/>
      <c r="E220"/>
      <c r="F220"/>
      <c r="G220"/>
      <c r="H220"/>
    </row>
    <row r="221" spans="3:8">
      <c r="C221"/>
      <c r="D221"/>
      <c r="E221"/>
      <c r="F221"/>
      <c r="G221"/>
      <c r="H221"/>
    </row>
    <row r="222" spans="3:8">
      <c r="C222"/>
      <c r="D222"/>
      <c r="E222"/>
      <c r="F222"/>
      <c r="G222"/>
      <c r="H222"/>
    </row>
    <row r="223" spans="3:8">
      <c r="C223"/>
      <c r="D223"/>
      <c r="E223"/>
      <c r="F223"/>
      <c r="G223"/>
      <c r="H223"/>
    </row>
    <row r="224" spans="3:8">
      <c r="C224"/>
      <c r="D224"/>
      <c r="E224"/>
      <c r="F224"/>
      <c r="G224"/>
      <c r="H224"/>
    </row>
    <row r="225" spans="3:8">
      <c r="C225"/>
      <c r="D225"/>
      <c r="E225"/>
      <c r="F225"/>
      <c r="G225"/>
      <c r="H225"/>
    </row>
    <row r="226" spans="3:8">
      <c r="C226"/>
      <c r="D226"/>
      <c r="E226"/>
      <c r="F226"/>
      <c r="G226"/>
      <c r="H226"/>
    </row>
    <row r="227" spans="3:8">
      <c r="C227"/>
      <c r="D227"/>
      <c r="E227"/>
      <c r="F227"/>
      <c r="G227"/>
      <c r="H227"/>
    </row>
    <row r="228" spans="3:8">
      <c r="C228"/>
      <c r="D228"/>
      <c r="E228"/>
      <c r="F228"/>
      <c r="G228"/>
      <c r="H228"/>
    </row>
    <row r="229" spans="3:8">
      <c r="C229"/>
      <c r="D229"/>
      <c r="E229"/>
      <c r="F229"/>
      <c r="G229"/>
      <c r="H229"/>
    </row>
    <row r="230" spans="3:8">
      <c r="C230"/>
      <c r="D230"/>
      <c r="E230"/>
      <c r="F230"/>
      <c r="G230"/>
      <c r="H230"/>
    </row>
    <row r="231" spans="3:8">
      <c r="C231"/>
      <c r="D231"/>
      <c r="E231"/>
      <c r="F231"/>
      <c r="G231"/>
      <c r="H231"/>
    </row>
    <row r="232" spans="3:8">
      <c r="C232"/>
      <c r="D232"/>
      <c r="E232"/>
      <c r="F232"/>
      <c r="G232"/>
      <c r="H232"/>
    </row>
    <row r="233" spans="3:8">
      <c r="C233"/>
      <c r="D233"/>
      <c r="E233"/>
      <c r="F233"/>
      <c r="G233"/>
      <c r="H233"/>
    </row>
    <row r="234" spans="3:8">
      <c r="C234"/>
      <c r="D234"/>
      <c r="E234"/>
      <c r="F234"/>
      <c r="G234"/>
      <c r="H234"/>
    </row>
    <row r="235" spans="3:8">
      <c r="C235"/>
      <c r="D235"/>
      <c r="E235"/>
      <c r="F235"/>
      <c r="G235"/>
      <c r="H235"/>
    </row>
    <row r="236" spans="3:8">
      <c r="C236"/>
      <c r="D236"/>
      <c r="E236"/>
      <c r="F236"/>
      <c r="G236"/>
      <c r="H236"/>
    </row>
    <row r="237" spans="3:8">
      <c r="C237"/>
      <c r="D237"/>
      <c r="E237"/>
      <c r="F237"/>
      <c r="G237"/>
      <c r="H237"/>
    </row>
    <row r="238" spans="3:8">
      <c r="C238"/>
      <c r="D238"/>
      <c r="E238"/>
      <c r="F238"/>
      <c r="G238"/>
      <c r="H238"/>
    </row>
    <row r="239" spans="3:8">
      <c r="C239"/>
      <c r="D239"/>
      <c r="E239"/>
      <c r="F239"/>
      <c r="G239"/>
      <c r="H239"/>
    </row>
    <row r="240" spans="3:8">
      <c r="C240"/>
      <c r="D240"/>
      <c r="E240"/>
      <c r="F240"/>
      <c r="G240"/>
      <c r="H240"/>
    </row>
    <row r="241" spans="3:8">
      <c r="C241"/>
      <c r="D241"/>
      <c r="E241"/>
      <c r="F241"/>
      <c r="G241"/>
      <c r="H241"/>
    </row>
    <row r="242" spans="3:8">
      <c r="C242"/>
      <c r="D242"/>
      <c r="E242"/>
      <c r="F242"/>
      <c r="G242"/>
      <c r="H242"/>
    </row>
    <row r="243" spans="3:8">
      <c r="C243"/>
      <c r="D243"/>
      <c r="E243"/>
      <c r="F243"/>
      <c r="G243"/>
      <c r="H243"/>
    </row>
    <row r="244" spans="3:8">
      <c r="C244"/>
      <c r="D244"/>
      <c r="E244"/>
      <c r="F244"/>
      <c r="G244"/>
      <c r="H244"/>
    </row>
    <row r="245" spans="3:8">
      <c r="C245"/>
      <c r="D245"/>
      <c r="E245"/>
      <c r="F245"/>
      <c r="G245"/>
      <c r="H245"/>
    </row>
    <row r="246" spans="3:8">
      <c r="C246"/>
      <c r="D246"/>
      <c r="E246"/>
      <c r="F246"/>
      <c r="G246"/>
      <c r="H246"/>
    </row>
    <row r="247" spans="3:8">
      <c r="C247"/>
      <c r="D247"/>
      <c r="E247"/>
      <c r="F247"/>
      <c r="G247"/>
      <c r="H247"/>
    </row>
    <row r="248" spans="3:8">
      <c r="C248"/>
      <c r="D248"/>
      <c r="E248"/>
      <c r="F248"/>
      <c r="G248"/>
      <c r="H248"/>
    </row>
    <row r="249" spans="3:8">
      <c r="C249"/>
      <c r="D249"/>
      <c r="E249"/>
      <c r="F249"/>
      <c r="G249"/>
      <c r="H249"/>
    </row>
    <row r="250" spans="3:8">
      <c r="C250"/>
      <c r="D250"/>
      <c r="E250"/>
      <c r="F250"/>
      <c r="G250"/>
      <c r="H250"/>
    </row>
    <row r="251" spans="3:8">
      <c r="C251"/>
      <c r="D251"/>
      <c r="E251"/>
      <c r="F251"/>
      <c r="G251"/>
      <c r="H251"/>
    </row>
    <row r="252" spans="3:8">
      <c r="C252"/>
      <c r="D252"/>
      <c r="E252"/>
      <c r="F252"/>
      <c r="G252"/>
      <c r="H252"/>
    </row>
    <row r="253" spans="3:8">
      <c r="C253"/>
      <c r="D253"/>
      <c r="E253"/>
      <c r="F253"/>
      <c r="G253"/>
      <c r="H253"/>
    </row>
    <row r="254" spans="3:8">
      <c r="C254"/>
      <c r="D254"/>
      <c r="E254"/>
      <c r="F254"/>
      <c r="G254"/>
      <c r="H254"/>
    </row>
    <row r="255" spans="3:8">
      <c r="C255"/>
      <c r="D255"/>
      <c r="E255"/>
      <c r="F255"/>
      <c r="G255"/>
      <c r="H255"/>
    </row>
    <row r="256" spans="3:8">
      <c r="C256"/>
      <c r="D256"/>
      <c r="E256"/>
      <c r="F256"/>
      <c r="G256"/>
      <c r="H256"/>
    </row>
    <row r="257" spans="3:8">
      <c r="C257"/>
      <c r="D257"/>
      <c r="E257"/>
      <c r="F257"/>
      <c r="G257"/>
      <c r="H257"/>
    </row>
    <row r="258" spans="3:8">
      <c r="C258"/>
      <c r="D258"/>
      <c r="E258"/>
      <c r="F258"/>
      <c r="G258"/>
      <c r="H258"/>
    </row>
    <row r="259" spans="3:8">
      <c r="C259"/>
      <c r="D259"/>
      <c r="E259"/>
      <c r="F259"/>
      <c r="G259"/>
      <c r="H259"/>
    </row>
    <row r="260" spans="3:8">
      <c r="C260"/>
      <c r="D260"/>
      <c r="E260"/>
      <c r="F260"/>
      <c r="G260"/>
      <c r="H260"/>
    </row>
    <row r="261" spans="3:8">
      <c r="C261"/>
      <c r="D261"/>
      <c r="E261"/>
      <c r="F261"/>
      <c r="G261"/>
      <c r="H261"/>
    </row>
    <row r="262" spans="3:8">
      <c r="C262"/>
      <c r="D262"/>
      <c r="E262"/>
      <c r="F262"/>
      <c r="G262"/>
      <c r="H262"/>
    </row>
    <row r="263" spans="3:8">
      <c r="C263"/>
      <c r="D263"/>
      <c r="E263"/>
      <c r="F263"/>
      <c r="G263"/>
      <c r="H263"/>
    </row>
    <row r="264" spans="3:8">
      <c r="C264"/>
      <c r="D264"/>
      <c r="E264"/>
      <c r="F264"/>
      <c r="G264"/>
      <c r="H264"/>
    </row>
    <row r="265" spans="3:8">
      <c r="C265"/>
      <c r="D265"/>
      <c r="E265"/>
      <c r="F265"/>
      <c r="G265"/>
      <c r="H265"/>
    </row>
    <row r="266" spans="3:8">
      <c r="C266"/>
      <c r="D266"/>
      <c r="E266"/>
      <c r="F266"/>
      <c r="G266"/>
      <c r="H266"/>
    </row>
    <row r="267" spans="3:8">
      <c r="C267"/>
      <c r="D267"/>
      <c r="E267"/>
      <c r="F267"/>
      <c r="G267"/>
      <c r="H267"/>
    </row>
    <row r="268" spans="3:8">
      <c r="C268"/>
      <c r="D268"/>
      <c r="E268"/>
      <c r="F268"/>
      <c r="G268"/>
      <c r="H268"/>
    </row>
    <row r="269" spans="3:8">
      <c r="C269"/>
      <c r="D269"/>
      <c r="E269"/>
      <c r="F269"/>
      <c r="G269"/>
      <c r="H269"/>
    </row>
    <row r="270" spans="3:8">
      <c r="C270"/>
      <c r="D270"/>
      <c r="E270"/>
      <c r="F270"/>
      <c r="G270"/>
      <c r="H270"/>
    </row>
    <row r="271" spans="3:8">
      <c r="C271"/>
      <c r="D271"/>
      <c r="E271"/>
      <c r="F271"/>
      <c r="G271"/>
      <c r="H271"/>
    </row>
    <row r="272" spans="3:8">
      <c r="C272"/>
      <c r="D272"/>
      <c r="E272"/>
      <c r="F272"/>
      <c r="G272"/>
      <c r="H272"/>
    </row>
    <row r="273" spans="3:8">
      <c r="C273"/>
      <c r="D273"/>
      <c r="E273"/>
      <c r="F273"/>
      <c r="G273"/>
      <c r="H273"/>
    </row>
    <row r="274" spans="3:8">
      <c r="C274"/>
      <c r="D274"/>
      <c r="E274"/>
      <c r="F274"/>
      <c r="G274"/>
      <c r="H274"/>
    </row>
    <row r="275" spans="3:8">
      <c r="C275"/>
      <c r="D275"/>
      <c r="E275"/>
      <c r="F275"/>
      <c r="G275"/>
      <c r="H275"/>
    </row>
    <row r="276" spans="3:8">
      <c r="C276"/>
      <c r="D276"/>
      <c r="E276"/>
      <c r="F276"/>
      <c r="G276"/>
      <c r="H276"/>
    </row>
    <row r="277" spans="3:8">
      <c r="C277"/>
      <c r="D277"/>
      <c r="E277"/>
      <c r="F277"/>
      <c r="G277"/>
      <c r="H277"/>
    </row>
    <row r="278" spans="3:8">
      <c r="C278"/>
      <c r="D278"/>
      <c r="E278"/>
      <c r="F278"/>
      <c r="G278"/>
      <c r="H278"/>
    </row>
    <row r="279" spans="3:8">
      <c r="C279"/>
      <c r="D279"/>
      <c r="E279"/>
      <c r="F279"/>
      <c r="G279"/>
      <c r="H279"/>
    </row>
    <row r="280" spans="3:8">
      <c r="C280"/>
      <c r="D280"/>
      <c r="E280"/>
      <c r="F280"/>
      <c r="G280"/>
      <c r="H280"/>
    </row>
    <row r="281" spans="3:8">
      <c r="C281"/>
      <c r="D281"/>
      <c r="E281"/>
      <c r="F281"/>
      <c r="G281"/>
      <c r="H281"/>
    </row>
    <row r="282" spans="3:8">
      <c r="C282"/>
      <c r="D282"/>
      <c r="E282"/>
      <c r="F282"/>
      <c r="G282"/>
      <c r="H282"/>
    </row>
    <row r="283" spans="3:8">
      <c r="C283"/>
      <c r="D283"/>
      <c r="E283"/>
      <c r="F283"/>
      <c r="G283"/>
      <c r="H283"/>
    </row>
    <row r="284" spans="3:8">
      <c r="C284"/>
      <c r="D284"/>
      <c r="E284"/>
      <c r="F284"/>
      <c r="G284"/>
      <c r="H284"/>
    </row>
    <row r="285" spans="3:8">
      <c r="C285"/>
      <c r="D285"/>
      <c r="E285"/>
      <c r="F285"/>
      <c r="G285"/>
      <c r="H285"/>
    </row>
    <row r="286" spans="3:8">
      <c r="C286"/>
      <c r="D286"/>
      <c r="E286"/>
      <c r="F286"/>
      <c r="G286"/>
      <c r="H286"/>
    </row>
    <row r="287" spans="3:8">
      <c r="C287"/>
      <c r="D287"/>
      <c r="E287"/>
      <c r="F287"/>
      <c r="G287"/>
      <c r="H287"/>
    </row>
    <row r="288" spans="3:8">
      <c r="C288"/>
      <c r="D288"/>
      <c r="E288"/>
      <c r="F288"/>
      <c r="G288"/>
      <c r="H288"/>
    </row>
    <row r="289" spans="3:8">
      <c r="C289"/>
      <c r="D289"/>
      <c r="E289"/>
      <c r="F289"/>
      <c r="G289"/>
      <c r="H289"/>
    </row>
    <row r="290" spans="3:8">
      <c r="C290"/>
      <c r="D290"/>
      <c r="E290"/>
      <c r="F290"/>
      <c r="G290"/>
      <c r="H290"/>
    </row>
    <row r="291" spans="3:8">
      <c r="C291"/>
      <c r="D291"/>
      <c r="E291"/>
      <c r="F291"/>
      <c r="G291"/>
      <c r="H291"/>
    </row>
    <row r="292" spans="3:8">
      <c r="C292"/>
      <c r="D292"/>
      <c r="E292"/>
      <c r="F292"/>
      <c r="G292"/>
      <c r="H292"/>
    </row>
    <row r="293" spans="3:8">
      <c r="C293"/>
      <c r="D293"/>
      <c r="E293"/>
      <c r="F293"/>
      <c r="G293"/>
      <c r="H293"/>
    </row>
    <row r="294" spans="3:8">
      <c r="C294"/>
      <c r="D294"/>
      <c r="E294"/>
      <c r="F294"/>
      <c r="G294"/>
      <c r="H294"/>
    </row>
    <row r="295" spans="3:8">
      <c r="C295"/>
      <c r="D295"/>
      <c r="E295"/>
      <c r="F295"/>
      <c r="G295"/>
      <c r="H295"/>
    </row>
    <row r="296" spans="3:8">
      <c r="C296"/>
      <c r="D296"/>
      <c r="E296"/>
      <c r="F296"/>
      <c r="G296"/>
      <c r="H296"/>
    </row>
    <row r="297" spans="3:8">
      <c r="C297"/>
      <c r="D297"/>
      <c r="E297"/>
      <c r="F297"/>
      <c r="G297"/>
      <c r="H297"/>
    </row>
    <row r="298" spans="3:8">
      <c r="C298"/>
      <c r="D298"/>
      <c r="E298"/>
      <c r="F298"/>
      <c r="G298"/>
      <c r="H298"/>
    </row>
    <row r="299" spans="3:8">
      <c r="C299"/>
      <c r="D299"/>
      <c r="E299"/>
      <c r="F299"/>
      <c r="G299"/>
      <c r="H299"/>
    </row>
    <row r="300" spans="3:8">
      <c r="C300"/>
      <c r="D300"/>
      <c r="E300"/>
      <c r="F300"/>
      <c r="G300"/>
      <c r="H300"/>
    </row>
    <row r="301" spans="3:8">
      <c r="C301"/>
      <c r="D301"/>
      <c r="E301"/>
      <c r="F301"/>
      <c r="G301"/>
      <c r="H301"/>
    </row>
    <row r="302" spans="3:8">
      <c r="C302"/>
      <c r="D302"/>
      <c r="E302"/>
      <c r="F302"/>
      <c r="G302"/>
      <c r="H302"/>
    </row>
    <row r="303" spans="3:8">
      <c r="C303"/>
      <c r="D303"/>
      <c r="E303"/>
      <c r="F303"/>
      <c r="G303"/>
      <c r="H303"/>
    </row>
    <row r="304" spans="3:8">
      <c r="C304"/>
      <c r="D304"/>
      <c r="E304"/>
      <c r="F304"/>
      <c r="G304"/>
      <c r="H304"/>
    </row>
    <row r="305" spans="3:8">
      <c r="C305"/>
      <c r="D305"/>
      <c r="E305"/>
      <c r="F305"/>
      <c r="G305"/>
      <c r="H305"/>
    </row>
    <row r="306" spans="3:8">
      <c r="C306"/>
      <c r="D306"/>
      <c r="E306"/>
      <c r="F306"/>
      <c r="G306"/>
      <c r="H306"/>
    </row>
    <row r="307" spans="3:8">
      <c r="C307"/>
      <c r="D307"/>
      <c r="E307"/>
      <c r="F307"/>
      <c r="G307"/>
      <c r="H307"/>
    </row>
    <row r="308" spans="3:8">
      <c r="C308"/>
      <c r="D308"/>
      <c r="E308"/>
      <c r="F308"/>
      <c r="G308"/>
      <c r="H308"/>
    </row>
    <row r="309" spans="3:8">
      <c r="C309"/>
      <c r="D309"/>
      <c r="E309"/>
      <c r="F309"/>
      <c r="G309"/>
      <c r="H309"/>
    </row>
    <row r="310" spans="3:8">
      <c r="C310"/>
      <c r="D310"/>
      <c r="E310"/>
      <c r="F310"/>
      <c r="G310"/>
      <c r="H310"/>
    </row>
    <row r="311" spans="3:8">
      <c r="C311"/>
      <c r="D311"/>
      <c r="E311"/>
      <c r="F311"/>
      <c r="G311"/>
      <c r="H311"/>
    </row>
    <row r="312" spans="3:8">
      <c r="C312"/>
      <c r="D312"/>
      <c r="E312"/>
      <c r="F312"/>
      <c r="G312"/>
      <c r="H312"/>
    </row>
    <row r="313" spans="3:8">
      <c r="C313"/>
      <c r="D313"/>
      <c r="E313"/>
      <c r="F313"/>
      <c r="G313"/>
      <c r="H313"/>
    </row>
    <row r="314" spans="3:8">
      <c r="C314"/>
      <c r="D314"/>
      <c r="E314"/>
      <c r="F314"/>
      <c r="G314"/>
      <c r="H314"/>
    </row>
    <row r="315" spans="3:8">
      <c r="C315"/>
      <c r="D315"/>
      <c r="E315"/>
      <c r="F315"/>
      <c r="G315"/>
      <c r="H315"/>
    </row>
    <row r="316" spans="3:8">
      <c r="C316"/>
      <c r="D316"/>
      <c r="E316"/>
      <c r="F316"/>
      <c r="G316"/>
      <c r="H316"/>
    </row>
    <row r="317" spans="3:8">
      <c r="C317"/>
      <c r="D317"/>
      <c r="E317"/>
      <c r="F317"/>
      <c r="G317"/>
      <c r="H317"/>
    </row>
    <row r="318" spans="3:8">
      <c r="C318"/>
      <c r="D318"/>
      <c r="E318"/>
      <c r="F318"/>
      <c r="G318"/>
      <c r="H318"/>
    </row>
    <row r="319" spans="3:8">
      <c r="C319"/>
      <c r="D319"/>
      <c r="E319"/>
      <c r="F319"/>
      <c r="G319"/>
      <c r="H319"/>
    </row>
    <row r="320" spans="3:8">
      <c r="C320"/>
      <c r="D320"/>
      <c r="E320"/>
      <c r="F320"/>
      <c r="G320"/>
      <c r="H320"/>
    </row>
    <row r="321" spans="3:8">
      <c r="C321"/>
      <c r="D321"/>
      <c r="E321"/>
      <c r="F321"/>
      <c r="G321"/>
      <c r="H321"/>
    </row>
    <row r="322" spans="3:8">
      <c r="C322"/>
      <c r="D322"/>
      <c r="E322"/>
      <c r="F322"/>
      <c r="G322"/>
      <c r="H322"/>
    </row>
    <row r="323" spans="3:8">
      <c r="C323"/>
      <c r="D323"/>
      <c r="E323"/>
      <c r="F323"/>
      <c r="G323"/>
      <c r="H323"/>
    </row>
    <row r="324" spans="3:8">
      <c r="C324"/>
      <c r="D324"/>
      <c r="E324"/>
      <c r="F324"/>
      <c r="G324"/>
      <c r="H324"/>
    </row>
    <row r="325" spans="3:8">
      <c r="C325"/>
      <c r="D325"/>
      <c r="E325"/>
      <c r="F325"/>
      <c r="G325"/>
      <c r="H325"/>
    </row>
    <row r="326" spans="3:8">
      <c r="C326"/>
      <c r="D326"/>
      <c r="E326"/>
      <c r="F326"/>
      <c r="G326"/>
      <c r="H326"/>
    </row>
    <row r="327" spans="3:8">
      <c r="C327"/>
      <c r="D327"/>
      <c r="E327"/>
      <c r="F327"/>
      <c r="G327"/>
      <c r="H327"/>
    </row>
    <row r="328" spans="3:8">
      <c r="C328"/>
      <c r="D328"/>
      <c r="E328"/>
      <c r="F328"/>
      <c r="G328"/>
      <c r="H328"/>
    </row>
    <row r="329" spans="3:8">
      <c r="C329"/>
      <c r="D329"/>
      <c r="E329"/>
      <c r="F329"/>
      <c r="G329"/>
      <c r="H329"/>
    </row>
    <row r="330" spans="3:8">
      <c r="C330"/>
      <c r="D330"/>
      <c r="E330"/>
      <c r="F330"/>
      <c r="G330"/>
      <c r="H330"/>
    </row>
    <row r="331" spans="3:8">
      <c r="C331"/>
      <c r="D331"/>
      <c r="E331"/>
      <c r="F331"/>
      <c r="G331"/>
      <c r="H331"/>
    </row>
    <row r="332" spans="3:8">
      <c r="C332"/>
      <c r="D332"/>
      <c r="E332"/>
      <c r="F332"/>
      <c r="G332"/>
      <c r="H332"/>
    </row>
    <row r="333" spans="3:8">
      <c r="C333"/>
      <c r="D333"/>
      <c r="E333"/>
      <c r="F333"/>
      <c r="G333"/>
      <c r="H333"/>
    </row>
    <row r="334" spans="3:8">
      <c r="C334"/>
      <c r="D334"/>
      <c r="E334"/>
      <c r="F334"/>
      <c r="G334"/>
      <c r="H334"/>
    </row>
    <row r="335" spans="3:8">
      <c r="C335"/>
      <c r="D335"/>
      <c r="E335"/>
      <c r="F335"/>
      <c r="G335"/>
      <c r="H335"/>
    </row>
    <row r="336" spans="3:8">
      <c r="C336"/>
      <c r="D336"/>
      <c r="E336"/>
      <c r="F336"/>
      <c r="G336"/>
      <c r="H336"/>
    </row>
    <row r="337" spans="3:8">
      <c r="C337"/>
      <c r="D337"/>
      <c r="E337"/>
      <c r="F337"/>
      <c r="G337"/>
      <c r="H337"/>
    </row>
    <row r="338" spans="3:8">
      <c r="C338"/>
      <c r="D338"/>
      <c r="E338"/>
      <c r="F338"/>
      <c r="G338"/>
      <c r="H338"/>
    </row>
    <row r="339" spans="3:8">
      <c r="C339"/>
      <c r="D339"/>
      <c r="E339"/>
      <c r="F339"/>
      <c r="G339"/>
      <c r="H339"/>
    </row>
    <row r="340" spans="3:8">
      <c r="C340"/>
      <c r="D340"/>
      <c r="E340"/>
      <c r="F340"/>
      <c r="G340"/>
      <c r="H340"/>
    </row>
    <row r="341" spans="3:8">
      <c r="C341"/>
      <c r="D341"/>
      <c r="E341"/>
      <c r="F341"/>
      <c r="G341"/>
      <c r="H341"/>
    </row>
    <row r="342" spans="3:8">
      <c r="C342"/>
      <c r="D342"/>
      <c r="E342"/>
      <c r="F342"/>
      <c r="G342"/>
      <c r="H342"/>
    </row>
    <row r="343" spans="3:8">
      <c r="C343"/>
      <c r="D343"/>
      <c r="E343"/>
      <c r="F343"/>
      <c r="G343"/>
      <c r="H343"/>
    </row>
    <row r="344" spans="3:8">
      <c r="C344"/>
      <c r="D344"/>
      <c r="E344"/>
      <c r="F344"/>
      <c r="G344"/>
      <c r="H344"/>
    </row>
    <row r="345" spans="3:8">
      <c r="C345"/>
      <c r="D345"/>
      <c r="E345"/>
      <c r="F345"/>
      <c r="G345"/>
      <c r="H345"/>
    </row>
    <row r="346" spans="3:8">
      <c r="C346"/>
      <c r="D346"/>
      <c r="E346"/>
      <c r="F346"/>
      <c r="G346"/>
      <c r="H346"/>
    </row>
    <row r="347" spans="3:8">
      <c r="C347"/>
      <c r="D347"/>
      <c r="E347"/>
      <c r="F347"/>
      <c r="G347"/>
      <c r="H347"/>
    </row>
    <row r="348" spans="3:8">
      <c r="C348"/>
      <c r="D348"/>
      <c r="E348"/>
      <c r="F348"/>
      <c r="G348"/>
      <c r="H348"/>
    </row>
    <row r="349" spans="3:8">
      <c r="C349"/>
      <c r="D349"/>
      <c r="E349"/>
      <c r="F349"/>
      <c r="G349"/>
      <c r="H349"/>
    </row>
    <row r="350" spans="3:8">
      <c r="C350"/>
      <c r="D350"/>
      <c r="E350"/>
      <c r="F350"/>
      <c r="G350"/>
      <c r="H350"/>
    </row>
    <row r="351" spans="3:8">
      <c r="C351"/>
      <c r="D351"/>
      <c r="E351"/>
      <c r="F351"/>
      <c r="G351"/>
      <c r="H351"/>
    </row>
    <row r="352" spans="3:8">
      <c r="C352"/>
      <c r="D352"/>
      <c r="E352"/>
      <c r="F352"/>
      <c r="G352"/>
      <c r="H352"/>
    </row>
    <row r="353" spans="3:8">
      <c r="C353"/>
      <c r="D353"/>
      <c r="E353"/>
      <c r="F353"/>
      <c r="G353"/>
      <c r="H353"/>
    </row>
    <row r="354" spans="3:8">
      <c r="C354"/>
      <c r="D354"/>
      <c r="E354"/>
      <c r="F354"/>
      <c r="G354"/>
      <c r="H354"/>
    </row>
    <row r="355" spans="3:8">
      <c r="C355"/>
      <c r="D355"/>
      <c r="E355"/>
      <c r="F355"/>
      <c r="G355"/>
      <c r="H355"/>
    </row>
    <row r="356" spans="3:8">
      <c r="C356"/>
      <c r="D356"/>
      <c r="E356"/>
      <c r="F356"/>
      <c r="G356"/>
      <c r="H356"/>
    </row>
    <row r="357" spans="3:8">
      <c r="C357"/>
      <c r="D357"/>
      <c r="E357"/>
      <c r="F357"/>
      <c r="G357"/>
      <c r="H357"/>
    </row>
    <row r="358" spans="3:8">
      <c r="C358"/>
      <c r="D358"/>
      <c r="E358"/>
      <c r="F358"/>
      <c r="G358"/>
      <c r="H358"/>
    </row>
    <row r="359" spans="3:8">
      <c r="C359"/>
      <c r="D359"/>
      <c r="E359"/>
      <c r="F359"/>
      <c r="G359"/>
      <c r="H359"/>
    </row>
    <row r="360" spans="3:8">
      <c r="C360"/>
      <c r="D360"/>
      <c r="E360"/>
      <c r="F360"/>
      <c r="G360"/>
      <c r="H360"/>
    </row>
    <row r="361" spans="3:8">
      <c r="C361"/>
      <c r="D361"/>
      <c r="E361"/>
      <c r="F361"/>
      <c r="G361"/>
      <c r="H361"/>
    </row>
    <row r="362" spans="3:8">
      <c r="C362"/>
      <c r="D362"/>
      <c r="E362"/>
      <c r="F362"/>
      <c r="G362"/>
      <c r="H362"/>
    </row>
    <row r="363" spans="3:8">
      <c r="C363"/>
      <c r="D363"/>
      <c r="E363"/>
      <c r="F363"/>
      <c r="G363"/>
      <c r="H363"/>
    </row>
    <row r="364" spans="3:8">
      <c r="C364"/>
      <c r="D364"/>
      <c r="E364"/>
      <c r="F364"/>
      <c r="G364"/>
      <c r="H364"/>
    </row>
    <row r="365" spans="3:8">
      <c r="C365"/>
      <c r="D365"/>
      <c r="E365"/>
      <c r="F365"/>
      <c r="G365"/>
      <c r="H365"/>
    </row>
    <row r="366" spans="3:8">
      <c r="C366"/>
      <c r="D366"/>
      <c r="E366"/>
      <c r="F366"/>
      <c r="G366"/>
      <c r="H366"/>
    </row>
    <row r="367" spans="3:8">
      <c r="C367"/>
      <c r="D367"/>
      <c r="E367"/>
      <c r="F367"/>
      <c r="G367"/>
      <c r="H367"/>
    </row>
    <row r="368" spans="3:8">
      <c r="C368"/>
      <c r="D368"/>
      <c r="E368"/>
      <c r="F368"/>
      <c r="G368"/>
      <c r="H368"/>
    </row>
    <row r="369" spans="3:8">
      <c r="C369"/>
      <c r="D369"/>
      <c r="E369"/>
      <c r="F369"/>
      <c r="G369"/>
      <c r="H369"/>
    </row>
    <row r="370" spans="3:8">
      <c r="C370"/>
      <c r="D370"/>
      <c r="E370"/>
      <c r="F370"/>
      <c r="G370"/>
      <c r="H370"/>
    </row>
    <row r="371" spans="3:8">
      <c r="C371"/>
      <c r="D371"/>
      <c r="E371"/>
      <c r="F371"/>
      <c r="G371"/>
      <c r="H371"/>
    </row>
    <row r="372" spans="3:8">
      <c r="C372"/>
      <c r="D372"/>
      <c r="E372"/>
      <c r="F372"/>
      <c r="G372"/>
      <c r="H372"/>
    </row>
    <row r="373" spans="3:8">
      <c r="C373"/>
      <c r="D373"/>
      <c r="E373"/>
      <c r="F373"/>
      <c r="G373"/>
      <c r="H373"/>
    </row>
    <row r="374" spans="3:8">
      <c r="C374"/>
      <c r="D374"/>
      <c r="E374"/>
      <c r="F374"/>
      <c r="G374"/>
      <c r="H374"/>
    </row>
    <row r="375" spans="3:8">
      <c r="C375"/>
      <c r="D375"/>
      <c r="E375"/>
      <c r="F375"/>
      <c r="G375"/>
      <c r="H375"/>
    </row>
    <row r="376" spans="3:8">
      <c r="C376"/>
      <c r="D376"/>
      <c r="E376"/>
      <c r="F376"/>
      <c r="G376"/>
      <c r="H376"/>
    </row>
    <row r="377" spans="3:8">
      <c r="C377"/>
      <c r="D377"/>
      <c r="E377"/>
      <c r="F377"/>
      <c r="G377"/>
      <c r="H377"/>
    </row>
    <row r="378" spans="3:8">
      <c r="C378"/>
      <c r="D378"/>
      <c r="E378"/>
      <c r="F378"/>
      <c r="G378"/>
      <c r="H378"/>
    </row>
    <row r="379" spans="3:8">
      <c r="C379"/>
      <c r="D379"/>
      <c r="E379"/>
      <c r="F379"/>
      <c r="G379"/>
      <c r="H379"/>
    </row>
    <row r="380" spans="3:8">
      <c r="C380"/>
      <c r="D380"/>
      <c r="E380"/>
      <c r="F380"/>
      <c r="G380"/>
      <c r="H380"/>
    </row>
    <row r="381" spans="3:8">
      <c r="C381"/>
      <c r="D381"/>
      <c r="E381"/>
      <c r="F381"/>
      <c r="G381"/>
      <c r="H381"/>
    </row>
    <row r="382" spans="3:8">
      <c r="C382"/>
      <c r="D382"/>
      <c r="E382"/>
      <c r="F382"/>
      <c r="G382"/>
      <c r="H382"/>
    </row>
    <row r="383" spans="3:8">
      <c r="C383"/>
      <c r="D383"/>
      <c r="E383"/>
      <c r="F383"/>
      <c r="G383"/>
      <c r="H383"/>
    </row>
    <row r="384" spans="3:8">
      <c r="C384"/>
      <c r="D384"/>
      <c r="E384"/>
      <c r="F384"/>
      <c r="G384"/>
      <c r="H384"/>
    </row>
    <row r="385" spans="3:8">
      <c r="C385"/>
      <c r="D385"/>
      <c r="E385"/>
      <c r="F385"/>
      <c r="G385"/>
      <c r="H385"/>
    </row>
    <row r="386" spans="3:8">
      <c r="C386"/>
      <c r="D386"/>
      <c r="E386"/>
      <c r="F386"/>
      <c r="G386"/>
      <c r="H386"/>
    </row>
    <row r="387" spans="3:8">
      <c r="C387"/>
      <c r="D387"/>
      <c r="E387"/>
      <c r="F387"/>
      <c r="G387"/>
      <c r="H387"/>
    </row>
    <row r="388" spans="3:8">
      <c r="C388"/>
      <c r="D388"/>
      <c r="E388"/>
      <c r="F388"/>
      <c r="G388"/>
      <c r="H388"/>
    </row>
    <row r="389" spans="3:8">
      <c r="C389"/>
      <c r="D389"/>
      <c r="E389"/>
      <c r="F389"/>
      <c r="G389"/>
      <c r="H389"/>
    </row>
    <row r="390" spans="3:8">
      <c r="C390"/>
      <c r="D390"/>
      <c r="E390"/>
      <c r="F390"/>
      <c r="G390"/>
      <c r="H390"/>
    </row>
    <row r="391" spans="3:8">
      <c r="C391"/>
      <c r="D391"/>
      <c r="E391"/>
      <c r="F391"/>
      <c r="G391"/>
      <c r="H391"/>
    </row>
    <row r="392" spans="3:8">
      <c r="C392"/>
      <c r="D392"/>
      <c r="E392"/>
      <c r="F392"/>
      <c r="G392"/>
      <c r="H392"/>
    </row>
    <row r="393" spans="3:8">
      <c r="C393"/>
      <c r="D393"/>
      <c r="E393"/>
      <c r="F393"/>
      <c r="G393"/>
      <c r="H393"/>
    </row>
    <row r="394" spans="3:8">
      <c r="C394"/>
      <c r="D394"/>
      <c r="E394"/>
      <c r="F394"/>
      <c r="G394"/>
      <c r="H394"/>
    </row>
    <row r="395" spans="3:8">
      <c r="C395"/>
      <c r="D395"/>
      <c r="E395"/>
      <c r="F395"/>
      <c r="G395"/>
      <c r="H395"/>
    </row>
    <row r="396" spans="3:8">
      <c r="C396"/>
      <c r="D396"/>
      <c r="E396"/>
      <c r="F396"/>
      <c r="G396"/>
      <c r="H396"/>
    </row>
    <row r="397" spans="3:8">
      <c r="C397"/>
      <c r="D397"/>
      <c r="E397"/>
      <c r="F397"/>
      <c r="G397"/>
      <c r="H397"/>
    </row>
    <row r="398" spans="3:8">
      <c r="C398"/>
      <c r="D398"/>
      <c r="E398"/>
      <c r="F398"/>
      <c r="G398"/>
      <c r="H398"/>
    </row>
    <row r="399" spans="3:8">
      <c r="C399"/>
      <c r="D399"/>
      <c r="E399"/>
      <c r="F399"/>
      <c r="G399"/>
      <c r="H399"/>
    </row>
    <row r="400" spans="3:8">
      <c r="C400"/>
      <c r="D400"/>
      <c r="E400"/>
      <c r="F400"/>
      <c r="G400"/>
      <c r="H400"/>
    </row>
    <row r="401" spans="3:8">
      <c r="C401"/>
      <c r="D401"/>
      <c r="E401"/>
      <c r="F401"/>
      <c r="G401"/>
      <c r="H401"/>
    </row>
    <row r="402" spans="3:8">
      <c r="C402"/>
      <c r="D402"/>
      <c r="E402"/>
      <c r="F402"/>
      <c r="G402"/>
      <c r="H402"/>
    </row>
    <row r="403" spans="3:8">
      <c r="C403"/>
      <c r="D403"/>
      <c r="E403"/>
      <c r="F403"/>
      <c r="G403"/>
      <c r="H403"/>
    </row>
    <row r="404" spans="3:8">
      <c r="C404"/>
      <c r="D404"/>
      <c r="E404"/>
      <c r="F404"/>
      <c r="G404"/>
      <c r="H404"/>
    </row>
  </sheetData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699E99-AA6D-4B7B-947E-1DFE69C1E82D}">
  <sheetPr>
    <tabColor theme="5" tint="0.59999389629810485"/>
  </sheetPr>
  <dimension ref="A1:U69"/>
  <sheetViews>
    <sheetView workbookViewId="0">
      <selection activeCell="L17" sqref="L17"/>
    </sheetView>
  </sheetViews>
  <sheetFormatPr defaultRowHeight="11.25"/>
  <cols>
    <col min="2" max="2" width="31.5" customWidth="1"/>
  </cols>
  <sheetData>
    <row r="1" spans="1:21" ht="14.25">
      <c r="A1" s="71"/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</row>
    <row r="2" spans="1:21" ht="14.25">
      <c r="A2" s="71"/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</row>
    <row r="5" spans="1:21" ht="18">
      <c r="A5" s="73" t="s">
        <v>248</v>
      </c>
      <c r="B5" s="71"/>
      <c r="C5" s="71"/>
      <c r="D5" s="71"/>
      <c r="E5" s="71"/>
      <c r="F5" s="71"/>
      <c r="G5" s="71"/>
      <c r="H5" s="71"/>
      <c r="I5" s="71"/>
      <c r="J5" s="80"/>
      <c r="K5" s="71"/>
      <c r="L5" s="80"/>
      <c r="M5" s="80"/>
      <c r="N5" s="80"/>
      <c r="O5" s="80"/>
      <c r="P5" s="71"/>
      <c r="Q5" s="80"/>
      <c r="R5" s="80"/>
      <c r="S5" s="80"/>
      <c r="T5" s="80"/>
      <c r="U5" s="80"/>
    </row>
    <row r="6" spans="1:21" ht="15.75">
      <c r="A6" s="74"/>
      <c r="B6" s="71"/>
      <c r="C6" s="71"/>
      <c r="D6" s="71"/>
      <c r="E6" s="71"/>
      <c r="F6" s="71"/>
      <c r="G6" s="71"/>
      <c r="H6" s="80"/>
      <c r="I6" s="71"/>
      <c r="J6" s="80"/>
      <c r="K6" s="71"/>
      <c r="L6" s="71"/>
      <c r="M6" s="71"/>
      <c r="N6" s="71"/>
      <c r="O6" s="80"/>
      <c r="P6" s="80"/>
      <c r="Q6" s="80"/>
      <c r="R6" s="80"/>
      <c r="S6" s="80"/>
      <c r="T6" s="80"/>
      <c r="U6" s="80"/>
    </row>
    <row r="7" spans="1:21" ht="18.75">
      <c r="A7" s="74" t="s">
        <v>249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  <c r="U7" s="71"/>
    </row>
    <row r="8" spans="1:21" ht="15.75">
      <c r="A8" s="74" t="s">
        <v>265</v>
      </c>
      <c r="B8" s="71"/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  <c r="U8" s="71"/>
    </row>
    <row r="9" spans="1:21" ht="15.75">
      <c r="A9" s="71"/>
      <c r="B9" s="71"/>
      <c r="C9" s="71"/>
      <c r="D9" s="71"/>
      <c r="E9" s="71"/>
      <c r="F9" s="71"/>
      <c r="G9" s="71"/>
      <c r="H9" s="81"/>
      <c r="I9" s="71"/>
      <c r="J9" s="74"/>
      <c r="K9" s="74"/>
      <c r="L9" s="74"/>
      <c r="M9" s="74"/>
      <c r="N9" s="74"/>
      <c r="O9" s="82"/>
      <c r="P9" s="82"/>
      <c r="Q9" s="82"/>
      <c r="R9" s="82"/>
      <c r="S9" s="82"/>
      <c r="T9" s="82"/>
      <c r="U9" s="82"/>
    </row>
    <row r="11" spans="1:21" ht="15" thickBot="1">
      <c r="A11" s="71"/>
      <c r="B11" s="71"/>
      <c r="C11" s="83">
        <v>2000</v>
      </c>
      <c r="D11" s="83">
        <v>2001</v>
      </c>
      <c r="E11" s="83">
        <v>2002</v>
      </c>
      <c r="F11" s="83">
        <v>2003</v>
      </c>
      <c r="G11" s="83">
        <v>2004</v>
      </c>
      <c r="H11" s="83">
        <v>2005</v>
      </c>
      <c r="I11" s="83">
        <v>2006</v>
      </c>
      <c r="J11" s="83">
        <v>2007</v>
      </c>
      <c r="K11" s="83">
        <v>2008</v>
      </c>
      <c r="L11" s="83">
        <v>2009</v>
      </c>
      <c r="M11" s="83">
        <v>2010</v>
      </c>
      <c r="N11" s="83">
        <v>2011</v>
      </c>
      <c r="O11" s="83">
        <v>2012</v>
      </c>
      <c r="P11" s="83">
        <v>2013</v>
      </c>
      <c r="Q11" s="83">
        <v>2014</v>
      </c>
      <c r="R11" s="83">
        <v>2015</v>
      </c>
      <c r="S11" s="83">
        <v>2016</v>
      </c>
      <c r="T11" s="83">
        <v>2017</v>
      </c>
      <c r="U11" s="83">
        <v>2018</v>
      </c>
    </row>
    <row r="12" spans="1:21" ht="14.25">
      <c r="A12" s="71"/>
      <c r="B12" s="71"/>
      <c r="C12" s="72"/>
      <c r="D12" s="72"/>
      <c r="E12" s="72"/>
      <c r="F12" s="72"/>
      <c r="G12" s="72"/>
      <c r="H12" s="72"/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72"/>
      <c r="T12" s="72"/>
      <c r="U12" s="72"/>
    </row>
    <row r="13" spans="1:21" ht="12.75">
      <c r="A13" s="75"/>
      <c r="B13" s="76" t="s">
        <v>251</v>
      </c>
      <c r="C13" s="84">
        <v>871.31</v>
      </c>
      <c r="D13" s="84">
        <v>821.6</v>
      </c>
      <c r="E13" s="84">
        <v>870.96</v>
      </c>
      <c r="F13" s="84">
        <v>845.74</v>
      </c>
      <c r="G13" s="84">
        <v>901.41</v>
      </c>
      <c r="H13" s="84">
        <v>854.3</v>
      </c>
      <c r="I13" s="84">
        <v>870.87</v>
      </c>
      <c r="J13" s="84">
        <v>875.2</v>
      </c>
      <c r="K13" s="84">
        <v>852.84</v>
      </c>
      <c r="L13" s="84">
        <v>716.9</v>
      </c>
      <c r="M13" s="84">
        <v>744.42</v>
      </c>
      <c r="N13" s="84">
        <v>763.8</v>
      </c>
      <c r="O13" s="84">
        <v>746.49</v>
      </c>
      <c r="P13" s="84">
        <v>734.65</v>
      </c>
      <c r="Q13" s="84">
        <v>733.85</v>
      </c>
      <c r="R13" s="84">
        <v>718.13</v>
      </c>
      <c r="S13" s="84">
        <v>713.16</v>
      </c>
      <c r="T13" s="84">
        <v>700.44</v>
      </c>
      <c r="U13" s="84">
        <v>712.39</v>
      </c>
    </row>
    <row r="14" spans="1:21" ht="14.25">
      <c r="A14" s="71"/>
      <c r="B14" s="77" t="s">
        <v>83</v>
      </c>
      <c r="C14" s="85"/>
      <c r="D14" s="85"/>
      <c r="E14" s="85"/>
      <c r="F14" s="85"/>
      <c r="G14" s="85"/>
      <c r="H14" s="85"/>
      <c r="I14" s="85"/>
      <c r="J14" s="85"/>
      <c r="K14" s="85"/>
      <c r="L14" s="85"/>
      <c r="M14" s="85"/>
      <c r="N14" s="85"/>
      <c r="O14" s="85"/>
      <c r="P14" s="85"/>
      <c r="Q14" s="85"/>
      <c r="R14" s="85"/>
      <c r="S14" s="85"/>
      <c r="T14" s="85"/>
      <c r="U14" s="85"/>
    </row>
    <row r="15" spans="1:21" ht="14.25">
      <c r="A15" s="71"/>
      <c r="B15" s="78" t="s">
        <v>11</v>
      </c>
      <c r="C15" s="85">
        <v>165.95</v>
      </c>
      <c r="D15" s="85">
        <v>164.44</v>
      </c>
      <c r="E15" s="85">
        <v>161.63999999999999</v>
      </c>
      <c r="F15" s="85">
        <v>146.82</v>
      </c>
      <c r="G15" s="85">
        <v>145.72</v>
      </c>
      <c r="H15" s="85">
        <v>153.69999999999999</v>
      </c>
      <c r="I15" s="85">
        <v>175.01</v>
      </c>
      <c r="J15" s="85">
        <v>180.84</v>
      </c>
      <c r="K15" s="85">
        <v>178.52</v>
      </c>
      <c r="L15" s="85">
        <v>150.94</v>
      </c>
      <c r="M15" s="85">
        <v>154.51</v>
      </c>
      <c r="N15" s="85">
        <v>159.15</v>
      </c>
      <c r="O15" s="85">
        <v>159.21</v>
      </c>
      <c r="P15" s="85">
        <v>155.30000000000001</v>
      </c>
      <c r="Q15" s="85">
        <v>146.37</v>
      </c>
      <c r="R15" s="85">
        <v>144.69999999999999</v>
      </c>
      <c r="S15" s="85">
        <v>147.82</v>
      </c>
      <c r="T15" s="85">
        <v>141.69999999999999</v>
      </c>
      <c r="U15" s="85">
        <v>151.35</v>
      </c>
    </row>
    <row r="16" spans="1:21" ht="14.25">
      <c r="A16" s="71"/>
      <c r="B16" s="78" t="s">
        <v>6</v>
      </c>
      <c r="C16" s="85">
        <v>314.31</v>
      </c>
      <c r="D16" s="85">
        <v>275.22000000000003</v>
      </c>
      <c r="E16" s="85">
        <v>313.98</v>
      </c>
      <c r="F16" s="85">
        <v>291.54000000000002</v>
      </c>
      <c r="G16" s="85">
        <v>308.87</v>
      </c>
      <c r="H16" s="85">
        <v>282.55</v>
      </c>
      <c r="I16" s="85">
        <v>267.52</v>
      </c>
      <c r="J16" s="85">
        <v>268.72000000000003</v>
      </c>
      <c r="K16" s="85">
        <v>263.99</v>
      </c>
      <c r="L16" s="85">
        <v>226.14</v>
      </c>
      <c r="M16" s="85">
        <v>232.98</v>
      </c>
      <c r="N16" s="85">
        <v>236.78</v>
      </c>
      <c r="O16" s="85">
        <v>235.41</v>
      </c>
      <c r="P16" s="85">
        <v>243.13</v>
      </c>
      <c r="Q16" s="85">
        <v>254.6</v>
      </c>
      <c r="R16" s="85">
        <v>247.71</v>
      </c>
      <c r="S16" s="85">
        <v>253.34</v>
      </c>
      <c r="T16" s="85">
        <v>258.14</v>
      </c>
      <c r="U16" s="85">
        <v>262.91000000000003</v>
      </c>
    </row>
    <row r="17" spans="2:21" ht="14.25">
      <c r="B17" s="78" t="s">
        <v>266</v>
      </c>
      <c r="C17" s="85">
        <v>27.26</v>
      </c>
      <c r="D17" s="85">
        <v>24.62</v>
      </c>
      <c r="E17" s="85">
        <v>26.65</v>
      </c>
      <c r="F17" s="85">
        <v>26.7</v>
      </c>
      <c r="G17" s="85">
        <v>33.69</v>
      </c>
      <c r="H17" s="85">
        <v>34.21</v>
      </c>
      <c r="I17" s="85">
        <v>30.57</v>
      </c>
      <c r="J17" s="85">
        <v>31.42</v>
      </c>
      <c r="K17" s="85">
        <v>32.22</v>
      </c>
      <c r="L17" s="85">
        <v>26.31</v>
      </c>
      <c r="M17" s="85">
        <v>25.34</v>
      </c>
      <c r="N17" s="85">
        <v>34.72</v>
      </c>
      <c r="O17" s="85">
        <v>35.32</v>
      </c>
      <c r="P17" s="85">
        <v>37.06</v>
      </c>
      <c r="Q17" s="85">
        <v>32.08</v>
      </c>
      <c r="R17" s="85">
        <v>48.22</v>
      </c>
      <c r="S17" s="85">
        <v>50.21</v>
      </c>
      <c r="T17" s="85">
        <v>52.72</v>
      </c>
      <c r="U17" s="85">
        <v>49.86</v>
      </c>
    </row>
    <row r="18" spans="2:21" ht="14.25">
      <c r="B18" s="78" t="s">
        <v>220</v>
      </c>
      <c r="C18" s="85">
        <v>32.94</v>
      </c>
      <c r="D18" s="85">
        <v>35.630000000000003</v>
      </c>
      <c r="E18" s="85">
        <v>25.62</v>
      </c>
      <c r="F18" s="85">
        <v>29.16</v>
      </c>
      <c r="G18" s="85">
        <v>31.92</v>
      </c>
      <c r="H18" s="85">
        <v>28.17</v>
      </c>
      <c r="I18" s="85">
        <v>24.71</v>
      </c>
      <c r="J18" s="85">
        <v>28.29</v>
      </c>
      <c r="K18" s="85">
        <v>24.57</v>
      </c>
      <c r="L18" s="85">
        <v>16.239999999999998</v>
      </c>
      <c r="M18" s="85">
        <v>7.66</v>
      </c>
      <c r="N18" s="85">
        <v>5.69</v>
      </c>
      <c r="O18" s="85">
        <v>5.07</v>
      </c>
      <c r="P18" s="85">
        <v>6.58</v>
      </c>
      <c r="Q18" s="85">
        <v>6.27</v>
      </c>
      <c r="R18" s="85">
        <v>4.68</v>
      </c>
      <c r="S18" s="85">
        <v>2.96</v>
      </c>
      <c r="T18" s="85">
        <v>3.17</v>
      </c>
      <c r="U18" s="85">
        <v>3.68</v>
      </c>
    </row>
    <row r="19" spans="2:21" ht="14.25">
      <c r="B19" s="78" t="s">
        <v>267</v>
      </c>
      <c r="C19" s="85">
        <v>91.01</v>
      </c>
      <c r="D19" s="85">
        <v>97.85</v>
      </c>
      <c r="E19" s="85">
        <v>114.68</v>
      </c>
      <c r="F19" s="85">
        <v>115.72</v>
      </c>
      <c r="G19" s="85">
        <v>122.92</v>
      </c>
      <c r="H19" s="85">
        <v>120.34</v>
      </c>
      <c r="I19" s="85">
        <v>131.1</v>
      </c>
      <c r="J19" s="85">
        <v>135.13</v>
      </c>
      <c r="K19" s="85">
        <v>131.25</v>
      </c>
      <c r="L19" s="85">
        <v>121.99</v>
      </c>
      <c r="M19" s="85">
        <v>124.42</v>
      </c>
      <c r="N19" s="85">
        <v>116.4</v>
      </c>
      <c r="O19" s="85">
        <v>117.05</v>
      </c>
      <c r="P19" s="85">
        <v>99.75</v>
      </c>
      <c r="Q19" s="85">
        <v>96.87</v>
      </c>
      <c r="R19" s="85">
        <v>91.3</v>
      </c>
      <c r="S19" s="85">
        <v>86.34</v>
      </c>
      <c r="T19" s="85">
        <v>54.77</v>
      </c>
      <c r="U19" s="85">
        <v>59.84</v>
      </c>
    </row>
    <row r="20" spans="2:21" ht="14.25">
      <c r="B20" s="78" t="s">
        <v>268</v>
      </c>
      <c r="C20" s="85">
        <v>4.8600000000000003</v>
      </c>
      <c r="D20" s="85">
        <v>4.37</v>
      </c>
      <c r="E20" s="85">
        <v>3.25</v>
      </c>
      <c r="F20" s="85">
        <v>3.49</v>
      </c>
      <c r="G20" s="85">
        <v>3.76</v>
      </c>
      <c r="H20" s="85">
        <v>7.61</v>
      </c>
      <c r="I20" s="85">
        <v>7.7</v>
      </c>
      <c r="J20" s="85">
        <v>8.83</v>
      </c>
      <c r="K20" s="85">
        <v>9.31</v>
      </c>
      <c r="L20" s="85">
        <v>8.2899999999999991</v>
      </c>
      <c r="M20" s="85">
        <v>11.35</v>
      </c>
      <c r="N20" s="85">
        <v>11.12</v>
      </c>
      <c r="O20" s="85">
        <v>11.59</v>
      </c>
      <c r="P20" s="85">
        <v>8.58</v>
      </c>
      <c r="Q20" s="85">
        <v>8.49</v>
      </c>
      <c r="R20" s="85">
        <v>7.96</v>
      </c>
      <c r="S20" s="85">
        <v>9.83</v>
      </c>
      <c r="T20" s="85">
        <v>10.34</v>
      </c>
      <c r="U20" s="85">
        <v>8.84</v>
      </c>
    </row>
    <row r="21" spans="2:21" ht="14.25">
      <c r="B21" s="78" t="s">
        <v>269</v>
      </c>
      <c r="C21" s="85">
        <v>18.91</v>
      </c>
      <c r="D21" s="85">
        <v>17.2</v>
      </c>
      <c r="E21" s="85">
        <v>16.95</v>
      </c>
      <c r="F21" s="85">
        <v>14.89</v>
      </c>
      <c r="G21" s="85">
        <v>14.19</v>
      </c>
      <c r="H21" s="85">
        <v>11.81</v>
      </c>
      <c r="I21" s="85">
        <v>12.2</v>
      </c>
      <c r="J21" s="85">
        <v>12.3</v>
      </c>
      <c r="K21" s="85">
        <v>10.72</v>
      </c>
      <c r="L21" s="85">
        <v>10.28</v>
      </c>
      <c r="M21" s="85">
        <v>15.45</v>
      </c>
      <c r="N21" s="85">
        <v>15.87</v>
      </c>
      <c r="O21" s="85">
        <v>16.14</v>
      </c>
      <c r="P21" s="85">
        <v>14.95</v>
      </c>
      <c r="Q21" s="85" t="s">
        <v>270</v>
      </c>
      <c r="R21" s="85" t="s">
        <v>270</v>
      </c>
      <c r="S21" s="85">
        <v>15.96</v>
      </c>
      <c r="T21" s="85">
        <v>18.02</v>
      </c>
      <c r="U21" s="85">
        <v>18.329999999999998</v>
      </c>
    </row>
    <row r="22" spans="2:21" ht="14.25">
      <c r="B22" s="78" t="s">
        <v>271</v>
      </c>
      <c r="C22" s="85">
        <v>128.19</v>
      </c>
      <c r="D22" s="85">
        <v>122.71</v>
      </c>
      <c r="E22" s="85">
        <v>119.87</v>
      </c>
      <c r="F22" s="85">
        <v>119.19</v>
      </c>
      <c r="G22" s="85">
        <v>120.89</v>
      </c>
      <c r="H22" s="85">
        <v>120.95</v>
      </c>
      <c r="I22" s="85">
        <v>129.43</v>
      </c>
      <c r="J22" s="85">
        <v>123.18</v>
      </c>
      <c r="K22" s="85">
        <v>121.57</v>
      </c>
      <c r="L22" s="85">
        <v>91.89</v>
      </c>
      <c r="M22" s="85">
        <v>103.82</v>
      </c>
      <c r="N22" s="85">
        <v>115.48</v>
      </c>
      <c r="O22" s="85">
        <v>115.31</v>
      </c>
      <c r="P22" s="85" t="s">
        <v>270</v>
      </c>
      <c r="Q22" s="85" t="s">
        <v>270</v>
      </c>
      <c r="R22" s="85">
        <v>93.18</v>
      </c>
      <c r="S22" s="85">
        <v>100.37</v>
      </c>
      <c r="T22" s="85">
        <v>101.48</v>
      </c>
      <c r="U22" s="85">
        <v>107.56</v>
      </c>
    </row>
    <row r="23" spans="2:21" ht="14.25">
      <c r="B23" s="78" t="s">
        <v>272</v>
      </c>
      <c r="C23" s="85">
        <v>74.41</v>
      </c>
      <c r="D23" s="85">
        <v>66.37</v>
      </c>
      <c r="E23" s="85">
        <v>72.78</v>
      </c>
      <c r="F23" s="85">
        <v>78.05</v>
      </c>
      <c r="G23" s="85">
        <v>101.42</v>
      </c>
      <c r="H23" s="85">
        <v>79.38</v>
      </c>
      <c r="I23" s="85">
        <v>77.28</v>
      </c>
      <c r="J23" s="85">
        <v>72.97</v>
      </c>
      <c r="K23" s="85">
        <v>68.53</v>
      </c>
      <c r="L23" s="85">
        <v>53.23</v>
      </c>
      <c r="M23" s="85">
        <v>58.93</v>
      </c>
      <c r="N23" s="85">
        <v>57.65</v>
      </c>
      <c r="O23" s="85">
        <v>42.08</v>
      </c>
      <c r="P23" s="85">
        <v>64.92</v>
      </c>
      <c r="Q23" s="85">
        <v>62.57</v>
      </c>
      <c r="R23" s="85">
        <v>58.01</v>
      </c>
      <c r="S23" s="85">
        <v>39.74</v>
      </c>
      <c r="T23" s="85">
        <v>53.13</v>
      </c>
      <c r="U23" s="85">
        <v>41.85</v>
      </c>
    </row>
    <row r="24" spans="2:21" ht="14.25">
      <c r="B24" s="78" t="s">
        <v>273</v>
      </c>
      <c r="C24" s="85">
        <v>13.47</v>
      </c>
      <c r="D24" s="85">
        <v>13.19</v>
      </c>
      <c r="E24" s="85">
        <v>15.54</v>
      </c>
      <c r="F24" s="85">
        <v>20.190000000000001</v>
      </c>
      <c r="G24" s="85">
        <v>18.03</v>
      </c>
      <c r="H24" s="85">
        <v>15.58</v>
      </c>
      <c r="I24" s="85">
        <v>15.35</v>
      </c>
      <c r="J24" s="85">
        <v>13.52</v>
      </c>
      <c r="K24" s="85">
        <v>12.17</v>
      </c>
      <c r="L24" s="85">
        <v>11.58</v>
      </c>
      <c r="M24" s="85">
        <v>9.98</v>
      </c>
      <c r="N24" s="85">
        <v>10.94</v>
      </c>
      <c r="O24" s="85">
        <v>9.3000000000000007</v>
      </c>
      <c r="P24" s="85" t="s">
        <v>270</v>
      </c>
      <c r="Q24" s="85" t="s">
        <v>270</v>
      </c>
      <c r="R24" s="85" t="s">
        <v>270</v>
      </c>
      <c r="S24" s="85">
        <v>6.59</v>
      </c>
      <c r="T24" s="85">
        <v>6.97</v>
      </c>
      <c r="U24" s="85">
        <v>8.18</v>
      </c>
    </row>
    <row r="25" spans="2:21" ht="14.25">
      <c r="B25" s="71"/>
      <c r="C25" s="85"/>
      <c r="D25" s="85"/>
      <c r="E25" s="85"/>
      <c r="F25" s="85"/>
      <c r="G25" s="85"/>
      <c r="H25" s="85"/>
      <c r="I25" s="85"/>
      <c r="J25" s="85"/>
      <c r="K25" s="85"/>
      <c r="L25" s="85"/>
      <c r="M25" s="85"/>
      <c r="N25" s="85"/>
      <c r="O25" s="85"/>
      <c r="P25" s="85"/>
      <c r="Q25" s="85"/>
      <c r="R25" s="85"/>
      <c r="S25" s="85"/>
      <c r="T25" s="85"/>
      <c r="U25" s="85"/>
    </row>
    <row r="26" spans="2:21" ht="14.25">
      <c r="B26" s="77" t="s">
        <v>90</v>
      </c>
      <c r="C26" s="85"/>
      <c r="D26" s="85"/>
      <c r="E26" s="85"/>
      <c r="F26" s="85"/>
      <c r="G26" s="85"/>
      <c r="H26" s="85"/>
      <c r="I26" s="85"/>
      <c r="J26" s="85"/>
      <c r="K26" s="85"/>
      <c r="L26" s="85"/>
      <c r="M26" s="85"/>
      <c r="N26" s="85"/>
      <c r="O26" s="85"/>
      <c r="P26" s="85"/>
      <c r="Q26" s="85"/>
      <c r="R26" s="85"/>
      <c r="S26" s="85"/>
      <c r="T26" s="85"/>
      <c r="U26" s="85"/>
    </row>
    <row r="27" spans="2:21" ht="14.25">
      <c r="B27" s="78" t="s">
        <v>11</v>
      </c>
      <c r="C27" s="85">
        <v>19.05</v>
      </c>
      <c r="D27" s="85">
        <v>20.010000000000002</v>
      </c>
      <c r="E27" s="85">
        <v>18.559999999999999</v>
      </c>
      <c r="F27" s="85">
        <v>17.36</v>
      </c>
      <c r="G27" s="85">
        <v>16.170000000000002</v>
      </c>
      <c r="H27" s="85">
        <v>17.989999999999998</v>
      </c>
      <c r="I27" s="85">
        <v>20.100000000000001</v>
      </c>
      <c r="J27" s="85">
        <v>20.66</v>
      </c>
      <c r="K27" s="85">
        <v>20.93</v>
      </c>
      <c r="L27" s="85">
        <v>21.06</v>
      </c>
      <c r="M27" s="85">
        <v>20.76</v>
      </c>
      <c r="N27" s="85">
        <v>20.84</v>
      </c>
      <c r="O27" s="85">
        <v>21.33</v>
      </c>
      <c r="P27" s="85">
        <v>21.14</v>
      </c>
      <c r="Q27" s="85">
        <v>19.940000000000001</v>
      </c>
      <c r="R27" s="85">
        <v>20.149999999999999</v>
      </c>
      <c r="S27" s="85">
        <v>20.73</v>
      </c>
      <c r="T27" s="85">
        <v>20.23</v>
      </c>
      <c r="U27" s="85">
        <v>21.24</v>
      </c>
    </row>
    <row r="28" spans="2:21" ht="14.25">
      <c r="B28" s="78" t="s">
        <v>6</v>
      </c>
      <c r="C28" s="85">
        <v>36.07</v>
      </c>
      <c r="D28" s="85">
        <v>33.5</v>
      </c>
      <c r="E28" s="85">
        <v>36.049999999999997</v>
      </c>
      <c r="F28" s="85">
        <v>34.47</v>
      </c>
      <c r="G28" s="85">
        <v>34.270000000000003</v>
      </c>
      <c r="H28" s="85">
        <v>33.07</v>
      </c>
      <c r="I28" s="85">
        <v>30.72</v>
      </c>
      <c r="J28" s="85">
        <v>30.7</v>
      </c>
      <c r="K28" s="85">
        <v>30.95</v>
      </c>
      <c r="L28" s="85">
        <v>31.54</v>
      </c>
      <c r="M28" s="85">
        <v>31.3</v>
      </c>
      <c r="N28" s="85">
        <v>31</v>
      </c>
      <c r="O28" s="85">
        <v>31.54</v>
      </c>
      <c r="P28" s="85">
        <v>33.090000000000003</v>
      </c>
      <c r="Q28" s="85">
        <v>34.69</v>
      </c>
      <c r="R28" s="85">
        <v>34.49</v>
      </c>
      <c r="S28" s="85">
        <v>35.520000000000003</v>
      </c>
      <c r="T28" s="85">
        <v>36.85</v>
      </c>
      <c r="U28" s="85">
        <v>36.909999999999997</v>
      </c>
    </row>
    <row r="29" spans="2:21" ht="14.25">
      <c r="B29" s="78" t="s">
        <v>266</v>
      </c>
      <c r="C29" s="85">
        <v>3.13</v>
      </c>
      <c r="D29" s="85">
        <v>3</v>
      </c>
      <c r="E29" s="85">
        <v>3.06</v>
      </c>
      <c r="F29" s="85">
        <v>3.16</v>
      </c>
      <c r="G29" s="85">
        <v>3.74</v>
      </c>
      <c r="H29" s="85">
        <v>4</v>
      </c>
      <c r="I29" s="85">
        <v>3.51</v>
      </c>
      <c r="J29" s="85">
        <v>3.59</v>
      </c>
      <c r="K29" s="85">
        <v>3.78</v>
      </c>
      <c r="L29" s="85">
        <v>3.67</v>
      </c>
      <c r="M29" s="85">
        <v>3.4</v>
      </c>
      <c r="N29" s="85">
        <v>4.55</v>
      </c>
      <c r="O29" s="85">
        <v>4.7300000000000004</v>
      </c>
      <c r="P29" s="85">
        <v>5.05</v>
      </c>
      <c r="Q29" s="85">
        <v>4.37</v>
      </c>
      <c r="R29" s="85">
        <v>6.72</v>
      </c>
      <c r="S29" s="85">
        <v>7.04</v>
      </c>
      <c r="T29" s="85">
        <v>7.53</v>
      </c>
      <c r="U29" s="85">
        <v>7</v>
      </c>
    </row>
    <row r="30" spans="2:21" ht="14.25">
      <c r="B30" s="78" t="s">
        <v>220</v>
      </c>
      <c r="C30" s="85">
        <v>3.78</v>
      </c>
      <c r="D30" s="85">
        <v>4.34</v>
      </c>
      <c r="E30" s="85">
        <v>2.94</v>
      </c>
      <c r="F30" s="85">
        <v>3.45</v>
      </c>
      <c r="G30" s="85">
        <v>3.54</v>
      </c>
      <c r="H30" s="85">
        <v>3.3</v>
      </c>
      <c r="I30" s="85">
        <v>2.84</v>
      </c>
      <c r="J30" s="85">
        <v>3.23</v>
      </c>
      <c r="K30" s="85">
        <v>2.88</v>
      </c>
      <c r="L30" s="85">
        <v>2.27</v>
      </c>
      <c r="M30" s="85">
        <v>1.03</v>
      </c>
      <c r="N30" s="85">
        <v>0.75</v>
      </c>
      <c r="O30" s="85">
        <v>0.68</v>
      </c>
      <c r="P30" s="85">
        <v>0.9</v>
      </c>
      <c r="Q30" s="85">
        <v>0.85</v>
      </c>
      <c r="R30" s="85">
        <v>0.65</v>
      </c>
      <c r="S30" s="85">
        <v>0.42</v>
      </c>
      <c r="T30" s="85">
        <v>0.45</v>
      </c>
      <c r="U30" s="85">
        <v>0.52</v>
      </c>
    </row>
    <row r="31" spans="2:21" ht="14.25">
      <c r="B31" s="78" t="s">
        <v>267</v>
      </c>
      <c r="C31" s="85">
        <v>10.44</v>
      </c>
      <c r="D31" s="85">
        <v>11.91</v>
      </c>
      <c r="E31" s="85">
        <v>13.17</v>
      </c>
      <c r="F31" s="85">
        <v>13.68</v>
      </c>
      <c r="G31" s="85">
        <v>13.64</v>
      </c>
      <c r="H31" s="85">
        <v>14.09</v>
      </c>
      <c r="I31" s="85">
        <v>15.05</v>
      </c>
      <c r="J31" s="85">
        <v>15.44</v>
      </c>
      <c r="K31" s="85">
        <v>15.39</v>
      </c>
      <c r="L31" s="85">
        <v>17.02</v>
      </c>
      <c r="M31" s="85">
        <v>16.71</v>
      </c>
      <c r="N31" s="85">
        <v>15.24</v>
      </c>
      <c r="O31" s="85">
        <v>15.68</v>
      </c>
      <c r="P31" s="85">
        <v>13.58</v>
      </c>
      <c r="Q31" s="85">
        <v>13.2</v>
      </c>
      <c r="R31" s="85">
        <v>12.71</v>
      </c>
      <c r="S31" s="85">
        <v>12.11</v>
      </c>
      <c r="T31" s="85">
        <v>7.82</v>
      </c>
      <c r="U31" s="85">
        <v>8.4</v>
      </c>
    </row>
    <row r="32" spans="2:21" ht="14.25">
      <c r="B32" s="78" t="s">
        <v>268</v>
      </c>
      <c r="C32" s="85">
        <v>0.56000000000000005</v>
      </c>
      <c r="D32" s="85">
        <v>0.53</v>
      </c>
      <c r="E32" s="85">
        <v>0.37</v>
      </c>
      <c r="F32" s="85">
        <v>0.41</v>
      </c>
      <c r="G32" s="85">
        <v>0.42</v>
      </c>
      <c r="H32" s="85">
        <v>0.89</v>
      </c>
      <c r="I32" s="85">
        <v>0.88</v>
      </c>
      <c r="J32" s="85">
        <v>1.01</v>
      </c>
      <c r="K32" s="85">
        <v>1.0900000000000001</v>
      </c>
      <c r="L32" s="85">
        <v>1.1599999999999999</v>
      </c>
      <c r="M32" s="85">
        <v>1.52</v>
      </c>
      <c r="N32" s="85">
        <v>1.46</v>
      </c>
      <c r="O32" s="85">
        <v>1.55</v>
      </c>
      <c r="P32" s="85">
        <v>1.17</v>
      </c>
      <c r="Q32" s="85">
        <v>1.1599999999999999</v>
      </c>
      <c r="R32" s="85">
        <v>1.1100000000000001</v>
      </c>
      <c r="S32" s="85">
        <v>1.38</v>
      </c>
      <c r="T32" s="85">
        <v>1.48</v>
      </c>
      <c r="U32" s="85">
        <v>1.24</v>
      </c>
    </row>
    <row r="33" spans="1:21" ht="14.25">
      <c r="A33" s="71"/>
      <c r="B33" s="78" t="s">
        <v>269</v>
      </c>
      <c r="C33" s="85">
        <v>2.17</v>
      </c>
      <c r="D33" s="85">
        <v>2.09</v>
      </c>
      <c r="E33" s="85">
        <v>1.95</v>
      </c>
      <c r="F33" s="85">
        <v>1.76</v>
      </c>
      <c r="G33" s="85">
        <v>1.57</v>
      </c>
      <c r="H33" s="85">
        <v>1.38</v>
      </c>
      <c r="I33" s="85">
        <v>1.4</v>
      </c>
      <c r="J33" s="85">
        <v>1.41</v>
      </c>
      <c r="K33" s="85">
        <v>1.26</v>
      </c>
      <c r="L33" s="85">
        <v>1.43</v>
      </c>
      <c r="M33" s="85">
        <v>2.0699999999999998</v>
      </c>
      <c r="N33" s="85">
        <v>2.08</v>
      </c>
      <c r="O33" s="85">
        <v>2.16</v>
      </c>
      <c r="P33" s="85">
        <v>2.04</v>
      </c>
      <c r="Q33" s="85" t="s">
        <v>270</v>
      </c>
      <c r="R33" s="85" t="s">
        <v>270</v>
      </c>
      <c r="S33" s="85">
        <v>2.2400000000000002</v>
      </c>
      <c r="T33" s="85">
        <v>2.57</v>
      </c>
      <c r="U33" s="85">
        <v>2.57</v>
      </c>
    </row>
    <row r="34" spans="1:21" ht="14.25">
      <c r="A34" s="71"/>
      <c r="B34" s="78" t="s">
        <v>271</v>
      </c>
      <c r="C34" s="85">
        <v>14.71</v>
      </c>
      <c r="D34" s="85">
        <v>14.94</v>
      </c>
      <c r="E34" s="85">
        <v>13.76</v>
      </c>
      <c r="F34" s="85">
        <v>14.09</v>
      </c>
      <c r="G34" s="85">
        <v>13.41</v>
      </c>
      <c r="H34" s="85">
        <v>14.16</v>
      </c>
      <c r="I34" s="85">
        <v>14.86</v>
      </c>
      <c r="J34" s="85">
        <v>14.07</v>
      </c>
      <c r="K34" s="85">
        <v>14.25</v>
      </c>
      <c r="L34" s="85">
        <v>12.82</v>
      </c>
      <c r="M34" s="85">
        <v>13.95</v>
      </c>
      <c r="N34" s="85">
        <v>15.12</v>
      </c>
      <c r="O34" s="85">
        <v>15.45</v>
      </c>
      <c r="P34" s="85" t="s">
        <v>270</v>
      </c>
      <c r="Q34" s="85" t="s">
        <v>270</v>
      </c>
      <c r="R34" s="85">
        <v>12.98</v>
      </c>
      <c r="S34" s="85">
        <v>14.07</v>
      </c>
      <c r="T34" s="85">
        <v>14.49</v>
      </c>
      <c r="U34" s="85">
        <v>15.1</v>
      </c>
    </row>
    <row r="35" spans="1:21" ht="14.25">
      <c r="A35" s="71"/>
      <c r="B35" s="78" t="s">
        <v>272</v>
      </c>
      <c r="C35" s="85">
        <v>8.5399999999999991</v>
      </c>
      <c r="D35" s="85">
        <v>8.08</v>
      </c>
      <c r="E35" s="85">
        <v>8.36</v>
      </c>
      <c r="F35" s="85">
        <v>9.23</v>
      </c>
      <c r="G35" s="85">
        <v>11.25</v>
      </c>
      <c r="H35" s="85">
        <v>9.2899999999999991</v>
      </c>
      <c r="I35" s="85">
        <v>8.8699999999999992</v>
      </c>
      <c r="J35" s="85">
        <v>8.34</v>
      </c>
      <c r="K35" s="85">
        <v>8.0399999999999991</v>
      </c>
      <c r="L35" s="85">
        <v>7.43</v>
      </c>
      <c r="M35" s="85">
        <v>7.92</v>
      </c>
      <c r="N35" s="85">
        <v>7.55</v>
      </c>
      <c r="O35" s="85">
        <v>5.64</v>
      </c>
      <c r="P35" s="85">
        <v>8.84</v>
      </c>
      <c r="Q35" s="85">
        <v>8.5299999999999994</v>
      </c>
      <c r="R35" s="85">
        <v>8.08</v>
      </c>
      <c r="S35" s="85">
        <v>5.57</v>
      </c>
      <c r="T35" s="85">
        <v>7.59</v>
      </c>
      <c r="U35" s="85">
        <v>5.87</v>
      </c>
    </row>
    <row r="36" spans="1:21" ht="14.25">
      <c r="A36" s="71"/>
      <c r="B36" s="78" t="s">
        <v>273</v>
      </c>
      <c r="C36" s="85">
        <v>1.55</v>
      </c>
      <c r="D36" s="85">
        <v>1.61</v>
      </c>
      <c r="E36" s="85">
        <v>1.78</v>
      </c>
      <c r="F36" s="85">
        <v>2.39</v>
      </c>
      <c r="G36" s="85">
        <v>2</v>
      </c>
      <c r="H36" s="85">
        <v>1.82</v>
      </c>
      <c r="I36" s="85">
        <v>1.76</v>
      </c>
      <c r="J36" s="85">
        <v>1.55</v>
      </c>
      <c r="K36" s="85">
        <v>1.43</v>
      </c>
      <c r="L36" s="85">
        <v>1.62</v>
      </c>
      <c r="M36" s="85">
        <v>1.34</v>
      </c>
      <c r="N36" s="85">
        <v>1.43</v>
      </c>
      <c r="O36" s="85">
        <v>1.25</v>
      </c>
      <c r="P36" s="85" t="s">
        <v>270</v>
      </c>
      <c r="Q36" s="85" t="s">
        <v>270</v>
      </c>
      <c r="R36" s="85" t="s">
        <v>270</v>
      </c>
      <c r="S36" s="85">
        <v>0.92</v>
      </c>
      <c r="T36" s="85">
        <v>0.99</v>
      </c>
      <c r="U36" s="85">
        <v>1.1499999999999999</v>
      </c>
    </row>
    <row r="37" spans="1:21" ht="14.25">
      <c r="A37" s="71"/>
      <c r="B37" s="71"/>
      <c r="C37" s="85"/>
      <c r="D37" s="85"/>
      <c r="E37" s="85"/>
      <c r="F37" s="85"/>
      <c r="G37" s="85"/>
      <c r="H37" s="85"/>
      <c r="I37" s="85"/>
      <c r="J37" s="85"/>
      <c r="K37" s="85"/>
      <c r="L37" s="85"/>
      <c r="M37" s="85"/>
      <c r="N37" s="85"/>
      <c r="O37" s="85"/>
      <c r="P37" s="85"/>
      <c r="Q37" s="85"/>
      <c r="R37" s="85"/>
      <c r="S37" s="85"/>
      <c r="T37" s="85"/>
      <c r="U37" s="85"/>
    </row>
    <row r="38" spans="1:21" ht="14.25">
      <c r="A38" s="75"/>
      <c r="B38" s="76" t="s">
        <v>263</v>
      </c>
      <c r="C38" s="84">
        <v>39.747481999999998</v>
      </c>
      <c r="D38" s="84">
        <v>37.353976000000003</v>
      </c>
      <c r="E38" s="84">
        <v>38.984352999999999</v>
      </c>
      <c r="F38" s="84">
        <v>38.067002000000002</v>
      </c>
      <c r="G38" s="84">
        <v>41.179696999999997</v>
      </c>
      <c r="H38" s="84">
        <v>38.729151000000002</v>
      </c>
      <c r="I38" s="84">
        <v>39.066558999999998</v>
      </c>
      <c r="J38" s="84">
        <v>39.382764000000002</v>
      </c>
      <c r="K38" s="84">
        <v>38.000884999999997</v>
      </c>
      <c r="L38" s="84">
        <v>31.795904</v>
      </c>
      <c r="M38" s="84">
        <v>33.590969999999999</v>
      </c>
      <c r="N38" s="84">
        <v>34.531495</v>
      </c>
      <c r="O38" s="84">
        <v>34.853574000000002</v>
      </c>
      <c r="P38" s="84">
        <v>32.214202</v>
      </c>
      <c r="Q38" s="84">
        <v>33.035902</v>
      </c>
      <c r="R38" s="84">
        <v>32.304150999999997</v>
      </c>
      <c r="S38" s="84">
        <v>33.363230000000001</v>
      </c>
      <c r="T38" s="84">
        <v>32.451506000000002</v>
      </c>
      <c r="U38" s="84">
        <v>33.056837000000002</v>
      </c>
    </row>
    <row r="39" spans="1:21" ht="15">
      <c r="A39" s="71"/>
      <c r="B39" s="77" t="s">
        <v>95</v>
      </c>
      <c r="C39" s="85"/>
      <c r="D39" s="85"/>
      <c r="E39" s="85"/>
      <c r="F39" s="85"/>
      <c r="G39" s="85"/>
      <c r="H39" s="85"/>
      <c r="I39" s="85"/>
      <c r="J39" s="85"/>
      <c r="K39" s="85"/>
      <c r="L39" s="85"/>
      <c r="M39" s="85"/>
      <c r="N39" s="85"/>
      <c r="O39" s="85"/>
      <c r="P39" s="85"/>
      <c r="Q39" s="85"/>
      <c r="R39" s="85"/>
      <c r="S39" s="85"/>
      <c r="T39" s="85"/>
      <c r="U39" s="85"/>
    </row>
    <row r="40" spans="1:21" ht="15.75">
      <c r="A40" s="71"/>
      <c r="B40" s="78" t="s">
        <v>11</v>
      </c>
      <c r="C40" s="86" t="s">
        <v>96</v>
      </c>
      <c r="D40" s="86" t="s">
        <v>96</v>
      </c>
      <c r="E40" s="86" t="s">
        <v>96</v>
      </c>
      <c r="F40" s="86" t="s">
        <v>96</v>
      </c>
      <c r="G40" s="86" t="s">
        <v>96</v>
      </c>
      <c r="H40" s="86" t="s">
        <v>96</v>
      </c>
      <c r="I40" s="86" t="s">
        <v>96</v>
      </c>
      <c r="J40" s="86" t="s">
        <v>96</v>
      </c>
      <c r="K40" s="86" t="s">
        <v>96</v>
      </c>
      <c r="L40" s="86" t="s">
        <v>96</v>
      </c>
      <c r="M40" s="86" t="s">
        <v>96</v>
      </c>
      <c r="N40" s="86" t="s">
        <v>96</v>
      </c>
      <c r="O40" s="86" t="s">
        <v>96</v>
      </c>
      <c r="P40" s="86" t="s">
        <v>96</v>
      </c>
      <c r="Q40" s="86" t="s">
        <v>96</v>
      </c>
      <c r="R40" s="86" t="s">
        <v>96</v>
      </c>
      <c r="S40" s="86" t="s">
        <v>96</v>
      </c>
      <c r="T40" s="86" t="s">
        <v>96</v>
      </c>
      <c r="U40" s="86" t="s">
        <v>96</v>
      </c>
    </row>
    <row r="41" spans="1:21" ht="14.25">
      <c r="A41" s="71"/>
      <c r="B41" s="78" t="s">
        <v>6</v>
      </c>
      <c r="C41" s="85">
        <v>15.806946</v>
      </c>
      <c r="D41" s="85">
        <v>13.846097</v>
      </c>
      <c r="E41" s="85">
        <v>15.775302</v>
      </c>
      <c r="F41" s="85">
        <v>14.600566000000001</v>
      </c>
      <c r="G41" s="85">
        <v>15.467639999999999</v>
      </c>
      <c r="H41" s="85">
        <v>14.139834</v>
      </c>
      <c r="I41" s="85">
        <v>13.372851000000001</v>
      </c>
      <c r="J41" s="85">
        <v>13.409865999999999</v>
      </c>
      <c r="K41" s="85">
        <v>13.166881999999999</v>
      </c>
      <c r="L41" s="85">
        <v>11.303444000000001</v>
      </c>
      <c r="M41" s="85">
        <v>11.59395</v>
      </c>
      <c r="N41" s="85">
        <v>11.761457</v>
      </c>
      <c r="O41" s="85">
        <v>11.642173</v>
      </c>
      <c r="P41" s="85">
        <v>11.976644</v>
      </c>
      <c r="Q41" s="85">
        <v>12.483855999999999</v>
      </c>
      <c r="R41" s="85">
        <v>12.070964999999999</v>
      </c>
      <c r="S41" s="85">
        <v>12.407291000000001</v>
      </c>
      <c r="T41" s="85">
        <v>12.630229999999999</v>
      </c>
      <c r="U41" s="85">
        <v>12.870452</v>
      </c>
    </row>
    <row r="42" spans="1:21" ht="14.25">
      <c r="A42" s="71"/>
      <c r="B42" s="78" t="s">
        <v>266</v>
      </c>
      <c r="C42" s="85">
        <v>1.9151830000000001</v>
      </c>
      <c r="D42" s="85">
        <v>1.7299150000000001</v>
      </c>
      <c r="E42" s="85">
        <v>1.872549</v>
      </c>
      <c r="F42" s="85">
        <v>1.8762859999999999</v>
      </c>
      <c r="G42" s="85">
        <v>2.3662999999999998</v>
      </c>
      <c r="H42" s="85">
        <v>2.4027720000000001</v>
      </c>
      <c r="I42" s="85">
        <v>2.1473499999999999</v>
      </c>
      <c r="J42" s="85">
        <v>2.207236</v>
      </c>
      <c r="K42" s="85">
        <v>2.2634310000000002</v>
      </c>
      <c r="L42" s="85">
        <v>1.8478950000000001</v>
      </c>
      <c r="M42" s="85">
        <v>1.7805</v>
      </c>
      <c r="N42" s="85">
        <v>2.4388019999999999</v>
      </c>
      <c r="O42" s="85">
        <v>2.480648</v>
      </c>
      <c r="P42" s="85">
        <v>2.6030259999999998</v>
      </c>
      <c r="Q42" s="85">
        <v>2.253314</v>
      </c>
      <c r="R42" s="85">
        <v>3.3865150000000002</v>
      </c>
      <c r="S42" s="85">
        <v>3.5255740000000002</v>
      </c>
      <c r="T42" s="85">
        <v>3.7017479999999998</v>
      </c>
      <c r="U42" s="85">
        <v>3.501233</v>
      </c>
    </row>
    <row r="43" spans="1:21" ht="14.25">
      <c r="A43" s="71"/>
      <c r="B43" s="78" t="s">
        <v>220</v>
      </c>
      <c r="C43" s="85">
        <v>2.4666939999999999</v>
      </c>
      <c r="D43" s="85">
        <v>2.667144</v>
      </c>
      <c r="E43" s="85">
        <v>1.9183920000000001</v>
      </c>
      <c r="F43" s="85">
        <v>2.1831510000000001</v>
      </c>
      <c r="G43" s="85">
        <v>2.3901210000000002</v>
      </c>
      <c r="H43" s="85">
        <v>2.1093549999999999</v>
      </c>
      <c r="I43" s="85">
        <v>1.8497490000000001</v>
      </c>
      <c r="J43" s="85">
        <v>2.1176270000000001</v>
      </c>
      <c r="K43" s="85">
        <v>1.839526</v>
      </c>
      <c r="L43" s="85">
        <v>1.2164280000000001</v>
      </c>
      <c r="M43" s="85">
        <v>0.57334499999999999</v>
      </c>
      <c r="N43" s="85">
        <v>0.42634499999999997</v>
      </c>
      <c r="O43" s="85">
        <v>0.37956499999999999</v>
      </c>
      <c r="P43" s="85">
        <v>0.49249700000000002</v>
      </c>
      <c r="Q43" s="85">
        <v>0.46944599999999997</v>
      </c>
      <c r="R43" s="85">
        <v>0.35053400000000001</v>
      </c>
      <c r="S43" s="85">
        <v>0.22167300000000001</v>
      </c>
      <c r="T43" s="85">
        <v>0.23734</v>
      </c>
      <c r="U43" s="85">
        <v>0.27543400000000001</v>
      </c>
    </row>
    <row r="44" spans="1:21" ht="14.25">
      <c r="A44" s="71"/>
      <c r="B44" s="78" t="s">
        <v>267</v>
      </c>
      <c r="C44" s="85">
        <v>5.0855880000000004</v>
      </c>
      <c r="D44" s="85">
        <v>5.6000040000000002</v>
      </c>
      <c r="E44" s="85">
        <v>6.2661129999999998</v>
      </c>
      <c r="F44" s="85">
        <v>6.3070789999999999</v>
      </c>
      <c r="G44" s="85">
        <v>7.8897370000000002</v>
      </c>
      <c r="H44" s="85">
        <v>7.0610679999999997</v>
      </c>
      <c r="I44" s="85">
        <v>7.6397370000000002</v>
      </c>
      <c r="J44" s="85">
        <v>7.7988229999999996</v>
      </c>
      <c r="K44" s="85">
        <v>7.2947470000000001</v>
      </c>
      <c r="L44" s="85">
        <v>6.9243079999999999</v>
      </c>
      <c r="M44" s="85">
        <v>7.1144579999999999</v>
      </c>
      <c r="N44" s="85">
        <v>6.5955430000000002</v>
      </c>
      <c r="O44" s="85">
        <v>7.0843389999999999</v>
      </c>
      <c r="P44" s="85">
        <v>6.1433619999999998</v>
      </c>
      <c r="Q44" s="85">
        <v>5.8396889999999999</v>
      </c>
      <c r="R44" s="85">
        <v>5.6219450000000002</v>
      </c>
      <c r="S44" s="85">
        <v>5.3208149999999996</v>
      </c>
      <c r="T44" s="85">
        <v>3.6230639999999998</v>
      </c>
      <c r="U44" s="85">
        <v>3.8124720000000001</v>
      </c>
    </row>
    <row r="45" spans="1:21" ht="14.25">
      <c r="A45" s="71"/>
      <c r="B45" s="78" t="s">
        <v>268</v>
      </c>
      <c r="C45" s="85">
        <v>0.29744799999999999</v>
      </c>
      <c r="D45" s="85">
        <v>0.267239</v>
      </c>
      <c r="E45" s="85">
        <v>0.19886999999999999</v>
      </c>
      <c r="F45" s="85">
        <v>0.213424</v>
      </c>
      <c r="G45" s="85">
        <v>0.22963</v>
      </c>
      <c r="H45" s="85">
        <v>0.465252</v>
      </c>
      <c r="I45" s="85">
        <v>0.47075600000000001</v>
      </c>
      <c r="J45" s="85">
        <v>0.53985899999999998</v>
      </c>
      <c r="K45" s="85">
        <v>0.56945699999999999</v>
      </c>
      <c r="L45" s="85">
        <v>0.50677499999999998</v>
      </c>
      <c r="M45" s="85">
        <v>0.69414799999999999</v>
      </c>
      <c r="N45" s="85">
        <v>0.68008299999999999</v>
      </c>
      <c r="O45" s="85">
        <v>0.70876399999999995</v>
      </c>
      <c r="P45" s="85">
        <v>0.52469299999999996</v>
      </c>
      <c r="Q45" s="85">
        <v>0.51925100000000002</v>
      </c>
      <c r="R45" s="85">
        <v>0.48647299999999999</v>
      </c>
      <c r="S45" s="85">
        <v>0.601379</v>
      </c>
      <c r="T45" s="85">
        <v>0.63201700000000005</v>
      </c>
      <c r="U45" s="85">
        <v>0.54071499999999995</v>
      </c>
    </row>
    <row r="46" spans="1:21" ht="14.25">
      <c r="A46" s="71"/>
      <c r="B46" s="78" t="s">
        <v>269</v>
      </c>
      <c r="C46" s="85">
        <v>1.7682690000000001</v>
      </c>
      <c r="D46" s="85">
        <v>1.6045210000000001</v>
      </c>
      <c r="E46" s="85">
        <v>1.552818</v>
      </c>
      <c r="F46" s="85">
        <v>1.3624529999999999</v>
      </c>
      <c r="G46" s="85">
        <v>1.295677</v>
      </c>
      <c r="H46" s="85">
        <v>1.0837540000000001</v>
      </c>
      <c r="I46" s="85">
        <v>1.1236870000000001</v>
      </c>
      <c r="J46" s="85">
        <v>1.133502</v>
      </c>
      <c r="K46" s="85">
        <v>0.98562799999999995</v>
      </c>
      <c r="L46" s="85">
        <v>0.93635699999999999</v>
      </c>
      <c r="M46" s="85">
        <v>1.412369</v>
      </c>
      <c r="N46" s="85">
        <v>1.4338679999999999</v>
      </c>
      <c r="O46" s="85">
        <v>1.449047</v>
      </c>
      <c r="P46" s="85">
        <v>1.3375109999999999</v>
      </c>
      <c r="Q46" s="85" t="s">
        <v>270</v>
      </c>
      <c r="R46" s="85" t="s">
        <v>270</v>
      </c>
      <c r="S46" s="85">
        <v>1.415797</v>
      </c>
      <c r="T46" s="85">
        <v>1.5962719999999999</v>
      </c>
      <c r="U46" s="85">
        <v>1.6268720000000001</v>
      </c>
    </row>
    <row r="47" spans="1:21" ht="14.25">
      <c r="A47" s="71"/>
      <c r="B47" s="78" t="s">
        <v>271</v>
      </c>
      <c r="C47" s="85">
        <v>12.16408</v>
      </c>
      <c r="D47" s="85">
        <v>11.492884999999999</v>
      </c>
      <c r="E47" s="85">
        <v>11.140548000000001</v>
      </c>
      <c r="F47" s="85">
        <v>11.077285</v>
      </c>
      <c r="G47" s="85">
        <v>11.242378</v>
      </c>
      <c r="H47" s="85">
        <v>11.159879</v>
      </c>
      <c r="I47" s="85">
        <v>12.109434</v>
      </c>
      <c r="J47" s="85">
        <v>11.759353000000001</v>
      </c>
      <c r="K47" s="85">
        <v>11.496689</v>
      </c>
      <c r="L47" s="85">
        <v>8.6659869999999994</v>
      </c>
      <c r="M47" s="85">
        <v>9.8282159999999994</v>
      </c>
      <c r="N47" s="85">
        <v>10.821688</v>
      </c>
      <c r="O47" s="85">
        <v>10.789802</v>
      </c>
      <c r="P47" s="85" t="s">
        <v>270</v>
      </c>
      <c r="Q47" s="85" t="s">
        <v>270</v>
      </c>
      <c r="R47" s="85">
        <v>8.7141590000000004</v>
      </c>
      <c r="S47" s="85">
        <v>9.5938800000000004</v>
      </c>
      <c r="T47" s="85">
        <v>9.735417</v>
      </c>
      <c r="U47" s="85">
        <v>10.148337</v>
      </c>
    </row>
    <row r="48" spans="1:21" ht="14.25">
      <c r="A48" s="71"/>
      <c r="B48" s="78" t="s">
        <v>272</v>
      </c>
      <c r="C48" s="85">
        <v>4.2165000000000001E-2</v>
      </c>
      <c r="D48" s="85">
        <v>3.5000999999999997E-2</v>
      </c>
      <c r="E48" s="85">
        <v>4.1057999999999997E-2</v>
      </c>
      <c r="F48" s="85">
        <v>4.7239000000000003E-2</v>
      </c>
      <c r="G48" s="85">
        <v>6.8929000000000004E-2</v>
      </c>
      <c r="H48" s="85">
        <v>5.4852999999999999E-2</v>
      </c>
      <c r="I48" s="85">
        <v>5.3068999999999998E-2</v>
      </c>
      <c r="J48" s="85">
        <v>4.5145999999999999E-2</v>
      </c>
      <c r="K48" s="85">
        <v>4.3326999999999997E-2</v>
      </c>
      <c r="L48" s="85">
        <v>3.8353999999999999E-2</v>
      </c>
      <c r="M48" s="85">
        <v>4.2730999999999998E-2</v>
      </c>
      <c r="N48" s="85">
        <v>4.1814999999999998E-2</v>
      </c>
      <c r="O48" s="85">
        <v>2.7119000000000001E-2</v>
      </c>
      <c r="P48" s="85">
        <v>3.5194000000000003E-2</v>
      </c>
      <c r="Q48" s="85">
        <v>4.0495999999999997E-2</v>
      </c>
      <c r="R48" s="85">
        <v>3.0824000000000001E-2</v>
      </c>
      <c r="S48" s="85">
        <v>1.6469000000000001E-2</v>
      </c>
      <c r="T48" s="85">
        <v>3.1799000000000001E-2</v>
      </c>
      <c r="U48" s="85">
        <v>2.0969999999999999E-2</v>
      </c>
    </row>
    <row r="49" spans="1:21" ht="14.25">
      <c r="A49" s="71"/>
      <c r="B49" s="78" t="s">
        <v>273</v>
      </c>
      <c r="C49" s="85">
        <v>0.20110800000000001</v>
      </c>
      <c r="D49" s="85">
        <v>0.11117100000000001</v>
      </c>
      <c r="E49" s="85">
        <v>0.21870300000000001</v>
      </c>
      <c r="F49" s="85">
        <v>0.39951799999999998</v>
      </c>
      <c r="G49" s="85">
        <v>0.22928699999999999</v>
      </c>
      <c r="H49" s="85">
        <v>0.25238300000000002</v>
      </c>
      <c r="I49" s="85">
        <v>0.29992600000000003</v>
      </c>
      <c r="J49" s="85">
        <v>0.37135200000000002</v>
      </c>
      <c r="K49" s="85">
        <v>0.34119699999999997</v>
      </c>
      <c r="L49" s="85">
        <v>0.35635499999999998</v>
      </c>
      <c r="M49" s="85">
        <v>0.55125199999999996</v>
      </c>
      <c r="N49" s="85">
        <v>0.33189400000000002</v>
      </c>
      <c r="O49" s="85">
        <v>0.29211700000000002</v>
      </c>
      <c r="P49" s="85" t="s">
        <v>270</v>
      </c>
      <c r="Q49" s="85" t="s">
        <v>270</v>
      </c>
      <c r="R49" s="85" t="s">
        <v>270</v>
      </c>
      <c r="S49" s="85">
        <v>0.26035000000000003</v>
      </c>
      <c r="T49" s="85">
        <v>0.26362000000000002</v>
      </c>
      <c r="U49" s="85">
        <v>0.26035000000000003</v>
      </c>
    </row>
    <row r="50" spans="1:21" ht="14.25">
      <c r="A50" s="71"/>
      <c r="B50" s="71"/>
      <c r="C50" s="85"/>
      <c r="D50" s="85"/>
      <c r="E50" s="85"/>
      <c r="F50" s="85"/>
      <c r="G50" s="85"/>
      <c r="H50" s="85"/>
      <c r="I50" s="85"/>
      <c r="J50" s="85"/>
      <c r="K50" s="85"/>
      <c r="L50" s="85"/>
      <c r="M50" s="85"/>
      <c r="N50" s="85"/>
      <c r="O50" s="85"/>
      <c r="P50" s="85"/>
      <c r="Q50" s="85"/>
      <c r="R50" s="85"/>
      <c r="S50" s="85"/>
      <c r="T50" s="85"/>
      <c r="U50" s="85"/>
    </row>
    <row r="51" spans="1:21" ht="14.25">
      <c r="A51" s="71"/>
      <c r="B51" s="77" t="s">
        <v>90</v>
      </c>
      <c r="C51" s="85"/>
      <c r="D51" s="85"/>
      <c r="E51" s="85"/>
      <c r="F51" s="85"/>
      <c r="G51" s="85"/>
      <c r="H51" s="85"/>
      <c r="I51" s="85"/>
      <c r="J51" s="85"/>
      <c r="K51" s="85"/>
      <c r="L51" s="85"/>
      <c r="M51" s="85"/>
      <c r="N51" s="85"/>
      <c r="O51" s="85"/>
      <c r="P51" s="85"/>
      <c r="Q51" s="85"/>
      <c r="R51" s="85"/>
      <c r="S51" s="85"/>
      <c r="T51" s="85"/>
      <c r="U51" s="85"/>
    </row>
    <row r="52" spans="1:21" ht="15.75">
      <c r="A52" s="71"/>
      <c r="B52" s="78" t="s">
        <v>11</v>
      </c>
      <c r="C52" s="86" t="s">
        <v>96</v>
      </c>
      <c r="D52" s="86" t="s">
        <v>96</v>
      </c>
      <c r="E52" s="86" t="s">
        <v>96</v>
      </c>
      <c r="F52" s="86" t="s">
        <v>96</v>
      </c>
      <c r="G52" s="86" t="s">
        <v>96</v>
      </c>
      <c r="H52" s="86" t="s">
        <v>96</v>
      </c>
      <c r="I52" s="86" t="s">
        <v>96</v>
      </c>
      <c r="J52" s="86" t="s">
        <v>96</v>
      </c>
      <c r="K52" s="86" t="s">
        <v>96</v>
      </c>
      <c r="L52" s="86" t="s">
        <v>96</v>
      </c>
      <c r="M52" s="86" t="s">
        <v>96</v>
      </c>
      <c r="N52" s="86" t="s">
        <v>96</v>
      </c>
      <c r="O52" s="86" t="s">
        <v>96</v>
      </c>
      <c r="P52" s="86" t="s">
        <v>96</v>
      </c>
      <c r="Q52" s="86" t="s">
        <v>96</v>
      </c>
      <c r="R52" s="86" t="s">
        <v>96</v>
      </c>
      <c r="S52" s="86" t="s">
        <v>96</v>
      </c>
      <c r="T52" s="86" t="s">
        <v>96</v>
      </c>
      <c r="U52" s="86" t="s">
        <v>96</v>
      </c>
    </row>
    <row r="53" spans="1:21" ht="14.25">
      <c r="A53" s="71"/>
      <c r="B53" s="78" t="s">
        <v>6</v>
      </c>
      <c r="C53" s="85">
        <v>39.768420999999996</v>
      </c>
      <c r="D53" s="85">
        <v>37.067264000000002</v>
      </c>
      <c r="E53" s="85">
        <v>40.465727999999999</v>
      </c>
      <c r="F53" s="85">
        <v>38.354913000000003</v>
      </c>
      <c r="G53" s="85">
        <v>37.561323999999999</v>
      </c>
      <c r="H53" s="85">
        <v>36.509537999999999</v>
      </c>
      <c r="I53" s="85">
        <v>34.230941999999999</v>
      </c>
      <c r="J53" s="85">
        <v>34.050088000000002</v>
      </c>
      <c r="K53" s="85">
        <v>34.648882</v>
      </c>
      <c r="L53" s="85">
        <v>35.550001000000002</v>
      </c>
      <c r="M53" s="85">
        <v>34.515081000000002</v>
      </c>
      <c r="N53" s="85">
        <v>34.060085999999998</v>
      </c>
      <c r="O53" s="85">
        <v>33.403097000000002</v>
      </c>
      <c r="P53" s="85">
        <v>37.178148</v>
      </c>
      <c r="Q53" s="85">
        <v>37.788753999999997</v>
      </c>
      <c r="R53" s="85">
        <v>37.366607000000002</v>
      </c>
      <c r="S53" s="85">
        <v>37.188519999999997</v>
      </c>
      <c r="T53" s="85">
        <v>38.920318999999999</v>
      </c>
      <c r="U53" s="85">
        <v>38.934314000000001</v>
      </c>
    </row>
    <row r="54" spans="1:21" ht="14.25">
      <c r="A54" s="71"/>
      <c r="B54" s="78" t="s">
        <v>266</v>
      </c>
      <c r="C54" s="85">
        <v>4.8183769999999999</v>
      </c>
      <c r="D54" s="85">
        <v>4.6311400000000003</v>
      </c>
      <c r="E54" s="85">
        <v>4.8033340000000004</v>
      </c>
      <c r="F54" s="85">
        <v>4.9289040000000002</v>
      </c>
      <c r="G54" s="85">
        <v>5.7462780000000002</v>
      </c>
      <c r="H54" s="85">
        <v>6.2040410000000001</v>
      </c>
      <c r="I54" s="85">
        <v>5.4966439999999999</v>
      </c>
      <c r="J54" s="85">
        <v>5.6045730000000002</v>
      </c>
      <c r="K54" s="85">
        <v>5.9562590000000002</v>
      </c>
      <c r="L54" s="85">
        <v>5.8117390000000002</v>
      </c>
      <c r="M54" s="85">
        <v>5.3005319999999996</v>
      </c>
      <c r="N54" s="85">
        <v>7.0625429999999998</v>
      </c>
      <c r="O54" s="85">
        <v>7.1173409999999997</v>
      </c>
      <c r="P54" s="85">
        <v>8.080368</v>
      </c>
      <c r="Q54" s="85">
        <v>6.8208039999999999</v>
      </c>
      <c r="R54" s="85">
        <v>10.483218000000001</v>
      </c>
      <c r="S54" s="85">
        <v>10.567244000000001</v>
      </c>
      <c r="T54" s="85">
        <v>11.407014999999999</v>
      </c>
      <c r="U54" s="85">
        <v>10.591555</v>
      </c>
    </row>
    <row r="55" spans="1:21" ht="14.25">
      <c r="A55" s="71"/>
      <c r="B55" s="78" t="s">
        <v>220</v>
      </c>
      <c r="C55" s="85">
        <v>6.2059119999999997</v>
      </c>
      <c r="D55" s="85">
        <v>7.1401870000000001</v>
      </c>
      <c r="E55" s="85">
        <v>4.920928</v>
      </c>
      <c r="F55" s="85">
        <v>5.735023</v>
      </c>
      <c r="G55" s="85">
        <v>5.8041239999999998</v>
      </c>
      <c r="H55" s="85">
        <v>5.4464269999999999</v>
      </c>
      <c r="I55" s="85">
        <v>4.7348660000000002</v>
      </c>
      <c r="J55" s="85">
        <v>5.3770389999999999</v>
      </c>
      <c r="K55" s="85">
        <v>4.8407460000000002</v>
      </c>
      <c r="L55" s="85">
        <v>3.825739</v>
      </c>
      <c r="M55" s="85">
        <v>1.706842</v>
      </c>
      <c r="N55" s="85">
        <v>1.2346569999999999</v>
      </c>
      <c r="O55" s="85">
        <v>1.0890280000000001</v>
      </c>
      <c r="P55" s="85">
        <v>1.5288189999999999</v>
      </c>
      <c r="Q55" s="85">
        <v>1.4210179999999999</v>
      </c>
      <c r="R55" s="85">
        <v>1.085105</v>
      </c>
      <c r="S55" s="85">
        <v>0.66442299999999999</v>
      </c>
      <c r="T55" s="85">
        <v>0.73136699999999999</v>
      </c>
      <c r="U55" s="85">
        <v>0.83321500000000004</v>
      </c>
    </row>
    <row r="56" spans="1:21" ht="14.25">
      <c r="A56" s="71"/>
      <c r="B56" s="78" t="s">
        <v>267</v>
      </c>
      <c r="C56" s="85">
        <v>12.794741999999999</v>
      </c>
      <c r="D56" s="85">
        <v>14.991720000000001</v>
      </c>
      <c r="E56" s="85">
        <v>16.073405000000001</v>
      </c>
      <c r="F56" s="85">
        <v>16.568363000000002</v>
      </c>
      <c r="G56" s="85">
        <v>19.159288</v>
      </c>
      <c r="H56" s="85">
        <v>18.231921</v>
      </c>
      <c r="I56" s="85">
        <v>19.555695</v>
      </c>
      <c r="J56" s="85">
        <v>19.802631000000002</v>
      </c>
      <c r="K56" s="85">
        <v>19.196256000000002</v>
      </c>
      <c r="L56" s="85">
        <v>21.777359000000001</v>
      </c>
      <c r="M56" s="85">
        <v>21.179675</v>
      </c>
      <c r="N56" s="85">
        <v>19.100079000000001</v>
      </c>
      <c r="O56" s="85">
        <v>20.326004000000001</v>
      </c>
      <c r="P56" s="85">
        <v>19.070353999999998</v>
      </c>
      <c r="Q56" s="85">
        <v>17.676797000000001</v>
      </c>
      <c r="R56" s="85">
        <v>17.403167</v>
      </c>
      <c r="S56" s="85">
        <v>15.948142000000001</v>
      </c>
      <c r="T56" s="85">
        <v>11.164548</v>
      </c>
      <c r="U56" s="85">
        <v>11.533082</v>
      </c>
    </row>
    <row r="57" spans="1:21" ht="14.25">
      <c r="A57" s="71"/>
      <c r="B57" s="78" t="s">
        <v>268</v>
      </c>
      <c r="C57" s="85">
        <v>0.74834599999999996</v>
      </c>
      <c r="D57" s="85">
        <v>0.71542300000000003</v>
      </c>
      <c r="E57" s="85">
        <v>0.510127</v>
      </c>
      <c r="F57" s="85">
        <v>0.56065399999999999</v>
      </c>
      <c r="G57" s="85">
        <v>0.55762900000000004</v>
      </c>
      <c r="H57" s="85">
        <v>1.201298</v>
      </c>
      <c r="I57" s="85">
        <v>1.2050110000000001</v>
      </c>
      <c r="J57" s="85">
        <v>1.3708009999999999</v>
      </c>
      <c r="K57" s="85">
        <v>1.498537</v>
      </c>
      <c r="L57" s="85">
        <v>1.593839</v>
      </c>
      <c r="M57" s="85">
        <v>2.0664729999999998</v>
      </c>
      <c r="N57" s="85">
        <v>1.9694579999999999</v>
      </c>
      <c r="O57" s="85">
        <v>2.0335480000000001</v>
      </c>
      <c r="P57" s="85">
        <v>1.6287640000000001</v>
      </c>
      <c r="Q57" s="85">
        <v>1.571777</v>
      </c>
      <c r="R57" s="85">
        <v>1.505914</v>
      </c>
      <c r="S57" s="85">
        <v>1.802521</v>
      </c>
      <c r="T57" s="85">
        <v>1.947573</v>
      </c>
      <c r="U57" s="85">
        <v>1.6357139999999999</v>
      </c>
    </row>
    <row r="58" spans="1:21" ht="14.25">
      <c r="A58" s="71"/>
      <c r="B58" s="78" t="s">
        <v>269</v>
      </c>
      <c r="C58" s="85">
        <v>4.4487560000000004</v>
      </c>
      <c r="D58" s="85">
        <v>4.2954489999999996</v>
      </c>
      <c r="E58" s="85">
        <v>3.9831829999999999</v>
      </c>
      <c r="F58" s="85">
        <v>3.5790929999999999</v>
      </c>
      <c r="G58" s="85">
        <v>3.1463969999999999</v>
      </c>
      <c r="H58" s="85">
        <v>2.7982900000000002</v>
      </c>
      <c r="I58" s="85">
        <v>2.8763399999999999</v>
      </c>
      <c r="J58" s="85">
        <v>2.8781680000000001</v>
      </c>
      <c r="K58" s="85">
        <v>2.5936979999999998</v>
      </c>
      <c r="L58" s="85">
        <v>2.9448979999999998</v>
      </c>
      <c r="M58" s="85">
        <v>4.2046080000000003</v>
      </c>
      <c r="N58" s="85">
        <v>4.1523490000000001</v>
      </c>
      <c r="O58" s="85">
        <v>4.157527</v>
      </c>
      <c r="P58" s="85">
        <v>4.1519300000000001</v>
      </c>
      <c r="Q58" s="85" t="s">
        <v>270</v>
      </c>
      <c r="R58" s="85" t="s">
        <v>270</v>
      </c>
      <c r="S58" s="85">
        <v>4.2435859999999996</v>
      </c>
      <c r="T58" s="85">
        <v>4.9189449999999999</v>
      </c>
      <c r="U58" s="85">
        <v>4.9214399999999996</v>
      </c>
    </row>
    <row r="59" spans="1:21" ht="14.25">
      <c r="A59" s="71"/>
      <c r="B59" s="78" t="s">
        <v>271</v>
      </c>
      <c r="C59" s="85">
        <v>30.603399</v>
      </c>
      <c r="D59" s="85">
        <v>30.767500999999999</v>
      </c>
      <c r="E59" s="85">
        <v>28.576974</v>
      </c>
      <c r="F59" s="85">
        <v>29.099442</v>
      </c>
      <c r="G59" s="85">
        <v>27.300778999999999</v>
      </c>
      <c r="H59" s="85">
        <v>28.815192</v>
      </c>
      <c r="I59" s="85">
        <v>30.996929000000002</v>
      </c>
      <c r="J59" s="85">
        <v>29.859137</v>
      </c>
      <c r="K59" s="85">
        <v>30.253740000000001</v>
      </c>
      <c r="L59" s="85">
        <v>27.255043000000001</v>
      </c>
      <c r="M59" s="85">
        <v>29.258507000000002</v>
      </c>
      <c r="N59" s="85">
        <v>31.338602000000002</v>
      </c>
      <c r="O59" s="85">
        <v>30.957519000000001</v>
      </c>
      <c r="P59" s="85" t="s">
        <v>270</v>
      </c>
      <c r="Q59" s="85" t="s">
        <v>270</v>
      </c>
      <c r="R59" s="85">
        <v>26.975352999999998</v>
      </c>
      <c r="S59" s="85">
        <v>28.755849999999999</v>
      </c>
      <c r="T59" s="85">
        <v>29.999894000000001</v>
      </c>
      <c r="U59" s="85">
        <v>30.699663000000001</v>
      </c>
    </row>
    <row r="60" spans="1:21" ht="14.25">
      <c r="A60" s="71"/>
      <c r="B60" s="78" t="s">
        <v>272</v>
      </c>
      <c r="C60" s="85">
        <v>0.106083</v>
      </c>
      <c r="D60" s="85">
        <v>9.3701000000000007E-2</v>
      </c>
      <c r="E60" s="85">
        <v>0.105319</v>
      </c>
      <c r="F60" s="85">
        <v>0.124095</v>
      </c>
      <c r="G60" s="85">
        <v>0.16738600000000001</v>
      </c>
      <c r="H60" s="85">
        <v>0.14163200000000001</v>
      </c>
      <c r="I60" s="85">
        <v>0.13584299999999999</v>
      </c>
      <c r="J60" s="85">
        <v>0.114633</v>
      </c>
      <c r="K60" s="85">
        <v>0.11401500000000001</v>
      </c>
      <c r="L60" s="85">
        <v>0.120625</v>
      </c>
      <c r="M60" s="85">
        <v>0.12721099999999999</v>
      </c>
      <c r="N60" s="85">
        <v>0.121091</v>
      </c>
      <c r="O60" s="85">
        <v>7.7809000000000003E-2</v>
      </c>
      <c r="P60" s="85">
        <v>0.10925</v>
      </c>
      <c r="Q60" s="85">
        <v>0.122581</v>
      </c>
      <c r="R60" s="85">
        <v>9.5417000000000002E-2</v>
      </c>
      <c r="S60" s="85">
        <v>4.9363999999999998E-2</v>
      </c>
      <c r="T60" s="85">
        <v>9.7988000000000006E-2</v>
      </c>
      <c r="U60" s="85">
        <v>6.3435000000000005E-2</v>
      </c>
    </row>
    <row r="61" spans="1:21" ht="14.25">
      <c r="A61" s="71"/>
      <c r="B61" s="78" t="s">
        <v>273</v>
      </c>
      <c r="C61" s="85">
        <v>0.505965</v>
      </c>
      <c r="D61" s="85">
        <v>0.29761500000000002</v>
      </c>
      <c r="E61" s="85">
        <v>0.56100099999999997</v>
      </c>
      <c r="F61" s="85">
        <v>1.0495129999999999</v>
      </c>
      <c r="G61" s="85">
        <v>0.55679599999999996</v>
      </c>
      <c r="H61" s="85">
        <v>0.65166100000000005</v>
      </c>
      <c r="I61" s="85">
        <v>0.76773100000000005</v>
      </c>
      <c r="J61" s="85">
        <v>0.94293099999999996</v>
      </c>
      <c r="K61" s="85">
        <v>0.89786600000000005</v>
      </c>
      <c r="L61" s="85">
        <v>1.1207560000000001</v>
      </c>
      <c r="M61" s="85">
        <v>1.6410720000000001</v>
      </c>
      <c r="N61" s="85">
        <v>0.96113400000000004</v>
      </c>
      <c r="O61" s="85">
        <v>0.83812799999999998</v>
      </c>
      <c r="P61" s="85" t="s">
        <v>270</v>
      </c>
      <c r="Q61" s="85" t="s">
        <v>270</v>
      </c>
      <c r="R61" s="85" t="s">
        <v>270</v>
      </c>
      <c r="S61" s="85">
        <v>0.78034899999999996</v>
      </c>
      <c r="T61" s="85">
        <v>0.81235000000000002</v>
      </c>
      <c r="U61" s="85">
        <v>0.787582</v>
      </c>
    </row>
    <row r="62" spans="1:21" ht="14.25">
      <c r="A62" s="71"/>
      <c r="B62" s="71"/>
      <c r="C62" s="85"/>
      <c r="D62" s="85"/>
      <c r="E62" s="85"/>
      <c r="F62" s="85"/>
      <c r="G62" s="85"/>
      <c r="H62" s="85"/>
      <c r="I62" s="85"/>
      <c r="J62" s="85"/>
      <c r="K62" s="85"/>
      <c r="L62" s="85"/>
      <c r="M62" s="85"/>
      <c r="N62" s="85"/>
      <c r="O62" s="85"/>
      <c r="P62" s="85"/>
      <c r="Q62" s="85"/>
      <c r="R62" s="85"/>
      <c r="S62" s="85"/>
      <c r="T62" s="85"/>
      <c r="U62" s="85"/>
    </row>
    <row r="63" spans="1:21" ht="12.75">
      <c r="A63" s="75"/>
      <c r="B63" s="76" t="s">
        <v>97</v>
      </c>
      <c r="C63" s="84">
        <v>45.618195999999998</v>
      </c>
      <c r="D63" s="84">
        <v>45.464939999999999</v>
      </c>
      <c r="E63" s="84">
        <v>44.76014</v>
      </c>
      <c r="F63" s="84">
        <v>45.010409000000003</v>
      </c>
      <c r="G63" s="84">
        <v>45.683849000000002</v>
      </c>
      <c r="H63" s="84">
        <v>45.334538999999999</v>
      </c>
      <c r="I63" s="84">
        <v>44.859397999999999</v>
      </c>
      <c r="J63" s="84">
        <v>44.998502000000002</v>
      </c>
      <c r="K63" s="84">
        <v>44.558075000000002</v>
      </c>
      <c r="L63" s="84">
        <v>44.352159999999998</v>
      </c>
      <c r="M63" s="84">
        <v>45.123764999999999</v>
      </c>
      <c r="N63" s="84">
        <v>45.210241000000003</v>
      </c>
      <c r="O63" s="84">
        <v>46.690086999999998</v>
      </c>
      <c r="P63" s="84">
        <v>43.849964999999997</v>
      </c>
      <c r="Q63" s="84">
        <v>45.017304000000003</v>
      </c>
      <c r="R63" s="84">
        <v>44.983561999999999</v>
      </c>
      <c r="S63" s="84">
        <v>46.782429999999998</v>
      </c>
      <c r="T63" s="84">
        <v>46.330255000000001</v>
      </c>
      <c r="U63" s="84">
        <v>46.402515000000001</v>
      </c>
    </row>
    <row r="64" spans="1:21" ht="14.25">
      <c r="A64" s="71"/>
      <c r="B64" s="71"/>
      <c r="C64" s="87"/>
      <c r="D64" s="87"/>
      <c r="E64" s="87"/>
      <c r="F64" s="87"/>
      <c r="G64" s="87"/>
      <c r="H64" s="87"/>
      <c r="I64" s="87"/>
      <c r="J64" s="87"/>
      <c r="K64" s="87"/>
      <c r="L64" s="87"/>
      <c r="M64" s="87"/>
      <c r="N64" s="87"/>
      <c r="O64" s="87"/>
      <c r="P64" s="87"/>
      <c r="Q64" s="87"/>
      <c r="R64" s="87"/>
      <c r="S64" s="87"/>
      <c r="T64" s="87"/>
      <c r="U64" s="87"/>
    </row>
    <row r="65" spans="1:16" ht="14.25">
      <c r="A65" s="79" t="s">
        <v>98</v>
      </c>
      <c r="B65" s="71"/>
      <c r="C65" s="71"/>
      <c r="D65" s="71"/>
      <c r="E65" s="71"/>
      <c r="F65" s="71"/>
      <c r="G65" s="71"/>
      <c r="H65" s="71"/>
      <c r="I65" s="71"/>
      <c r="J65" s="71"/>
      <c r="K65" s="71"/>
      <c r="L65" s="71"/>
      <c r="M65" s="71"/>
      <c r="N65" s="71"/>
      <c r="O65" s="71"/>
      <c r="P65" s="71"/>
    </row>
    <row r="66" spans="1:16" ht="14.25">
      <c r="A66" s="72" t="s">
        <v>274</v>
      </c>
      <c r="B66" s="71"/>
      <c r="C66" s="71"/>
      <c r="D66" s="71"/>
      <c r="E66" s="71"/>
      <c r="F66" s="71"/>
      <c r="G66" s="71"/>
      <c r="H66" s="71"/>
      <c r="I66" s="71"/>
      <c r="J66" s="71"/>
      <c r="K66" s="71"/>
      <c r="L66" s="71"/>
      <c r="M66" s="71"/>
      <c r="N66" s="71"/>
      <c r="O66" s="71"/>
      <c r="P66" s="71"/>
    </row>
    <row r="67" spans="1:16" ht="14.25">
      <c r="A67" s="71"/>
      <c r="B67" s="71"/>
      <c r="C67" s="71"/>
      <c r="D67" s="71"/>
      <c r="E67" s="71"/>
      <c r="F67" s="71"/>
      <c r="G67" s="71"/>
      <c r="H67" s="71"/>
      <c r="I67" s="71"/>
      <c r="J67" s="71"/>
      <c r="K67" s="71"/>
      <c r="L67" s="71"/>
      <c r="M67" s="71"/>
      <c r="N67" s="71"/>
      <c r="O67" s="71"/>
      <c r="P67" s="71"/>
    </row>
    <row r="68" spans="1:16" ht="14.25">
      <c r="A68" s="71"/>
      <c r="B68" s="71"/>
      <c r="C68" s="71"/>
      <c r="D68" s="71"/>
      <c r="E68" s="71"/>
      <c r="F68" s="71"/>
      <c r="G68" s="71"/>
      <c r="H68" s="71"/>
      <c r="I68" s="71"/>
      <c r="J68" s="71"/>
      <c r="K68" s="71"/>
      <c r="L68" s="71"/>
      <c r="M68" s="71"/>
      <c r="N68" s="71"/>
      <c r="O68" s="71"/>
      <c r="P68" s="71"/>
    </row>
    <row r="69" spans="1:16" ht="14.25">
      <c r="A69" s="71"/>
      <c r="B69" s="76"/>
      <c r="C69" s="71"/>
      <c r="D69" s="71"/>
      <c r="E69" s="71"/>
      <c r="F69" s="71"/>
      <c r="G69" s="71"/>
      <c r="H69" s="71"/>
      <c r="I69" s="71"/>
      <c r="J69" s="71"/>
      <c r="K69" s="71"/>
      <c r="L69" s="71"/>
      <c r="M69" s="71"/>
      <c r="N69" s="71"/>
      <c r="O69" s="71"/>
      <c r="P69" s="7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D1C9A1-31C3-43A2-8439-CD575D36F232}">
  <dimension ref="C2:Q28"/>
  <sheetViews>
    <sheetView zoomScale="118" zoomScaleNormal="118" workbookViewId="0">
      <selection activeCell="D33" sqref="D33"/>
    </sheetView>
  </sheetViews>
  <sheetFormatPr defaultColWidth="8.83203125" defaultRowHeight="11.25"/>
  <cols>
    <col min="1" max="2" width="8.83203125" style="6"/>
    <col min="3" max="3" width="17.6640625" style="6" customWidth="1"/>
    <col min="4" max="4" width="14.6640625" style="6" customWidth="1"/>
    <col min="5" max="5" width="11.6640625" style="6" bestFit="1" customWidth="1"/>
    <col min="6" max="7" width="10.6640625" style="6" bestFit="1" customWidth="1"/>
    <col min="8" max="8" width="8.83203125" style="6"/>
    <col min="9" max="9" width="17.5" style="6" customWidth="1"/>
    <col min="10" max="11" width="11.6640625" style="6" bestFit="1" customWidth="1"/>
    <col min="12" max="13" width="10.6640625" style="6" bestFit="1" customWidth="1"/>
    <col min="14" max="16384" width="8.83203125" style="6"/>
  </cols>
  <sheetData>
    <row r="2" spans="3:17" s="135" customFormat="1" ht="15">
      <c r="C2" s="135" t="s">
        <v>2</v>
      </c>
      <c r="I2" s="135" t="s">
        <v>3</v>
      </c>
    </row>
    <row r="3" spans="3:17">
      <c r="C3" s="136"/>
      <c r="D3" s="136">
        <v>2020</v>
      </c>
      <c r="E3" s="136">
        <v>2030</v>
      </c>
      <c r="F3" s="136">
        <v>2040</v>
      </c>
      <c r="G3" s="136">
        <v>2050</v>
      </c>
      <c r="H3" s="134"/>
      <c r="I3" s="136"/>
      <c r="J3" s="136">
        <v>2020</v>
      </c>
      <c r="K3" s="136">
        <v>2030</v>
      </c>
      <c r="L3" s="136">
        <v>2040</v>
      </c>
      <c r="M3" s="136">
        <v>2050</v>
      </c>
      <c r="O3" s="3" t="s">
        <v>4</v>
      </c>
      <c r="P3" s="148">
        <v>3.6</v>
      </c>
      <c r="Q3" s="3" t="s">
        <v>5</v>
      </c>
    </row>
    <row r="4" spans="3:17">
      <c r="C4" s="127"/>
      <c r="D4" s="137" t="s">
        <v>5</v>
      </c>
      <c r="E4" s="137" t="s">
        <v>5</v>
      </c>
      <c r="F4" s="137" t="s">
        <v>5</v>
      </c>
      <c r="G4" s="137" t="s">
        <v>5</v>
      </c>
      <c r="H4" s="134"/>
      <c r="I4" s="127"/>
      <c r="J4" s="137" t="s">
        <v>5</v>
      </c>
      <c r="K4" s="137" t="s">
        <v>5</v>
      </c>
      <c r="L4" s="137" t="s">
        <v>5</v>
      </c>
      <c r="M4" s="137" t="s">
        <v>5</v>
      </c>
    </row>
    <row r="5" spans="3:17">
      <c r="C5" s="1" t="s">
        <v>6</v>
      </c>
      <c r="D5" s="131">
        <v>374.25718499306629</v>
      </c>
      <c r="E5" s="131">
        <v>304.48983860898426</v>
      </c>
      <c r="F5" s="131">
        <v>167.66864742151023</v>
      </c>
      <c r="G5" s="131">
        <v>0</v>
      </c>
      <c r="H5" s="134"/>
      <c r="I5" s="130" t="s">
        <v>6</v>
      </c>
      <c r="J5" s="131">
        <v>374.25717532635383</v>
      </c>
      <c r="K5" s="131">
        <v>361.20638979376281</v>
      </c>
      <c r="L5" s="131">
        <v>157.34514680996725</v>
      </c>
      <c r="M5" s="131">
        <v>0</v>
      </c>
    </row>
    <row r="6" spans="3:17">
      <c r="C6" s="1" t="s">
        <v>7</v>
      </c>
      <c r="D6" s="131">
        <v>0</v>
      </c>
      <c r="E6" s="131">
        <v>48.261019343802303</v>
      </c>
      <c r="F6" s="131">
        <v>115.99857959064872</v>
      </c>
      <c r="G6" s="131">
        <v>133.27872335324565</v>
      </c>
      <c r="H6" s="134"/>
      <c r="I6" s="130" t="s">
        <v>7</v>
      </c>
      <c r="J6" s="131">
        <v>0</v>
      </c>
      <c r="K6" s="131">
        <v>0</v>
      </c>
      <c r="L6" s="131">
        <v>64.806272036550993</v>
      </c>
      <c r="M6" s="131">
        <v>102.85113857937135</v>
      </c>
    </row>
    <row r="7" spans="3:17">
      <c r="C7" s="1" t="s">
        <v>8</v>
      </c>
      <c r="D7" s="131">
        <v>0</v>
      </c>
      <c r="E7" s="131">
        <v>42.527139315860026</v>
      </c>
      <c r="F7" s="131">
        <v>134.93591095731222</v>
      </c>
      <c r="G7" s="131">
        <v>282.7362466123721</v>
      </c>
      <c r="H7" s="134"/>
      <c r="I7" s="130" t="s">
        <v>8</v>
      </c>
      <c r="J7" s="131">
        <v>0</v>
      </c>
      <c r="K7" s="131">
        <v>34.154000000000003</v>
      </c>
      <c r="L7" s="131">
        <v>88.80040000000001</v>
      </c>
      <c r="M7" s="131">
        <v>136.61600000000001</v>
      </c>
    </row>
    <row r="8" spans="3:17">
      <c r="C8" s="133" t="s">
        <v>9</v>
      </c>
      <c r="D8" s="140">
        <v>0</v>
      </c>
      <c r="E8" s="140">
        <v>19.777361713972649</v>
      </c>
      <c r="F8" s="140">
        <v>54.843482888014904</v>
      </c>
      <c r="G8" s="140">
        <v>61.856707122823344</v>
      </c>
      <c r="H8" s="134"/>
      <c r="I8" s="133" t="s">
        <v>9</v>
      </c>
      <c r="J8" s="140">
        <v>0</v>
      </c>
      <c r="K8" s="140">
        <v>0.47784734877632284</v>
      </c>
      <c r="L8" s="140">
        <v>38.02888463187066</v>
      </c>
      <c r="M8" s="140">
        <v>46.937546610797362</v>
      </c>
    </row>
    <row r="9" spans="3:17">
      <c r="C9" s="138" t="s">
        <v>10</v>
      </c>
      <c r="D9" s="141">
        <v>374.25718499306629</v>
      </c>
      <c r="E9" s="141">
        <v>415.05535898261923</v>
      </c>
      <c r="F9" s="141">
        <v>473.4466208574861</v>
      </c>
      <c r="G9" s="141">
        <v>477.87167708844112</v>
      </c>
      <c r="H9" s="134"/>
      <c r="I9" s="138" t="s">
        <v>10</v>
      </c>
      <c r="J9" s="141">
        <v>374.25717532635383</v>
      </c>
      <c r="K9" s="141">
        <v>395.83823714253913</v>
      </c>
      <c r="L9" s="141">
        <v>348.98070347838893</v>
      </c>
      <c r="M9" s="141">
        <v>286.40468519016872</v>
      </c>
    </row>
    <row r="10" spans="3:17">
      <c r="D10" s="134"/>
      <c r="E10" s="134"/>
      <c r="F10" s="134"/>
      <c r="G10" s="134"/>
      <c r="H10" s="134"/>
      <c r="I10" s="134"/>
      <c r="J10" s="134"/>
      <c r="K10" s="134"/>
      <c r="L10" s="134"/>
      <c r="M10" s="134"/>
    </row>
    <row r="11" spans="3:17">
      <c r="C11" s="136"/>
      <c r="D11" s="136">
        <v>2020</v>
      </c>
      <c r="E11" s="136">
        <v>2030</v>
      </c>
      <c r="F11" s="136">
        <v>2040</v>
      </c>
      <c r="G11" s="136">
        <v>2050</v>
      </c>
      <c r="H11" s="134"/>
      <c r="I11" s="136"/>
      <c r="J11" s="136">
        <v>2020</v>
      </c>
      <c r="K11" s="136">
        <v>2030</v>
      </c>
      <c r="L11" s="136">
        <v>2040</v>
      </c>
      <c r="M11" s="136">
        <v>2050</v>
      </c>
    </row>
    <row r="12" spans="3:17">
      <c r="C12" s="127"/>
      <c r="D12" s="137" t="s">
        <v>1</v>
      </c>
      <c r="E12" s="137" t="s">
        <v>1</v>
      </c>
      <c r="F12" s="137" t="s">
        <v>1</v>
      </c>
      <c r="G12" s="137" t="s">
        <v>1</v>
      </c>
      <c r="H12" s="134"/>
      <c r="I12" s="127"/>
      <c r="J12" s="137" t="s">
        <v>1</v>
      </c>
      <c r="K12" s="137" t="s">
        <v>1</v>
      </c>
      <c r="L12" s="137" t="s">
        <v>1</v>
      </c>
      <c r="M12" s="137" t="s">
        <v>1</v>
      </c>
    </row>
    <row r="13" spans="3:17">
      <c r="C13" s="129" t="s">
        <v>11</v>
      </c>
      <c r="D13" s="131">
        <v>0</v>
      </c>
      <c r="E13" s="131">
        <v>5.1277777777777791</v>
      </c>
      <c r="F13" s="131">
        <v>8.2044444444444462</v>
      </c>
      <c r="G13" s="131">
        <v>22.560484107146532</v>
      </c>
      <c r="H13" s="134"/>
      <c r="I13" s="139" t="s">
        <v>11</v>
      </c>
      <c r="J13" s="131">
        <v>0</v>
      </c>
      <c r="K13" s="131">
        <v>6.3175555555555558</v>
      </c>
      <c r="L13" s="131">
        <v>40.566491217454683</v>
      </c>
      <c r="M13" s="131">
        <v>66.907476999023501</v>
      </c>
    </row>
    <row r="19" spans="3:13">
      <c r="C19" s="136"/>
      <c r="D19" s="136">
        <v>2020</v>
      </c>
      <c r="E19" s="136">
        <v>2030</v>
      </c>
      <c r="F19" s="136">
        <v>2040</v>
      </c>
      <c r="G19" s="136">
        <v>2050</v>
      </c>
      <c r="I19" s="136"/>
      <c r="J19" s="136">
        <v>2020</v>
      </c>
      <c r="K19" s="136">
        <v>2030</v>
      </c>
      <c r="L19" s="136">
        <v>2040</v>
      </c>
      <c r="M19" s="136">
        <v>2050</v>
      </c>
    </row>
    <row r="20" spans="3:13">
      <c r="C20" s="127"/>
      <c r="D20" s="137" t="s">
        <v>5</v>
      </c>
      <c r="E20" s="137" t="s">
        <v>5</v>
      </c>
      <c r="F20" s="137" t="s">
        <v>5</v>
      </c>
      <c r="G20" s="137" t="s">
        <v>5</v>
      </c>
      <c r="I20" s="127"/>
      <c r="J20" s="137" t="s">
        <v>5</v>
      </c>
      <c r="K20" s="137" t="s">
        <v>5</v>
      </c>
      <c r="L20" s="137" t="s">
        <v>5</v>
      </c>
      <c r="M20" s="137" t="s">
        <v>5</v>
      </c>
    </row>
    <row r="21" spans="3:13">
      <c r="C21" s="1" t="s">
        <v>12</v>
      </c>
      <c r="D21" s="132">
        <f>SUM(D5:D6,D8)</f>
        <v>374.25718499306629</v>
      </c>
      <c r="E21" s="132">
        <f t="shared" ref="E21:G21" si="0">SUM(E5:E6,E8)</f>
        <v>372.52821966675918</v>
      </c>
      <c r="F21" s="132">
        <f t="shared" si="0"/>
        <v>338.51070990017388</v>
      </c>
      <c r="G21" s="132">
        <f t="shared" si="0"/>
        <v>195.13543047606899</v>
      </c>
      <c r="I21" s="1" t="s">
        <v>12</v>
      </c>
      <c r="J21" s="132">
        <f>SUM(J5:J6,J8)</f>
        <v>374.25717532635383</v>
      </c>
      <c r="K21" s="132">
        <f t="shared" ref="K21:M21" si="1">SUM(K5:K6,K8)</f>
        <v>361.68423714253913</v>
      </c>
      <c r="L21" s="132">
        <f t="shared" si="1"/>
        <v>260.18030347838891</v>
      </c>
      <c r="M21" s="132">
        <f t="shared" si="1"/>
        <v>149.78868519016871</v>
      </c>
    </row>
    <row r="22" spans="3:13">
      <c r="C22" s="1" t="s">
        <v>8</v>
      </c>
      <c r="D22" s="132">
        <f>D7</f>
        <v>0</v>
      </c>
      <c r="E22" s="132">
        <f t="shared" ref="E22:G22" si="2">E7</f>
        <v>42.527139315860026</v>
      </c>
      <c r="F22" s="132">
        <f t="shared" si="2"/>
        <v>134.93591095731222</v>
      </c>
      <c r="G22" s="132">
        <f t="shared" si="2"/>
        <v>282.7362466123721</v>
      </c>
      <c r="I22" s="1" t="s">
        <v>8</v>
      </c>
      <c r="J22" s="132">
        <f>J7</f>
        <v>0</v>
      </c>
      <c r="K22" s="132">
        <f t="shared" ref="K22:M22" si="3">K7</f>
        <v>34.154000000000003</v>
      </c>
      <c r="L22" s="132">
        <f t="shared" si="3"/>
        <v>88.80040000000001</v>
      </c>
      <c r="M22" s="132">
        <f t="shared" si="3"/>
        <v>136.61600000000001</v>
      </c>
    </row>
    <row r="24" spans="3:13">
      <c r="C24" s="136"/>
      <c r="D24" s="136">
        <v>2020</v>
      </c>
      <c r="E24" s="136">
        <v>2030</v>
      </c>
      <c r="F24" s="136">
        <v>2040</v>
      </c>
      <c r="G24" s="136">
        <v>2050</v>
      </c>
      <c r="I24" s="136"/>
      <c r="J24" s="136">
        <v>2020</v>
      </c>
      <c r="K24" s="136">
        <v>2030</v>
      </c>
      <c r="L24" s="136">
        <v>2040</v>
      </c>
      <c r="M24" s="136">
        <v>2050</v>
      </c>
    </row>
    <row r="25" spans="3:13">
      <c r="C25" s="127"/>
      <c r="D25" s="137" t="s">
        <v>13</v>
      </c>
      <c r="E25" s="137" t="s">
        <v>13</v>
      </c>
      <c r="F25" s="137" t="s">
        <v>13</v>
      </c>
      <c r="G25" s="137" t="s">
        <v>13</v>
      </c>
      <c r="I25" s="127"/>
      <c r="J25" s="137" t="s">
        <v>13</v>
      </c>
      <c r="K25" s="137" t="s">
        <v>13</v>
      </c>
      <c r="L25" s="137" t="s">
        <v>13</v>
      </c>
      <c r="M25" s="137" t="s">
        <v>13</v>
      </c>
    </row>
    <row r="26" spans="3:13">
      <c r="C26" s="1" t="s">
        <v>12</v>
      </c>
      <c r="D26" s="132">
        <f>D21/$P$3*10^6</f>
        <v>103960329.16474062</v>
      </c>
      <c r="E26" s="132">
        <f t="shared" ref="E26:G27" si="4">E21/$P$3*10^6</f>
        <v>103480061.01854423</v>
      </c>
      <c r="F26" s="132">
        <f t="shared" si="4"/>
        <v>94030752.750048295</v>
      </c>
      <c r="G26" s="132">
        <f t="shared" si="4"/>
        <v>54204286.243352495</v>
      </c>
      <c r="I26" s="1" t="s">
        <v>12</v>
      </c>
      <c r="J26" s="132">
        <f>J21/$P$3*10^6</f>
        <v>103960326.47954273</v>
      </c>
      <c r="K26" s="132">
        <f t="shared" ref="K26:M26" si="5">K21/$P$3*10^6</f>
        <v>100467843.65070531</v>
      </c>
      <c r="L26" s="132">
        <f t="shared" si="5"/>
        <v>72272306.521774694</v>
      </c>
      <c r="M26" s="132">
        <f t="shared" si="5"/>
        <v>41607968.108380198</v>
      </c>
    </row>
    <row r="27" spans="3:13">
      <c r="C27" s="1" t="s">
        <v>8</v>
      </c>
      <c r="D27" s="132">
        <f>D22/$P$3*10^6</f>
        <v>0</v>
      </c>
      <c r="E27" s="132">
        <f t="shared" si="4"/>
        <v>11813094.254405564</v>
      </c>
      <c r="F27" s="132">
        <f t="shared" si="4"/>
        <v>37482197.488142282</v>
      </c>
      <c r="G27" s="132">
        <f t="shared" si="4"/>
        <v>78537846.281214476</v>
      </c>
      <c r="I27" s="1" t="s">
        <v>8</v>
      </c>
      <c r="J27" s="132">
        <f>J22/$P$3*10^6</f>
        <v>0</v>
      </c>
      <c r="K27" s="132">
        <f t="shared" ref="K27:M27" si="6">K22/$P$3*10^6</f>
        <v>9487222.2222222239</v>
      </c>
      <c r="L27" s="132">
        <f t="shared" si="6"/>
        <v>24666777.77777778</v>
      </c>
      <c r="M27" s="132">
        <f t="shared" si="6"/>
        <v>37948888.888888896</v>
      </c>
    </row>
    <row r="28" spans="3:13">
      <c r="C28" s="1" t="s">
        <v>11</v>
      </c>
      <c r="D28" s="132">
        <f>D13*10^6</f>
        <v>0</v>
      </c>
      <c r="E28" s="132">
        <f t="shared" ref="E28:G28" si="7">E13*10^6</f>
        <v>5127777.7777777789</v>
      </c>
      <c r="F28" s="132">
        <f t="shared" si="7"/>
        <v>8204444.4444444459</v>
      </c>
      <c r="G28" s="132">
        <f t="shared" si="7"/>
        <v>22560484.107146531</v>
      </c>
      <c r="I28" s="1" t="s">
        <v>11</v>
      </c>
      <c r="J28" s="132">
        <f>J13*10^6</f>
        <v>0</v>
      </c>
      <c r="K28" s="132">
        <f t="shared" ref="K28:M28" si="8">K13*10^6</f>
        <v>6317555.555555556</v>
      </c>
      <c r="L28" s="132">
        <f t="shared" si="8"/>
        <v>40566491.217454679</v>
      </c>
      <c r="M28" s="132">
        <f t="shared" si="8"/>
        <v>66907476.999023505</v>
      </c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B1B984-F43D-45C1-98F3-CD05582AD5F5}">
  <dimension ref="A3:AV112"/>
  <sheetViews>
    <sheetView zoomScale="115" zoomScaleNormal="115" workbookViewId="0">
      <selection activeCell="I14" sqref="I14"/>
    </sheetView>
  </sheetViews>
  <sheetFormatPr defaultRowHeight="11.25"/>
  <cols>
    <col min="1" max="1" width="44.6640625" customWidth="1"/>
    <col min="2" max="2" width="9.6640625" bestFit="1" customWidth="1"/>
    <col min="3" max="3" width="15.83203125" bestFit="1" customWidth="1"/>
    <col min="4" max="4" width="9.6640625" bestFit="1" customWidth="1"/>
    <col min="5" max="7" width="9.5" bestFit="1" customWidth="1"/>
    <col min="8" max="8" width="13.33203125" customWidth="1"/>
    <col min="9" max="9" width="12.83203125" customWidth="1"/>
    <col min="10" max="13" width="10" bestFit="1" customWidth="1"/>
    <col min="14" max="14" width="14.1640625" bestFit="1" customWidth="1"/>
    <col min="15" max="15" width="10" customWidth="1"/>
    <col min="16" max="17" width="10" bestFit="1" customWidth="1"/>
    <col min="18" max="18" width="12.1640625" bestFit="1" customWidth="1"/>
    <col min="19" max="19" width="12.5" customWidth="1"/>
    <col min="20" max="20" width="13.6640625" customWidth="1"/>
    <col min="21" max="21" width="11.33203125" customWidth="1"/>
    <col min="22" max="22" width="11.6640625" customWidth="1"/>
    <col min="23" max="23" width="16" bestFit="1" customWidth="1"/>
    <col min="24" max="24" width="16" customWidth="1"/>
    <col min="25" max="25" width="10" bestFit="1" customWidth="1"/>
    <col min="26" max="26" width="10.83203125" customWidth="1"/>
    <col min="27" max="27" width="14.1640625" bestFit="1" customWidth="1"/>
    <col min="28" max="36" width="14.1640625" customWidth="1"/>
    <col min="37" max="37" width="16" bestFit="1" customWidth="1"/>
    <col min="38" max="39" width="16" customWidth="1"/>
    <col min="40" max="41" width="14.1640625" customWidth="1"/>
    <col min="42" max="42" width="14.1640625" bestFit="1" customWidth="1"/>
    <col min="45" max="45" width="16.1640625" customWidth="1"/>
    <col min="46" max="46" width="13.83203125" customWidth="1"/>
    <col min="47" max="47" width="12.6640625" customWidth="1"/>
  </cols>
  <sheetData>
    <row r="3" spans="1:48" ht="27" customHeight="1" thickBot="1">
      <c r="A3" s="166" t="s">
        <v>14</v>
      </c>
      <c r="B3" s="164" t="s">
        <v>15</v>
      </c>
      <c r="C3" s="164"/>
      <c r="D3" s="164"/>
      <c r="E3" s="164" t="s">
        <v>16</v>
      </c>
      <c r="F3" s="164"/>
      <c r="G3" s="164"/>
      <c r="H3" s="5" t="s">
        <v>17</v>
      </c>
      <c r="I3" s="5"/>
      <c r="J3" s="5"/>
      <c r="K3" s="5"/>
      <c r="L3" s="5"/>
      <c r="M3" s="5"/>
      <c r="N3" s="5"/>
      <c r="O3" s="167" t="s">
        <v>18</v>
      </c>
      <c r="P3" s="167"/>
      <c r="Q3" s="167"/>
      <c r="R3" s="167"/>
      <c r="S3" s="167"/>
      <c r="T3" s="167"/>
      <c r="U3" s="167"/>
      <c r="V3" s="167"/>
      <c r="W3" s="167"/>
      <c r="X3" s="167"/>
      <c r="Y3" s="167"/>
      <c r="Z3" s="167"/>
      <c r="AA3" s="167"/>
      <c r="AB3" s="167"/>
      <c r="AC3" s="167" t="s">
        <v>19</v>
      </c>
      <c r="AD3" s="167"/>
      <c r="AE3" s="167"/>
      <c r="AF3" s="167"/>
      <c r="AG3" s="167"/>
      <c r="AH3" s="167"/>
      <c r="AI3" s="167"/>
      <c r="AJ3" s="167"/>
      <c r="AK3" s="167"/>
      <c r="AL3" s="167"/>
      <c r="AM3" s="167"/>
      <c r="AN3" s="167"/>
      <c r="AO3" s="167"/>
      <c r="AP3" s="167"/>
      <c r="AQ3" s="167"/>
      <c r="AS3" s="92" t="s">
        <v>20</v>
      </c>
    </row>
    <row r="4" spans="1:48" ht="15" customHeight="1" thickBot="1">
      <c r="A4" s="166"/>
      <c r="B4" s="5" t="s">
        <v>20</v>
      </c>
      <c r="C4" s="5" t="s">
        <v>21</v>
      </c>
      <c r="D4" s="5" t="s">
        <v>22</v>
      </c>
      <c r="E4" s="5" t="s">
        <v>23</v>
      </c>
      <c r="F4" s="5" t="s">
        <v>24</v>
      </c>
      <c r="G4" s="5" t="s">
        <v>25</v>
      </c>
      <c r="H4" s="168" t="s">
        <v>20</v>
      </c>
      <c r="I4" s="168"/>
      <c r="J4" s="165" t="s">
        <v>21</v>
      </c>
      <c r="K4" s="165"/>
      <c r="L4" s="121" t="s">
        <v>22</v>
      </c>
      <c r="M4" s="121"/>
      <c r="N4" s="121"/>
      <c r="O4" s="5" t="s">
        <v>20</v>
      </c>
      <c r="P4" s="5"/>
      <c r="Q4" s="5" t="s">
        <v>21</v>
      </c>
      <c r="R4" s="5"/>
      <c r="S4" s="5"/>
      <c r="T4" s="5" t="s">
        <v>22</v>
      </c>
      <c r="U4" s="5"/>
      <c r="V4" s="5"/>
      <c r="W4" s="5" t="s">
        <v>23</v>
      </c>
      <c r="X4" s="5"/>
      <c r="Y4" s="5" t="s">
        <v>24</v>
      </c>
      <c r="Z4" s="5" t="s">
        <v>26</v>
      </c>
      <c r="AA4" s="5"/>
      <c r="AB4" s="5"/>
      <c r="AC4" s="5" t="s">
        <v>20</v>
      </c>
      <c r="AD4" s="5"/>
      <c r="AE4" s="5" t="s">
        <v>21</v>
      </c>
      <c r="AF4" s="5"/>
      <c r="AG4" s="5"/>
      <c r="AH4" s="5" t="s">
        <v>22</v>
      </c>
      <c r="AI4" s="5"/>
      <c r="AJ4" s="5"/>
      <c r="AK4" s="5" t="s">
        <v>23</v>
      </c>
      <c r="AL4" s="5"/>
      <c r="AM4" s="5" t="s">
        <v>24</v>
      </c>
      <c r="AN4" s="5"/>
      <c r="AO4" s="5" t="s">
        <v>26</v>
      </c>
      <c r="AP4" s="5"/>
      <c r="AQ4" s="5"/>
      <c r="AS4" s="90"/>
      <c r="AT4" s="90"/>
      <c r="AU4" s="90" t="s">
        <v>27</v>
      </c>
      <c r="AV4" s="90" t="s">
        <v>28</v>
      </c>
    </row>
    <row r="5" spans="1:48" ht="15.75" customHeight="1" thickBot="1">
      <c r="A5" s="164"/>
      <c r="B5" s="2"/>
      <c r="C5" s="2"/>
      <c r="D5" s="2"/>
      <c r="E5" s="2"/>
      <c r="F5" s="2"/>
      <c r="G5" s="2"/>
      <c r="H5" s="2" t="s">
        <v>11</v>
      </c>
      <c r="I5" s="2" t="s">
        <v>8</v>
      </c>
      <c r="J5" s="2" t="s">
        <v>11</v>
      </c>
      <c r="K5" s="2" t="s">
        <v>8</v>
      </c>
      <c r="L5" s="2" t="s">
        <v>11</v>
      </c>
      <c r="M5" s="2" t="s">
        <v>8</v>
      </c>
      <c r="N5" s="2" t="s">
        <v>29</v>
      </c>
      <c r="O5" s="2" t="s">
        <v>11</v>
      </c>
      <c r="P5" s="2" t="s">
        <v>8</v>
      </c>
      <c r="Q5" s="2" t="s">
        <v>11</v>
      </c>
      <c r="R5" s="2" t="s">
        <v>8</v>
      </c>
      <c r="S5" s="2" t="s">
        <v>29</v>
      </c>
      <c r="T5" s="2" t="s">
        <v>11</v>
      </c>
      <c r="U5" s="2" t="s">
        <v>8</v>
      </c>
      <c r="V5" s="2" t="s">
        <v>29</v>
      </c>
      <c r="W5" s="2" t="s">
        <v>11</v>
      </c>
      <c r="X5" s="2" t="s">
        <v>30</v>
      </c>
      <c r="Y5" s="2" t="s">
        <v>11</v>
      </c>
      <c r="Z5" s="2" t="s">
        <v>11</v>
      </c>
      <c r="AA5" s="2" t="s">
        <v>31</v>
      </c>
      <c r="AB5" s="2" t="s">
        <v>32</v>
      </c>
      <c r="AC5" s="2" t="s">
        <v>11</v>
      </c>
      <c r="AD5" s="2" t="s">
        <v>8</v>
      </c>
      <c r="AE5" s="2" t="s">
        <v>11</v>
      </c>
      <c r="AF5" s="2" t="s">
        <v>8</v>
      </c>
      <c r="AG5" s="2" t="s">
        <v>29</v>
      </c>
      <c r="AH5" s="2" t="s">
        <v>11</v>
      </c>
      <c r="AI5" s="2" t="s">
        <v>8</v>
      </c>
      <c r="AJ5" s="2" t="s">
        <v>29</v>
      </c>
      <c r="AK5" s="2" t="s">
        <v>11</v>
      </c>
      <c r="AL5" s="2" t="s">
        <v>30</v>
      </c>
      <c r="AM5" s="2" t="s">
        <v>11</v>
      </c>
      <c r="AN5" s="2" t="s">
        <v>8</v>
      </c>
      <c r="AO5" s="2" t="s">
        <v>11</v>
      </c>
      <c r="AP5" s="2" t="s">
        <v>31</v>
      </c>
      <c r="AQ5" s="2" t="s">
        <v>32</v>
      </c>
      <c r="AS5" s="5" t="s">
        <v>33</v>
      </c>
      <c r="AT5" s="5">
        <v>2020</v>
      </c>
      <c r="AU5" s="5">
        <v>2050</v>
      </c>
      <c r="AV5" s="5">
        <v>2050</v>
      </c>
    </row>
    <row r="6" spans="1:48">
      <c r="A6">
        <v>2000</v>
      </c>
      <c r="B6" s="118">
        <f>INDEX(Car_data!$C$31:$U$31,MATCH($A6,Car_data!$C$11:$U$11,0))</f>
        <v>131612.15738600001</v>
      </c>
      <c r="C6" s="118">
        <f>INDEX(Bus_data!$C$33:$U$33,MATCH($A6,Bus_data!$C$11:$U$11,0))</f>
        <v>15306.809965</v>
      </c>
      <c r="D6" s="118">
        <f>INDEX(Truck_data!$C$34:$U$34,MATCH($A6,Truck_data!$C$11:$U$11,0))</f>
        <v>84374.776358999996</v>
      </c>
      <c r="E6" s="118">
        <f>INDEX(Air_trans_data!$C$13:$U$13,MATCH($A6,Air_trans_data!$C$11:$U$11,0))</f>
        <v>70.216999999999999</v>
      </c>
      <c r="F6" s="118">
        <f>INDEX(Rail_data!$C$13:$U$13,MATCH($A6,Rail_data!$C$11:$U$11,0))</f>
        <v>21.381</v>
      </c>
      <c r="G6" s="118">
        <f>INDEX(Maritime_data!$C$13:$U$13,MATCH($A6,Maritime_data!$C$11:$U$11,0))</f>
        <v>15.054</v>
      </c>
      <c r="H6" s="120"/>
      <c r="I6" s="120"/>
      <c r="J6" s="120"/>
      <c r="K6" s="120"/>
      <c r="L6" s="120"/>
      <c r="M6" s="120"/>
      <c r="N6" s="120"/>
      <c r="O6" s="120"/>
      <c r="P6" s="120"/>
      <c r="Q6" s="120"/>
      <c r="R6" s="120"/>
      <c r="S6" s="120"/>
      <c r="T6" s="120"/>
      <c r="U6" s="120"/>
      <c r="V6" s="120"/>
      <c r="W6" s="120"/>
      <c r="X6" s="120"/>
      <c r="Y6" s="120"/>
      <c r="Z6" s="120"/>
      <c r="AA6" s="120"/>
      <c r="AB6" s="120"/>
      <c r="AC6" s="120"/>
      <c r="AD6" s="120"/>
      <c r="AE6" s="120"/>
      <c r="AF6" s="120"/>
      <c r="AG6" s="120"/>
      <c r="AH6" s="120"/>
      <c r="AI6" s="120"/>
      <c r="AJ6" s="120"/>
      <c r="AK6" s="120"/>
      <c r="AL6" s="120"/>
      <c r="AM6" s="120"/>
      <c r="AN6" s="120"/>
      <c r="AO6" s="120"/>
      <c r="AP6" s="120"/>
      <c r="AQ6" s="120"/>
      <c r="AS6" t="s">
        <v>34</v>
      </c>
      <c r="AT6" s="91">
        <v>1</v>
      </c>
      <c r="AU6" s="91">
        <v>0</v>
      </c>
      <c r="AV6" s="91">
        <v>0</v>
      </c>
    </row>
    <row r="7" spans="1:48">
      <c r="A7">
        <v>2001</v>
      </c>
      <c r="B7" s="118">
        <f>INDEX(Car_data!$C$31:$U$31,MATCH($A7,Car_data!$C$11:$U$11,0))</f>
        <v>130621.13456400001</v>
      </c>
      <c r="C7" s="118">
        <f>INDEX(Bus_data!$C$33:$U$33,MATCH($A7,Bus_data!$C$11:$U$11,0))</f>
        <v>13422.478182000001</v>
      </c>
      <c r="D7" s="118">
        <f>INDEX(Truck_data!$C$34:$U$34,MATCH($A7,Truck_data!$C$11:$U$11,0))</f>
        <v>81010.978482000006</v>
      </c>
      <c r="E7" s="118">
        <f>INDEX(Air_trans_data!$C$13:$U$13,MATCH($A7,Air_trans_data!$C$11:$U$11,0))</f>
        <v>59.628</v>
      </c>
      <c r="F7" s="118">
        <f>INDEX(Rail_data!$C$13:$U$13,MATCH($A7,Rail_data!$C$11:$U$11,0))</f>
        <v>20.234000000000002</v>
      </c>
      <c r="G7" s="118">
        <f>INDEX(Maritime_data!$C$13:$U$13,MATCH($A7,Maritime_data!$C$11:$U$11,0))</f>
        <v>16.106000000000002</v>
      </c>
      <c r="H7" s="120"/>
      <c r="I7" s="120"/>
      <c r="J7" s="120"/>
      <c r="K7" s="120"/>
      <c r="L7" s="120"/>
      <c r="M7" s="120"/>
      <c r="N7" s="120"/>
      <c r="O7" s="120"/>
      <c r="P7" s="120"/>
      <c r="Q7" s="120"/>
      <c r="R7" s="120"/>
      <c r="S7" s="120"/>
      <c r="T7" s="120"/>
      <c r="U7" s="120"/>
      <c r="V7" s="120"/>
      <c r="W7" s="120"/>
      <c r="X7" s="120"/>
      <c r="Y7" s="120"/>
      <c r="Z7" s="120"/>
      <c r="AA7" s="120"/>
      <c r="AB7" s="120"/>
      <c r="AC7" s="120"/>
      <c r="AD7" s="120"/>
      <c r="AE7" s="120"/>
      <c r="AF7" s="120"/>
      <c r="AG7" s="120"/>
      <c r="AH7" s="120"/>
      <c r="AI7" s="120"/>
      <c r="AJ7" s="120"/>
      <c r="AK7" s="120"/>
      <c r="AL7" s="120"/>
      <c r="AM7" s="120"/>
      <c r="AN7" s="120"/>
      <c r="AO7" s="120"/>
      <c r="AP7" s="120"/>
      <c r="AQ7" s="120"/>
      <c r="AS7" t="s">
        <v>11</v>
      </c>
      <c r="AT7" s="91">
        <v>0</v>
      </c>
      <c r="AU7" s="91">
        <v>0.95</v>
      </c>
      <c r="AV7" s="91">
        <v>1</v>
      </c>
    </row>
    <row r="8" spans="1:48">
      <c r="A8">
        <v>2002</v>
      </c>
      <c r="B8" s="118">
        <f>INDEX(Car_data!$C$31:$U$31,MATCH($A8,Car_data!$C$11:$U$11,0))</f>
        <v>135626.211687</v>
      </c>
      <c r="C8" s="118">
        <f>INDEX(Bus_data!$C$33:$U$33,MATCH($A8,Bus_data!$C$11:$U$11,0))</f>
        <v>16043.357508999999</v>
      </c>
      <c r="D8" s="118">
        <f>INDEX(Truck_data!$C$34:$U$34,MATCH($A8,Truck_data!$C$11:$U$11,0))</f>
        <v>81519.503647000005</v>
      </c>
      <c r="E8" s="118">
        <f>INDEX(Air_trans_data!$C$13:$U$13,MATCH($A8,Air_trans_data!$C$11:$U$11,0))</f>
        <v>46.122</v>
      </c>
      <c r="F8" s="118">
        <f>INDEX(Rail_data!$C$13:$U$13,MATCH($A8,Rail_data!$C$11:$U$11,0))</f>
        <v>18.707999999999998</v>
      </c>
      <c r="G8" s="118">
        <f>INDEX(Maritime_data!$C$13:$U$13,MATCH($A8,Maritime_data!$C$11:$U$11,0))</f>
        <v>14.356</v>
      </c>
      <c r="H8" s="120"/>
      <c r="I8" s="120"/>
      <c r="J8" s="120"/>
      <c r="K8" s="120"/>
      <c r="L8" s="120"/>
      <c r="M8" s="120"/>
      <c r="N8" s="120"/>
      <c r="O8" s="120"/>
      <c r="P8" s="120"/>
      <c r="Q8" s="120"/>
      <c r="R8" s="120"/>
      <c r="S8" s="120"/>
      <c r="T8" s="120"/>
      <c r="U8" s="120"/>
      <c r="V8" s="120"/>
      <c r="W8" s="120"/>
      <c r="X8" s="120"/>
      <c r="Y8" s="120"/>
      <c r="Z8" s="120"/>
      <c r="AA8" s="120"/>
      <c r="AB8" s="120"/>
      <c r="AC8" s="120"/>
      <c r="AD8" s="120"/>
      <c r="AE8" s="120"/>
      <c r="AF8" s="120"/>
      <c r="AG8" s="120"/>
      <c r="AH8" s="120"/>
      <c r="AI8" s="120"/>
      <c r="AJ8" s="120"/>
      <c r="AK8" s="120"/>
      <c r="AL8" s="120"/>
      <c r="AM8" s="120"/>
      <c r="AN8" s="120"/>
      <c r="AO8" s="120"/>
      <c r="AP8" s="120"/>
      <c r="AQ8" s="120"/>
      <c r="AS8" t="s">
        <v>8</v>
      </c>
      <c r="AT8" s="91">
        <v>0</v>
      </c>
      <c r="AU8" s="91">
        <v>0.05</v>
      </c>
      <c r="AV8" s="91">
        <v>0</v>
      </c>
    </row>
    <row r="9" spans="1:48">
      <c r="A9">
        <v>2003</v>
      </c>
      <c r="B9" s="118">
        <f>INDEX(Car_data!$C$31:$U$31,MATCH($A9,Car_data!$C$11:$U$11,0))</f>
        <v>135683.63704599999</v>
      </c>
      <c r="C9" s="118">
        <f>INDEX(Bus_data!$C$33:$U$33,MATCH($A9,Bus_data!$C$11:$U$11,0))</f>
        <v>17371.025347999999</v>
      </c>
      <c r="D9" s="118">
        <f>INDEX(Truck_data!$C$34:$U$34,MATCH($A9,Truck_data!$C$11:$U$11,0))</f>
        <v>87737.169425</v>
      </c>
      <c r="E9" s="118">
        <f>INDEX(Air_trans_data!$C$13:$U$13,MATCH($A9,Air_trans_data!$C$11:$U$11,0))</f>
        <v>52.2</v>
      </c>
      <c r="F9" s="118">
        <f>INDEX(Rail_data!$C$13:$U$13,MATCH($A9,Rail_data!$C$11:$U$11,0))</f>
        <v>16.413</v>
      </c>
      <c r="G9" s="118">
        <f>INDEX(Maritime_data!$C$13:$U$13,MATCH($A9,Maritime_data!$C$11:$U$11,0))</f>
        <v>15.048999999999999</v>
      </c>
      <c r="H9" s="120"/>
      <c r="I9" s="120"/>
      <c r="J9" s="120"/>
      <c r="K9" s="120"/>
      <c r="L9" s="120"/>
      <c r="M9" s="120"/>
      <c r="N9" s="120"/>
      <c r="O9" s="120"/>
      <c r="P9" s="120"/>
      <c r="Q9" s="120"/>
      <c r="R9" s="120"/>
      <c r="S9" s="120"/>
      <c r="T9" s="120"/>
      <c r="U9" s="120"/>
      <c r="V9" s="120"/>
      <c r="W9" s="120"/>
      <c r="X9" s="120"/>
      <c r="Y9" s="120"/>
      <c r="Z9" s="120"/>
      <c r="AA9" s="120"/>
      <c r="AB9" s="120"/>
      <c r="AC9" s="120"/>
      <c r="AD9" s="120"/>
      <c r="AE9" s="120"/>
      <c r="AF9" s="120"/>
      <c r="AG9" s="120"/>
      <c r="AH9" s="120"/>
      <c r="AI9" s="120"/>
      <c r="AJ9" s="120"/>
      <c r="AK9" s="120"/>
      <c r="AL9" s="120"/>
      <c r="AM9" s="120"/>
      <c r="AN9" s="120"/>
      <c r="AO9" s="120"/>
      <c r="AP9" s="120"/>
      <c r="AQ9" s="120"/>
    </row>
    <row r="10" spans="1:48">
      <c r="A10">
        <v>2004</v>
      </c>
      <c r="B10" s="118">
        <f>INDEX(Car_data!$C$31:$U$31,MATCH($A10,Car_data!$C$11:$U$11,0))</f>
        <v>137713.17871499999</v>
      </c>
      <c r="C10" s="118">
        <f>INDEX(Bus_data!$C$33:$U$33,MATCH($A10,Bus_data!$C$11:$U$11,0))</f>
        <v>16398.157643999999</v>
      </c>
      <c r="D10" s="118">
        <f>INDEX(Truck_data!$C$34:$U$34,MATCH($A10,Truck_data!$C$11:$U$11,0))</f>
        <v>91865.881638999999</v>
      </c>
      <c r="E10" s="118">
        <f>INDEX(Air_trans_data!$C$13:$U$13,MATCH($A10,Air_trans_data!$C$11:$U$11,0))</f>
        <v>66.082999999999998</v>
      </c>
      <c r="F10" s="118">
        <f>INDEX(Rail_data!$C$13:$U$13,MATCH($A10,Rail_data!$C$11:$U$11,0))</f>
        <v>18.513999999999999</v>
      </c>
      <c r="G10" s="118">
        <f>INDEX(Maritime_data!$C$13:$U$13,MATCH($A10,Maritime_data!$C$11:$U$11,0))</f>
        <v>16.216000000000001</v>
      </c>
      <c r="H10" s="120"/>
      <c r="I10" s="120"/>
      <c r="J10" s="120"/>
      <c r="K10" s="120"/>
      <c r="L10" s="120"/>
      <c r="M10" s="120"/>
      <c r="N10" s="120"/>
      <c r="O10" s="120"/>
      <c r="P10" s="120"/>
      <c r="Q10" s="120"/>
      <c r="R10" s="120"/>
      <c r="S10" s="120"/>
      <c r="T10" s="120"/>
      <c r="U10" s="120"/>
      <c r="V10" s="120"/>
      <c r="W10" s="120"/>
      <c r="X10" s="120"/>
      <c r="Y10" s="120"/>
      <c r="Z10" s="120"/>
      <c r="AA10" s="120"/>
      <c r="AB10" s="120"/>
      <c r="AC10" s="120"/>
      <c r="AD10" s="120"/>
      <c r="AE10" s="120"/>
      <c r="AF10" s="120"/>
      <c r="AG10" s="120"/>
      <c r="AH10" s="120"/>
      <c r="AI10" s="120"/>
      <c r="AJ10" s="120"/>
      <c r="AK10" s="120"/>
      <c r="AL10" s="120"/>
      <c r="AM10" s="120"/>
      <c r="AN10" s="120"/>
      <c r="AO10" s="120"/>
      <c r="AP10" s="120"/>
      <c r="AQ10" s="120"/>
      <c r="AS10" s="92" t="s">
        <v>21</v>
      </c>
    </row>
    <row r="11" spans="1:48">
      <c r="A11">
        <v>2005</v>
      </c>
      <c r="B11" s="118">
        <f>INDEX(Car_data!$C$31:$U$31,MATCH($A11,Car_data!$C$11:$U$11,0))</f>
        <v>139397.03431700001</v>
      </c>
      <c r="C11" s="118">
        <f>INDEX(Bus_data!$C$33:$U$33,MATCH($A11,Bus_data!$C$11:$U$11,0))</f>
        <v>19323.607026999998</v>
      </c>
      <c r="D11" s="118">
        <f>INDEX(Truck_data!$C$34:$U$34,MATCH($A11,Truck_data!$C$11:$U$11,0))</f>
        <v>98787.643024000005</v>
      </c>
      <c r="E11" s="118">
        <f>INDEX(Air_trans_data!$C$13:$U$13,MATCH($A11,Air_trans_data!$C$11:$U$11,0))</f>
        <v>87.558999999999997</v>
      </c>
      <c r="F11" s="118">
        <f>INDEX(Rail_data!$C$13:$U$13,MATCH($A11,Rail_data!$C$11:$U$11,0))</f>
        <v>19.878</v>
      </c>
      <c r="G11" s="118">
        <f>INDEX(Maritime_data!$C$13:$U$13,MATCH($A11,Maritime_data!$C$11:$U$11,0))</f>
        <v>15.021000000000001</v>
      </c>
      <c r="H11" s="120"/>
      <c r="I11" s="120"/>
      <c r="J11" s="120"/>
      <c r="K11" s="120"/>
      <c r="L11" s="120"/>
      <c r="M11" s="120"/>
      <c r="N11" s="120"/>
      <c r="O11" s="120"/>
      <c r="P11" s="120"/>
      <c r="Q11" s="120"/>
      <c r="R11" s="120"/>
      <c r="S11" s="120"/>
      <c r="T11" s="120"/>
      <c r="U11" s="120"/>
      <c r="V11" s="120"/>
      <c r="W11" s="120"/>
      <c r="X11" s="120"/>
      <c r="Y11" s="120"/>
      <c r="Z11" s="120"/>
      <c r="AA11" s="120"/>
      <c r="AB11" s="120"/>
      <c r="AC11" s="120"/>
      <c r="AD11" s="120"/>
      <c r="AE11" s="120"/>
      <c r="AF11" s="120"/>
      <c r="AG11" s="120"/>
      <c r="AH11" s="120"/>
      <c r="AI11" s="120"/>
      <c r="AJ11" s="120"/>
      <c r="AK11" s="120"/>
      <c r="AL11" s="120"/>
      <c r="AM11" s="120"/>
      <c r="AN11" s="120"/>
      <c r="AO11" s="120"/>
      <c r="AP11" s="120"/>
      <c r="AQ11" s="120"/>
      <c r="AS11" s="90"/>
      <c r="AT11" s="90"/>
      <c r="AU11" s="90" t="s">
        <v>27</v>
      </c>
      <c r="AV11" s="90" t="s">
        <v>28</v>
      </c>
    </row>
    <row r="12" spans="1:48" ht="12" thickBot="1">
      <c r="A12">
        <v>2006</v>
      </c>
      <c r="B12" s="118">
        <f>INDEX(Car_data!$C$31:$U$31,MATCH($A12,Car_data!$C$11:$U$11,0))</f>
        <v>135561.55491400001</v>
      </c>
      <c r="C12" s="118">
        <f>INDEX(Bus_data!$C$33:$U$33,MATCH($A12,Bus_data!$C$11:$U$11,0))</f>
        <v>19368.396990000001</v>
      </c>
      <c r="D12" s="118">
        <f>INDEX(Truck_data!$C$34:$U$34,MATCH($A12,Truck_data!$C$11:$U$11,0))</f>
        <v>93600.779014</v>
      </c>
      <c r="E12" s="118">
        <f>INDEX(Air_trans_data!$C$13:$U$13,MATCH($A12,Air_trans_data!$C$11:$U$11,0))</f>
        <v>62.128</v>
      </c>
      <c r="F12" s="118">
        <f>INDEX(Rail_data!$C$13:$U$13,MATCH($A12,Rail_data!$C$11:$U$11,0))</f>
        <v>18.856000000000002</v>
      </c>
      <c r="G12" s="118">
        <f>INDEX(Maritime_data!$C$13:$U$13,MATCH($A12,Maritime_data!$C$11:$U$11,0))</f>
        <v>14.667999999999999</v>
      </c>
      <c r="H12" s="120"/>
      <c r="I12" s="120"/>
      <c r="J12" s="120"/>
      <c r="K12" s="120"/>
      <c r="L12" s="120"/>
      <c r="M12" s="120"/>
      <c r="N12" s="120"/>
      <c r="O12" s="120"/>
      <c r="P12" s="120"/>
      <c r="Q12" s="120"/>
      <c r="R12" s="120"/>
      <c r="S12" s="120"/>
      <c r="T12" s="120"/>
      <c r="U12" s="120"/>
      <c r="V12" s="120"/>
      <c r="W12" s="120"/>
      <c r="X12" s="120"/>
      <c r="Y12" s="120"/>
      <c r="Z12" s="120"/>
      <c r="AA12" s="120"/>
      <c r="AB12" s="120"/>
      <c r="AC12" s="120"/>
      <c r="AD12" s="120"/>
      <c r="AE12" s="120"/>
      <c r="AF12" s="120"/>
      <c r="AG12" s="120"/>
      <c r="AH12" s="120"/>
      <c r="AI12" s="120"/>
      <c r="AJ12" s="120"/>
      <c r="AK12" s="120"/>
      <c r="AL12" s="120"/>
      <c r="AM12" s="120"/>
      <c r="AN12" s="120"/>
      <c r="AO12" s="120"/>
      <c r="AP12" s="120"/>
      <c r="AQ12" s="120"/>
      <c r="AS12" s="5" t="s">
        <v>33</v>
      </c>
      <c r="AT12" s="5">
        <v>2020</v>
      </c>
      <c r="AU12" s="5">
        <v>2050</v>
      </c>
      <c r="AV12" s="5">
        <v>2050</v>
      </c>
    </row>
    <row r="13" spans="1:48">
      <c r="A13">
        <v>2007</v>
      </c>
      <c r="B13" s="118">
        <f>INDEX(Car_data!$C$31:$U$31,MATCH($A13,Car_data!$C$11:$U$11,0))</f>
        <v>136989.010625</v>
      </c>
      <c r="C13" s="118">
        <f>INDEX(Bus_data!$C$33:$U$33,MATCH($A13,Bus_data!$C$11:$U$11,0))</f>
        <v>16412.267438999999</v>
      </c>
      <c r="D13" s="118">
        <f>INDEX(Truck_data!$C$34:$U$34,MATCH($A13,Truck_data!$C$11:$U$11,0))</f>
        <v>92875.024191999997</v>
      </c>
      <c r="E13" s="118">
        <f>INDEX(Air_trans_data!$C$13:$U$13,MATCH($A13,Air_trans_data!$C$11:$U$11,0))</f>
        <v>63.755000000000003</v>
      </c>
      <c r="F13" s="118">
        <f>INDEX(Rail_data!$C$13:$U$13,MATCH($A13,Rail_data!$C$11:$U$11,0))</f>
        <v>19.640999999999998</v>
      </c>
      <c r="G13" s="118">
        <f>INDEX(Maritime_data!$C$13:$U$13,MATCH($A13,Maritime_data!$C$11:$U$11,0))</f>
        <v>12.502000000000001</v>
      </c>
      <c r="H13" s="120"/>
      <c r="I13" s="120"/>
      <c r="J13" s="120"/>
      <c r="K13" s="120"/>
      <c r="L13" s="120"/>
      <c r="M13" s="120"/>
      <c r="N13" s="120"/>
      <c r="O13" s="120"/>
      <c r="P13" s="120"/>
      <c r="Q13" s="120"/>
      <c r="R13" s="120"/>
      <c r="S13" s="120"/>
      <c r="T13" s="120"/>
      <c r="U13" s="120"/>
      <c r="V13" s="120"/>
      <c r="W13" s="120"/>
      <c r="X13" s="120"/>
      <c r="Y13" s="120"/>
      <c r="Z13" s="120"/>
      <c r="AA13" s="120"/>
      <c r="AB13" s="120"/>
      <c r="AC13" s="120"/>
      <c r="AD13" s="120"/>
      <c r="AE13" s="120"/>
      <c r="AF13" s="120"/>
      <c r="AG13" s="120"/>
      <c r="AH13" s="120"/>
      <c r="AI13" s="120"/>
      <c r="AJ13" s="120"/>
      <c r="AK13" s="120"/>
      <c r="AL13" s="120"/>
      <c r="AM13" s="120"/>
      <c r="AN13" s="120"/>
      <c r="AO13" s="120"/>
      <c r="AP13" s="120"/>
      <c r="AQ13" s="120"/>
      <c r="AS13" t="s">
        <v>34</v>
      </c>
      <c r="AT13" s="91">
        <f>1-AT16</f>
        <v>0.97499999999999998</v>
      </c>
      <c r="AU13" s="91">
        <v>0</v>
      </c>
      <c r="AV13" s="91">
        <v>0</v>
      </c>
    </row>
    <row r="14" spans="1:48">
      <c r="A14">
        <v>2008</v>
      </c>
      <c r="B14" s="118">
        <f>INDEX(Car_data!$C$31:$U$31,MATCH($A14,Car_data!$C$11:$U$11,0))</f>
        <v>135375.856806</v>
      </c>
      <c r="C14" s="118">
        <f>INDEX(Bus_data!$C$33:$U$33,MATCH($A14,Bus_data!$C$11:$U$11,0))</f>
        <v>16966.149835</v>
      </c>
      <c r="D14" s="118">
        <f>INDEX(Truck_data!$C$34:$U$34,MATCH($A14,Truck_data!$C$11:$U$11,0))</f>
        <v>91231.793521</v>
      </c>
      <c r="E14" s="118">
        <f>INDEX(Air_trans_data!$C$13:$U$13,MATCH($A14,Air_trans_data!$C$11:$U$11,0))</f>
        <v>70.304000000000002</v>
      </c>
      <c r="F14" s="118">
        <f>INDEX(Rail_data!$C$13:$U$13,MATCH($A14,Rail_data!$C$11:$U$11,0))</f>
        <v>19.617999999999999</v>
      </c>
      <c r="G14" s="118">
        <f>INDEX(Maritime_data!$C$13:$U$13,MATCH($A14,Maritime_data!$C$11:$U$11,0))</f>
        <v>12.734</v>
      </c>
      <c r="H14" s="120"/>
      <c r="I14" s="120"/>
      <c r="J14" s="120"/>
      <c r="K14" s="120"/>
      <c r="L14" s="120"/>
      <c r="M14" s="120"/>
      <c r="N14" s="120"/>
      <c r="O14" s="120"/>
      <c r="P14" s="120"/>
      <c r="Q14" s="120"/>
      <c r="R14" s="120"/>
      <c r="S14" s="120"/>
      <c r="T14" s="120"/>
      <c r="U14" s="120"/>
      <c r="V14" s="120"/>
      <c r="W14" s="120"/>
      <c r="X14" s="120"/>
      <c r="Y14" s="120"/>
      <c r="Z14" s="120"/>
      <c r="AA14" s="120"/>
      <c r="AB14" s="120"/>
      <c r="AC14" s="120"/>
      <c r="AD14" s="120"/>
      <c r="AE14" s="120"/>
      <c r="AF14" s="120"/>
      <c r="AG14" s="120"/>
      <c r="AH14" s="120"/>
      <c r="AI14" s="120"/>
      <c r="AJ14" s="120"/>
      <c r="AK14" s="120"/>
      <c r="AL14" s="120"/>
      <c r="AM14" s="120"/>
      <c r="AN14" s="120"/>
      <c r="AO14" s="120"/>
      <c r="AP14" s="120"/>
      <c r="AQ14" s="120"/>
      <c r="AS14" t="s">
        <v>11</v>
      </c>
      <c r="AT14" s="91">
        <v>0</v>
      </c>
      <c r="AU14" s="91">
        <v>0.75</v>
      </c>
      <c r="AV14" s="91">
        <v>0.9</v>
      </c>
    </row>
    <row r="15" spans="1:48">
      <c r="A15">
        <v>2009</v>
      </c>
      <c r="B15" s="118">
        <f>INDEX(Car_data!$C$31:$U$31,MATCH($A15,Car_data!$C$11:$U$11,0))</f>
        <v>139081.39178899999</v>
      </c>
      <c r="C15" s="118">
        <f>INDEX(Bus_data!$C$33:$U$33,MATCH($A15,Bus_data!$C$11:$U$11,0))</f>
        <v>20699.714044</v>
      </c>
      <c r="D15" s="118">
        <f>INDEX(Truck_data!$C$34:$U$34,MATCH($A15,Truck_data!$C$11:$U$11,0))</f>
        <v>86482.437569000002</v>
      </c>
      <c r="E15" s="118">
        <f>INDEX(Air_trans_data!$C$13:$U$13,MATCH($A15,Air_trans_data!$C$11:$U$11,0))</f>
        <v>63.127000000000002</v>
      </c>
      <c r="F15" s="118">
        <f>INDEX(Rail_data!$C$13:$U$13,MATCH($A15,Rail_data!$C$11:$U$11,0))</f>
        <v>14.723000000000001</v>
      </c>
      <c r="G15" s="118">
        <f>INDEX(Maritime_data!$C$13:$U$13,MATCH($A15,Maritime_data!$C$11:$U$11,0))</f>
        <v>9.4689999999999994</v>
      </c>
      <c r="H15" s="120"/>
      <c r="I15" s="120"/>
      <c r="J15" s="120"/>
      <c r="K15" s="120"/>
      <c r="L15" s="120"/>
      <c r="M15" s="120"/>
      <c r="N15" s="120"/>
      <c r="O15" s="120"/>
      <c r="P15" s="120"/>
      <c r="Q15" s="120"/>
      <c r="R15" s="120"/>
      <c r="S15" s="120"/>
      <c r="T15" s="120"/>
      <c r="U15" s="120"/>
      <c r="V15" s="120"/>
      <c r="W15" s="120"/>
      <c r="X15" s="120"/>
      <c r="Y15" s="120"/>
      <c r="Z15" s="120"/>
      <c r="AA15" s="120"/>
      <c r="AB15" s="120"/>
      <c r="AC15" s="120"/>
      <c r="AD15" s="120"/>
      <c r="AE15" s="120"/>
      <c r="AF15" s="120"/>
      <c r="AG15" s="120"/>
      <c r="AH15" s="120"/>
      <c r="AI15" s="120"/>
      <c r="AJ15" s="120"/>
      <c r="AK15" s="120"/>
      <c r="AL15" s="120"/>
      <c r="AM15" s="120"/>
      <c r="AN15" s="120"/>
      <c r="AO15" s="120"/>
      <c r="AP15" s="120"/>
      <c r="AQ15" s="120"/>
      <c r="AS15" t="s">
        <v>8</v>
      </c>
      <c r="AT15" s="91">
        <v>0</v>
      </c>
      <c r="AU15" s="91">
        <v>0.25</v>
      </c>
      <c r="AV15" s="91">
        <v>0.1</v>
      </c>
    </row>
    <row r="16" spans="1:48">
      <c r="A16">
        <v>2010</v>
      </c>
      <c r="B16" s="118">
        <f>INDEX(Car_data!$C$31:$U$31,MATCH($A16,Car_data!$C$11:$U$11,0))</f>
        <v>139228.92980099999</v>
      </c>
      <c r="C16" s="118">
        <f>INDEX(Bus_data!$C$33:$U$33,MATCH($A16,Bus_data!$C$11:$U$11,0))</f>
        <v>22735.596428000001</v>
      </c>
      <c r="D16" s="118">
        <f>INDEX(Truck_data!$C$34:$U$34,MATCH($A16,Truck_data!$C$11:$U$11,0))</f>
        <v>93230.018679999994</v>
      </c>
      <c r="E16" s="118">
        <f>INDEX(Air_trans_data!$C$13:$U$13,MATCH($A16,Air_trans_data!$C$11:$U$11,0))</f>
        <v>60.381999999999998</v>
      </c>
      <c r="F16" s="118">
        <f>INDEX(Rail_data!$C$13:$U$13,MATCH($A16,Rail_data!$C$11:$U$11,0))</f>
        <v>16.053999999999998</v>
      </c>
      <c r="G16" s="118">
        <f>INDEX(Maritime_data!$C$13:$U$13,MATCH($A16,Maritime_data!$C$11:$U$11,0))</f>
        <v>15.788</v>
      </c>
      <c r="H16" s="120"/>
      <c r="I16" s="120"/>
      <c r="J16" s="120"/>
      <c r="K16" s="120"/>
      <c r="L16" s="120"/>
      <c r="M16" s="120"/>
      <c r="N16" s="120"/>
      <c r="O16" s="120"/>
      <c r="P16" s="120"/>
      <c r="Q16" s="120"/>
      <c r="R16" s="120"/>
      <c r="S16" s="120"/>
      <c r="T16" s="120"/>
      <c r="U16" s="120"/>
      <c r="V16" s="120"/>
      <c r="W16" s="120"/>
      <c r="X16" s="120"/>
      <c r="Y16" s="120"/>
      <c r="Z16" s="120"/>
      <c r="AA16" s="120"/>
      <c r="AB16" s="120"/>
      <c r="AC16" s="120"/>
      <c r="AD16" s="120"/>
      <c r="AE16" s="120"/>
      <c r="AF16" s="120"/>
      <c r="AG16" s="120"/>
      <c r="AH16" s="120"/>
      <c r="AI16" s="120"/>
      <c r="AJ16" s="120"/>
      <c r="AK16" s="120"/>
      <c r="AL16" s="120"/>
      <c r="AM16" s="120"/>
      <c r="AN16" s="120"/>
      <c r="AO16" s="120"/>
      <c r="AP16" s="120"/>
      <c r="AQ16" s="120"/>
      <c r="AS16" t="s">
        <v>29</v>
      </c>
      <c r="AT16" s="153">
        <v>2.5000000000000001E-2</v>
      </c>
      <c r="AU16" s="91">
        <v>0</v>
      </c>
      <c r="AV16" s="91">
        <v>0</v>
      </c>
    </row>
    <row r="17" spans="1:48">
      <c r="A17">
        <v>2011</v>
      </c>
      <c r="B17" s="118">
        <f>INDEX(Car_data!$C$31:$U$31,MATCH($A17,Car_data!$C$11:$U$11,0))</f>
        <v>135251.00343700001</v>
      </c>
      <c r="C17" s="118">
        <f>INDEX(Bus_data!$C$33:$U$33,MATCH($A17,Bus_data!$C$11:$U$11,0))</f>
        <v>24578.032113000001</v>
      </c>
      <c r="D17" s="118">
        <f>INDEX(Truck_data!$C$34:$U$34,MATCH($A17,Truck_data!$C$11:$U$11,0))</f>
        <v>97902.575001999998</v>
      </c>
      <c r="E17" s="118">
        <f>INDEX(Air_trans_data!$C$13:$U$13,MATCH($A17,Air_trans_data!$C$11:$U$11,0))</f>
        <v>57.357999999999997</v>
      </c>
      <c r="F17" s="118">
        <f>INDEX(Rail_data!$C$13:$U$13,MATCH($A17,Rail_data!$C$11:$U$11,0))</f>
        <v>16.920999999999999</v>
      </c>
      <c r="G17" s="118">
        <f>INDEX(Maritime_data!$C$13:$U$13,MATCH($A17,Maritime_data!$C$11:$U$11,0))</f>
        <v>11.253</v>
      </c>
      <c r="H17" s="120"/>
      <c r="I17" s="120"/>
      <c r="J17" s="120"/>
      <c r="K17" s="120"/>
      <c r="L17" s="120"/>
      <c r="M17" s="120"/>
      <c r="N17" s="120"/>
      <c r="O17" s="120"/>
      <c r="P17" s="120"/>
      <c r="Q17" s="120"/>
      <c r="R17" s="120"/>
      <c r="S17" s="120"/>
      <c r="T17" s="120"/>
      <c r="U17" s="120"/>
      <c r="V17" s="120"/>
      <c r="W17" s="120"/>
      <c r="X17" s="120"/>
      <c r="Y17" s="120"/>
      <c r="Z17" s="120"/>
      <c r="AA17" s="120"/>
      <c r="AB17" s="120"/>
      <c r="AC17" s="120"/>
      <c r="AD17" s="120"/>
      <c r="AE17" s="120"/>
      <c r="AF17" s="120"/>
      <c r="AG17" s="120"/>
      <c r="AH17" s="120"/>
      <c r="AI17" s="120"/>
      <c r="AJ17" s="120"/>
      <c r="AK17" s="120"/>
      <c r="AL17" s="120"/>
      <c r="AM17" s="120"/>
      <c r="AN17" s="120"/>
      <c r="AO17" s="120"/>
      <c r="AP17" s="120"/>
      <c r="AQ17" s="120"/>
    </row>
    <row r="18" spans="1:48">
      <c r="A18">
        <v>2012</v>
      </c>
      <c r="B18" s="118">
        <f>INDEX(Car_data!$C$31:$U$31,MATCH($A18,Car_data!$C$11:$U$11,0))</f>
        <v>126494.95254699999</v>
      </c>
      <c r="C18" s="118">
        <f>INDEX(Bus_data!$C$33:$U$33,MATCH($A18,Bus_data!$C$11:$U$11,0))</f>
        <v>23834.189918</v>
      </c>
      <c r="D18" s="118">
        <f>INDEX(Truck_data!$C$34:$U$34,MATCH($A18,Truck_data!$C$11:$U$11,0))</f>
        <v>99912.160564000005</v>
      </c>
      <c r="E18" s="118">
        <f>INDEX(Air_trans_data!$C$13:$U$13,MATCH($A18,Air_trans_data!$C$11:$U$11,0))</f>
        <v>67.986000000000004</v>
      </c>
      <c r="F18" s="118">
        <f>INDEX(Rail_data!$C$13:$U$13,MATCH($A18,Rail_data!$C$11:$U$11,0))</f>
        <v>15.875</v>
      </c>
      <c r="G18" s="118">
        <f>INDEX(Maritime_data!$C$13:$U$13,MATCH($A18,Maritime_data!$C$11:$U$11,0))</f>
        <v>14.403</v>
      </c>
      <c r="H18" s="120"/>
      <c r="I18" s="120"/>
      <c r="J18" s="120"/>
      <c r="K18" s="120"/>
      <c r="L18" s="120"/>
      <c r="M18" s="120"/>
      <c r="N18" s="120"/>
      <c r="O18" s="120"/>
      <c r="P18" s="120"/>
      <c r="Q18" s="120"/>
      <c r="R18" s="120"/>
      <c r="S18" s="120"/>
      <c r="T18" s="120"/>
      <c r="U18" s="120"/>
      <c r="V18" s="120"/>
      <c r="W18" s="120"/>
      <c r="X18" s="120"/>
      <c r="Y18" s="120"/>
      <c r="Z18" s="120"/>
      <c r="AA18" s="120"/>
      <c r="AB18" s="120"/>
      <c r="AC18" s="120"/>
      <c r="AD18" s="120"/>
      <c r="AE18" s="120"/>
      <c r="AF18" s="120"/>
      <c r="AG18" s="120"/>
      <c r="AH18" s="120"/>
      <c r="AI18" s="120"/>
      <c r="AJ18" s="120"/>
      <c r="AK18" s="120"/>
      <c r="AL18" s="120"/>
      <c r="AM18" s="120"/>
      <c r="AN18" s="120"/>
      <c r="AO18" s="120"/>
      <c r="AP18" s="120"/>
      <c r="AQ18" s="120"/>
      <c r="AS18" s="92" t="s">
        <v>22</v>
      </c>
    </row>
    <row r="19" spans="1:48">
      <c r="A19">
        <v>2013</v>
      </c>
      <c r="B19" s="118">
        <f>INDEX(Car_data!$C$31:$U$31,MATCH($A19,Car_data!$C$11:$U$11,0))</f>
        <v>132821.40730799999</v>
      </c>
      <c r="C19" s="118">
        <f>INDEX(Bus_data!$C$33:$U$33,MATCH($A19,Bus_data!$C$11:$U$11,0))</f>
        <v>22480.689493000002</v>
      </c>
      <c r="D19" s="118">
        <f>INDEX(Truck_data!$C$34:$U$34,MATCH($A19,Truck_data!$C$11:$U$11,0))</f>
        <v>102758.644898</v>
      </c>
      <c r="E19" s="118">
        <f>INDEX(Air_trans_data!$C$13:$U$13,MATCH($A19,Air_trans_data!$C$11:$U$11,0))</f>
        <v>71.39</v>
      </c>
      <c r="F19" s="118">
        <f>INDEX(Rail_data!$C$13:$U$13,MATCH($A19,Rail_data!$C$11:$U$11,0))</f>
        <v>16.82</v>
      </c>
      <c r="G19" s="118">
        <f>INDEX(Maritime_data!$C$13:$U$13,MATCH($A19,Maritime_data!$C$11:$U$11,0))</f>
        <v>17.89</v>
      </c>
      <c r="H19" s="120"/>
      <c r="I19" s="120"/>
      <c r="J19" s="120"/>
      <c r="K19" s="120"/>
      <c r="L19" s="120"/>
      <c r="M19" s="120"/>
      <c r="N19" s="120"/>
      <c r="O19" s="120"/>
      <c r="P19" s="120"/>
      <c r="Q19" s="120"/>
      <c r="R19" s="120"/>
      <c r="S19" s="120"/>
      <c r="T19" s="120"/>
      <c r="U19" s="120"/>
      <c r="V19" s="120"/>
      <c r="W19" s="120"/>
      <c r="X19" s="120"/>
      <c r="Y19" s="120"/>
      <c r="Z19" s="120"/>
      <c r="AA19" s="120"/>
      <c r="AB19" s="120"/>
      <c r="AC19" s="120"/>
      <c r="AD19" s="120"/>
      <c r="AE19" s="120"/>
      <c r="AF19" s="120"/>
      <c r="AG19" s="120"/>
      <c r="AH19" s="120"/>
      <c r="AI19" s="120"/>
      <c r="AJ19" s="120"/>
      <c r="AK19" s="120"/>
      <c r="AL19" s="120"/>
      <c r="AM19" s="120"/>
      <c r="AN19" s="120"/>
      <c r="AO19" s="120"/>
      <c r="AP19" s="120"/>
      <c r="AQ19" s="120"/>
      <c r="AS19" s="90"/>
      <c r="AT19" s="90"/>
      <c r="AU19" s="90" t="s">
        <v>27</v>
      </c>
      <c r="AV19" s="90" t="s">
        <v>28</v>
      </c>
    </row>
    <row r="20" spans="1:48" ht="12" thickBot="1">
      <c r="A20">
        <v>2014</v>
      </c>
      <c r="B20" s="118">
        <f>INDEX(Car_data!$C$31:$U$31,MATCH($A20,Car_data!$C$11:$U$11,0))</f>
        <v>127169.94916</v>
      </c>
      <c r="C20" s="118">
        <f>INDEX(Bus_data!$C$33:$U$33,MATCH($A20,Bus_data!$C$11:$U$11,0))</f>
        <v>20068.043796000002</v>
      </c>
      <c r="D20" s="118">
        <f>INDEX(Truck_data!$C$34:$U$34,MATCH($A20,Truck_data!$C$11:$U$11,0))</f>
        <v>104079.675307</v>
      </c>
      <c r="E20" s="118">
        <f>INDEX(Air_trans_data!$C$13:$U$13,MATCH($A20,Air_trans_data!$C$11:$U$11,0))</f>
        <v>70.203999999999994</v>
      </c>
      <c r="F20" s="118">
        <f>INDEX(Rail_data!$C$13:$U$13,MATCH($A20,Rail_data!$C$11:$U$11,0))</f>
        <v>18.047000000000001</v>
      </c>
      <c r="G20" s="118">
        <f>INDEX(Maritime_data!$C$13:$U$13,MATCH($A20,Maritime_data!$C$11:$U$11,0))</f>
        <v>17.484999999999999</v>
      </c>
      <c r="H20" s="120"/>
      <c r="I20" s="120"/>
      <c r="J20" s="120"/>
      <c r="K20" s="120"/>
      <c r="L20" s="120"/>
      <c r="M20" s="120"/>
      <c r="N20" s="120"/>
      <c r="O20" s="120"/>
      <c r="P20" s="120"/>
      <c r="Q20" s="120"/>
      <c r="R20" s="120"/>
      <c r="S20" s="120"/>
      <c r="T20" s="120"/>
      <c r="U20" s="120"/>
      <c r="V20" s="120"/>
      <c r="W20" s="120"/>
      <c r="X20" s="120"/>
      <c r="Y20" s="120"/>
      <c r="Z20" s="120"/>
      <c r="AA20" s="120"/>
      <c r="AB20" s="120"/>
      <c r="AC20" s="120"/>
      <c r="AD20" s="120"/>
      <c r="AE20" s="120"/>
      <c r="AF20" s="120"/>
      <c r="AG20" s="120"/>
      <c r="AH20" s="120"/>
      <c r="AI20" s="120"/>
      <c r="AJ20" s="120"/>
      <c r="AK20" s="120"/>
      <c r="AL20" s="120"/>
      <c r="AM20" s="120"/>
      <c r="AN20" s="120"/>
      <c r="AO20" s="120"/>
      <c r="AP20" s="120"/>
      <c r="AQ20" s="120"/>
      <c r="AS20" s="5" t="s">
        <v>22</v>
      </c>
      <c r="AT20" s="5">
        <v>2020</v>
      </c>
      <c r="AU20" s="5">
        <v>2050</v>
      </c>
      <c r="AV20" s="5">
        <v>2050</v>
      </c>
    </row>
    <row r="21" spans="1:48">
      <c r="A21">
        <v>2015</v>
      </c>
      <c r="B21" s="118">
        <f>INDEX(Car_data!$C$31:$U$31,MATCH($A21,Car_data!$C$11:$U$11,0))</f>
        <v>127167.769946</v>
      </c>
      <c r="C21" s="118">
        <f>INDEX(Bus_data!$C$33:$U$33,MATCH($A21,Bus_data!$C$11:$U$11,0))</f>
        <v>19233.454545000001</v>
      </c>
      <c r="D21" s="118">
        <f>INDEX(Truck_data!$C$34:$U$34,MATCH($A21,Truck_data!$C$11:$U$11,0))</f>
        <v>107838.836916</v>
      </c>
      <c r="E21" s="118">
        <f>INDEX(Air_trans_data!$C$13:$U$13,MATCH($A21,Air_trans_data!$C$11:$U$11,0))</f>
        <v>75.295000000000002</v>
      </c>
      <c r="F21" s="118">
        <f>INDEX(Rail_data!$C$13:$U$13,MATCH($A21,Rail_data!$C$11:$U$11,0))</f>
        <v>18.280999999999999</v>
      </c>
      <c r="G21" s="118">
        <f>INDEX(Maritime_data!$C$13:$U$13,MATCH($A21,Maritime_data!$C$11:$U$11,0))</f>
        <v>16.648</v>
      </c>
      <c r="H21" s="120"/>
      <c r="I21" s="120"/>
      <c r="J21" s="120"/>
      <c r="K21" s="120"/>
      <c r="L21" s="120"/>
      <c r="M21" s="120"/>
      <c r="N21" s="120"/>
      <c r="O21" s="120"/>
      <c r="P21" s="120"/>
      <c r="Q21" s="120"/>
      <c r="R21" s="120"/>
      <c r="S21" s="120"/>
      <c r="T21" s="120"/>
      <c r="U21" s="120"/>
      <c r="V21" s="120"/>
      <c r="W21" s="120"/>
      <c r="X21" s="120"/>
      <c r="Y21" s="120"/>
      <c r="Z21" s="120"/>
      <c r="AA21" s="120"/>
      <c r="AB21" s="120"/>
      <c r="AC21" s="120"/>
      <c r="AD21" s="120"/>
      <c r="AE21" s="120"/>
      <c r="AF21" s="120"/>
      <c r="AG21" s="120"/>
      <c r="AH21" s="120"/>
      <c r="AI21" s="120"/>
      <c r="AJ21" s="120"/>
      <c r="AK21" s="120"/>
      <c r="AL21" s="120"/>
      <c r="AM21" s="120"/>
      <c r="AN21" s="120"/>
      <c r="AO21" s="120"/>
      <c r="AP21" s="120"/>
      <c r="AQ21" s="120"/>
      <c r="AS21" t="s">
        <v>34</v>
      </c>
      <c r="AT21" s="91">
        <v>1</v>
      </c>
      <c r="AU21" s="91">
        <v>0</v>
      </c>
      <c r="AV21" s="91">
        <v>0</v>
      </c>
    </row>
    <row r="22" spans="1:48">
      <c r="A22">
        <v>2016</v>
      </c>
      <c r="B22" s="118">
        <f>INDEX(Car_data!$C$31:$U$31,MATCH($A22,Car_data!$C$11:$U$11,0))</f>
        <v>125539.949501</v>
      </c>
      <c r="C22" s="118">
        <f>INDEX(Bus_data!$C$33:$U$33,MATCH($A22,Bus_data!$C$11:$U$11,0))</f>
        <v>17158.592307999999</v>
      </c>
      <c r="D22" s="118">
        <f>INDEX(Truck_data!$C$34:$U$34,MATCH($A22,Truck_data!$C$11:$U$11,0))</f>
        <v>112249.70972899999</v>
      </c>
      <c r="E22" s="118">
        <f>INDEX(Air_trans_data!$C$13:$U$13,MATCH($A22,Air_trans_data!$C$11:$U$11,0))</f>
        <v>79.67</v>
      </c>
      <c r="F22" s="118">
        <f>INDEX(Rail_data!$C$13:$U$13,MATCH($A22,Rail_data!$C$11:$U$11,0))</f>
        <v>18.533999999999999</v>
      </c>
      <c r="G22" s="118">
        <f>INDEX(Maritime_data!$C$13:$U$13,MATCH($A22,Maritime_data!$C$11:$U$11,0))</f>
        <v>14.955</v>
      </c>
      <c r="H22" s="120"/>
      <c r="I22" s="120"/>
      <c r="J22" s="120"/>
      <c r="K22" s="120"/>
      <c r="L22" s="120"/>
      <c r="M22" s="120"/>
      <c r="N22" s="120"/>
      <c r="O22" s="120"/>
      <c r="P22" s="120"/>
      <c r="Q22" s="120"/>
      <c r="R22" s="120"/>
      <c r="S22" s="120"/>
      <c r="T22" s="120"/>
      <c r="U22" s="120"/>
      <c r="V22" s="120"/>
      <c r="W22" s="120"/>
      <c r="X22" s="120"/>
      <c r="Y22" s="120"/>
      <c r="Z22" s="120"/>
      <c r="AA22" s="120"/>
      <c r="AB22" s="120"/>
      <c r="AC22" s="120"/>
      <c r="AD22" s="120"/>
      <c r="AE22" s="120"/>
      <c r="AF22" s="120"/>
      <c r="AG22" s="120"/>
      <c r="AH22" s="120"/>
      <c r="AI22" s="120"/>
      <c r="AJ22" s="120"/>
      <c r="AK22" s="120"/>
      <c r="AL22" s="120"/>
      <c r="AM22" s="120"/>
      <c r="AN22" s="120"/>
      <c r="AO22" s="120"/>
      <c r="AP22" s="120"/>
      <c r="AQ22" s="120"/>
      <c r="AS22" t="s">
        <v>11</v>
      </c>
      <c r="AT22" s="91">
        <v>0</v>
      </c>
      <c r="AU22" s="91">
        <v>0.4</v>
      </c>
      <c r="AV22" s="91">
        <v>0.7</v>
      </c>
    </row>
    <row r="23" spans="1:48">
      <c r="A23">
        <v>2017</v>
      </c>
      <c r="B23" s="118">
        <f>INDEX(Car_data!$C$31:$U$31,MATCH($A23,Car_data!$C$11:$U$11,0))</f>
        <v>120892.85533599999</v>
      </c>
      <c r="C23" s="118">
        <f>INDEX(Bus_data!$C$33:$U$33,MATCH($A23,Bus_data!$C$11:$U$11,0))</f>
        <v>18716.536308999999</v>
      </c>
      <c r="D23" s="118">
        <f>INDEX(Truck_data!$C$34:$U$34,MATCH($A23,Truck_data!$C$11:$U$11,0))</f>
        <v>115175.995344</v>
      </c>
      <c r="E23" s="118">
        <f>INDEX(Air_trans_data!$C$13:$U$13,MATCH($A23,Air_trans_data!$C$11:$U$11,0))</f>
        <v>93.998000000000005</v>
      </c>
      <c r="F23" s="118">
        <f>INDEX(Rail_data!$C$13:$U$13,MATCH($A23,Rail_data!$C$11:$U$11,0))</f>
        <v>18.454999999999998</v>
      </c>
      <c r="G23" s="118">
        <f>INDEX(Maritime_data!$C$13:$U$13,MATCH($A23,Maritime_data!$C$11:$U$11,0))</f>
        <v>15.537000000000001</v>
      </c>
      <c r="H23" s="120"/>
      <c r="I23" s="120"/>
      <c r="J23" s="120"/>
      <c r="K23" s="120"/>
      <c r="L23" s="120"/>
      <c r="M23" s="120"/>
      <c r="N23" s="120"/>
      <c r="O23" s="120"/>
      <c r="P23" s="120"/>
      <c r="Q23" s="120"/>
      <c r="R23" s="120"/>
      <c r="S23" s="120"/>
      <c r="T23" s="120"/>
      <c r="U23" s="120"/>
      <c r="V23" s="120"/>
      <c r="W23" s="120"/>
      <c r="X23" s="120"/>
      <c r="Y23" s="120"/>
      <c r="Z23" s="120"/>
      <c r="AA23" s="120"/>
      <c r="AB23" s="120"/>
      <c r="AC23" s="120"/>
      <c r="AD23" s="120"/>
      <c r="AE23" s="120"/>
      <c r="AF23" s="120"/>
      <c r="AG23" s="120"/>
      <c r="AH23" s="120"/>
      <c r="AI23" s="120"/>
      <c r="AJ23" s="120"/>
      <c r="AK23" s="120"/>
      <c r="AL23" s="120"/>
      <c r="AM23" s="120"/>
      <c r="AN23" s="120"/>
      <c r="AO23" s="120"/>
      <c r="AP23" s="120"/>
      <c r="AQ23" s="120"/>
      <c r="AS23" t="s">
        <v>35</v>
      </c>
      <c r="AT23" s="91">
        <v>0</v>
      </c>
      <c r="AU23" s="91">
        <v>0.35</v>
      </c>
      <c r="AV23" s="91">
        <v>0</v>
      </c>
    </row>
    <row r="24" spans="1:48">
      <c r="A24">
        <v>2018</v>
      </c>
      <c r="B24" s="118">
        <f>INDEX(Car_data!$C$31:$U$31,MATCH($A24,Car_data!$C$11:$U$11,0))</f>
        <v>120332.448028</v>
      </c>
      <c r="C24" s="118">
        <f>INDEX(Bus_data!$C$33:$U$33,MATCH($A24,Bus_data!$C$11:$U$11,0))</f>
        <v>19921.743323999999</v>
      </c>
      <c r="D24" s="118">
        <f>INDEX(Truck_data!$C$34:$U$34,MATCH($A24,Truck_data!$C$11:$U$11,0))</f>
        <v>117038.21519800001</v>
      </c>
      <c r="E24" s="118">
        <f>INDEX(Air_trans_data!$C$13:$U$13,MATCH($A24,Air_trans_data!$C$11:$U$11,0))</f>
        <v>101.301</v>
      </c>
      <c r="F24" s="118">
        <f>INDEX(Rail_data!$C$13:$U$13,MATCH($A24,Rail_data!$C$11:$U$11,0))</f>
        <v>19.616</v>
      </c>
      <c r="G24" s="118">
        <f>INDEX(Maritime_data!$C$13:$U$13,MATCH($A24,Maritime_data!$C$11:$U$11,0))</f>
        <v>15.36</v>
      </c>
      <c r="H24" s="120"/>
      <c r="I24" s="120"/>
      <c r="J24" s="120"/>
      <c r="K24" s="120"/>
      <c r="L24" s="120"/>
      <c r="M24" s="120"/>
      <c r="N24" s="120"/>
      <c r="O24" s="120"/>
      <c r="P24" s="120"/>
      <c r="Q24" s="120"/>
      <c r="R24" s="120"/>
      <c r="S24" s="120"/>
      <c r="T24" s="120"/>
      <c r="U24" s="120"/>
      <c r="V24" s="120"/>
      <c r="W24" s="120"/>
      <c r="X24" s="120"/>
      <c r="Y24" s="120"/>
      <c r="Z24" s="120"/>
      <c r="AA24" s="120"/>
      <c r="AB24" s="120"/>
      <c r="AC24" s="120"/>
      <c r="AD24" s="120"/>
      <c r="AE24" s="120"/>
      <c r="AF24" s="120"/>
      <c r="AG24" s="120"/>
      <c r="AH24" s="120"/>
      <c r="AI24" s="120"/>
      <c r="AJ24" s="120"/>
      <c r="AK24" s="120"/>
      <c r="AL24" s="120"/>
      <c r="AM24" s="120"/>
      <c r="AN24" s="120"/>
      <c r="AO24" s="120"/>
      <c r="AP24" s="120"/>
      <c r="AQ24" s="120"/>
      <c r="AS24" t="s">
        <v>29</v>
      </c>
      <c r="AT24" s="91">
        <v>0</v>
      </c>
      <c r="AU24" s="91">
        <v>0.05</v>
      </c>
      <c r="AV24" s="91">
        <v>0</v>
      </c>
    </row>
    <row r="25" spans="1:48">
      <c r="A25">
        <v>2019</v>
      </c>
      <c r="B25" s="119">
        <f t="shared" ref="B25:G29" si="0">IF(SLOPE(B$6:B$24,$A$6:$A$24)&lt;0,B$24,_xlfn.FORECAST.LINEAR($A25,B$6:B$24,$A$6:$A$24))</f>
        <v>120332.448028</v>
      </c>
      <c r="C25" s="119">
        <f t="shared" si="0"/>
        <v>21920.363614420989</v>
      </c>
      <c r="D25" s="119">
        <f t="shared" si="0"/>
        <v>114560.84973266674</v>
      </c>
      <c r="E25" s="119">
        <f t="shared" si="0"/>
        <v>84.825087719298608</v>
      </c>
      <c r="F25" s="119">
        <f t="shared" si="0"/>
        <v>19.616</v>
      </c>
      <c r="G25" s="119">
        <f t="shared" si="0"/>
        <v>15.281631578947383</v>
      </c>
      <c r="H25" s="120"/>
      <c r="I25" s="120"/>
      <c r="J25" s="120"/>
      <c r="K25" s="120"/>
      <c r="L25" s="120"/>
      <c r="M25" s="120"/>
      <c r="N25" s="120"/>
      <c r="O25" s="120"/>
      <c r="P25" s="120"/>
      <c r="Q25" s="120"/>
      <c r="R25" s="120"/>
      <c r="S25" s="120"/>
      <c r="T25" s="120"/>
      <c r="U25" s="120"/>
      <c r="V25" s="120"/>
      <c r="W25" s="120"/>
      <c r="X25" s="120"/>
      <c r="Y25" s="120"/>
      <c r="Z25" s="120"/>
      <c r="AA25" s="120"/>
      <c r="AB25" s="120"/>
      <c r="AC25" s="120"/>
      <c r="AD25" s="120"/>
      <c r="AE25" s="120"/>
      <c r="AF25" s="120"/>
      <c r="AG25" s="120"/>
      <c r="AH25" s="120"/>
      <c r="AI25" s="120"/>
      <c r="AJ25" s="120"/>
      <c r="AK25" s="120"/>
      <c r="AL25" s="120"/>
      <c r="AM25" s="120"/>
      <c r="AN25" s="120"/>
      <c r="AO25" s="120"/>
      <c r="AP25" s="120"/>
      <c r="AQ25" s="120"/>
      <c r="AS25" t="s">
        <v>36</v>
      </c>
      <c r="AT25" s="91">
        <v>0</v>
      </c>
      <c r="AU25" s="91">
        <v>0.2</v>
      </c>
      <c r="AV25" s="91">
        <v>0.3</v>
      </c>
    </row>
    <row r="26" spans="1:48">
      <c r="A26">
        <v>2020</v>
      </c>
      <c r="B26" s="119">
        <f t="shared" si="0"/>
        <v>120332.448028</v>
      </c>
      <c r="C26" s="119">
        <f t="shared" si="0"/>
        <v>22217.458701036754</v>
      </c>
      <c r="D26" s="119">
        <f t="shared" si="0"/>
        <v>116334.45145061752</v>
      </c>
      <c r="E26" s="119">
        <f t="shared" si="0"/>
        <v>86.367033333333438</v>
      </c>
      <c r="F26" s="119">
        <f t="shared" si="0"/>
        <v>19.616</v>
      </c>
      <c r="G26" s="119">
        <f t="shared" si="0"/>
        <v>15.333510526315791</v>
      </c>
      <c r="H26" s="159">
        <v>1.5561000000000001E-4</v>
      </c>
      <c r="I26" s="8">
        <v>2.5934999999999999E-4</v>
      </c>
      <c r="J26" s="8">
        <v>7.1999999999999994E-4</v>
      </c>
      <c r="K26" s="8">
        <v>1.2998E-3</v>
      </c>
      <c r="L26" s="8">
        <v>6.7303071903983573E-4</v>
      </c>
      <c r="M26" s="8">
        <v>1.121717865066393E-3</v>
      </c>
      <c r="N26" s="8">
        <v>2.1237858245257038E-3</v>
      </c>
      <c r="O26" s="123">
        <f>$AT$7</f>
        <v>0</v>
      </c>
      <c r="P26" s="123">
        <f>$AT$8</f>
        <v>0</v>
      </c>
      <c r="Q26" s="123">
        <f>$AT$14</f>
        <v>0</v>
      </c>
      <c r="R26" s="123">
        <f>$AT$15</f>
        <v>0</v>
      </c>
      <c r="S26" s="123">
        <f>$AT$16</f>
        <v>2.5000000000000001E-2</v>
      </c>
      <c r="T26" s="123">
        <f>$AT$22</f>
        <v>0</v>
      </c>
      <c r="U26" s="123">
        <f>$AT$22</f>
        <v>0</v>
      </c>
      <c r="V26" s="123">
        <f>$AT$24</f>
        <v>0</v>
      </c>
      <c r="W26" s="123">
        <f>$AT$31</f>
        <v>0</v>
      </c>
      <c r="X26" s="123">
        <f>$AT$32</f>
        <v>0</v>
      </c>
      <c r="Y26" s="123">
        <f>$AT$48</f>
        <v>0</v>
      </c>
      <c r="Z26" s="123">
        <f>$AT$39</f>
        <v>0</v>
      </c>
      <c r="AA26" s="123">
        <f>$AT$40</f>
        <v>0</v>
      </c>
      <c r="AB26" s="123">
        <f>$AT$41</f>
        <v>0</v>
      </c>
      <c r="AC26" s="123">
        <f>$AT$7</f>
        <v>0</v>
      </c>
      <c r="AD26" s="123">
        <f>$AT$8</f>
        <v>0</v>
      </c>
      <c r="AE26" s="123">
        <f>$AT$14</f>
        <v>0</v>
      </c>
      <c r="AF26" s="123">
        <f>$AT$15</f>
        <v>0</v>
      </c>
      <c r="AG26" s="123">
        <f>$AT$16</f>
        <v>2.5000000000000001E-2</v>
      </c>
      <c r="AH26" s="123">
        <f>$AT$22</f>
        <v>0</v>
      </c>
      <c r="AI26" s="123">
        <f>$AT$22</f>
        <v>0</v>
      </c>
      <c r="AJ26" s="123">
        <f>$AT$24</f>
        <v>0</v>
      </c>
      <c r="AK26" s="123">
        <f>$AT$31</f>
        <v>0</v>
      </c>
      <c r="AL26" s="123">
        <f>$AT$32</f>
        <v>0</v>
      </c>
      <c r="AM26" s="123">
        <f>$AT$48</f>
        <v>0</v>
      </c>
      <c r="AN26" s="123">
        <f>$AT$49</f>
        <v>0</v>
      </c>
      <c r="AO26" s="123">
        <f>$AT$39</f>
        <v>0</v>
      </c>
      <c r="AP26" s="123">
        <f>$AT$40</f>
        <v>0</v>
      </c>
      <c r="AQ26" s="123">
        <f>$AT$41</f>
        <v>0</v>
      </c>
    </row>
    <row r="27" spans="1:48">
      <c r="A27">
        <v>2030</v>
      </c>
      <c r="B27" s="119">
        <f t="shared" si="0"/>
        <v>120332.448028</v>
      </c>
      <c r="C27" s="119">
        <f t="shared" si="0"/>
        <v>25188.409567194642</v>
      </c>
      <c r="D27" s="119">
        <f t="shared" si="0"/>
        <v>134070.46863012621</v>
      </c>
      <c r="E27" s="119">
        <f t="shared" si="0"/>
        <v>101.78648947368447</v>
      </c>
      <c r="F27" s="119">
        <f t="shared" si="0"/>
        <v>19.616</v>
      </c>
      <c r="G27" s="119">
        <f t="shared" si="0"/>
        <v>15.852300000000014</v>
      </c>
      <c r="H27" s="160">
        <f t="shared" ref="H27:I29" si="1">H26*(1-$B$41)^2</f>
        <v>1.49447844E-4</v>
      </c>
      <c r="I27" s="8">
        <f t="shared" si="1"/>
        <v>2.4907973999999995E-4</v>
      </c>
      <c r="J27" s="8">
        <v>6.9148799999999987E-4</v>
      </c>
      <c r="K27" s="8">
        <v>1.24832792E-3</v>
      </c>
      <c r="L27" s="8">
        <f t="shared" ref="L27:N29" si="2">L26*(1-$B$41)^2</f>
        <v>6.4637870256585822E-4</v>
      </c>
      <c r="M27" s="8">
        <f t="shared" si="2"/>
        <v>1.0772978376097637E-3</v>
      </c>
      <c r="N27" s="8">
        <f t="shared" si="2"/>
        <v>2.0396839058744857E-3</v>
      </c>
      <c r="O27" s="123">
        <f>(O29-O26)/3</f>
        <v>0.33333333333333331</v>
      </c>
      <c r="P27" s="123">
        <f t="shared" ref="P27:R27" si="3">(P29-P26)/3</f>
        <v>0</v>
      </c>
      <c r="Q27" s="123">
        <f t="shared" si="3"/>
        <v>0.3</v>
      </c>
      <c r="R27" s="123">
        <f t="shared" si="3"/>
        <v>3.3333333333333333E-2</v>
      </c>
      <c r="S27" s="123">
        <v>0</v>
      </c>
      <c r="T27" s="123">
        <f>(T29-T26)/3</f>
        <v>0.23333333333333331</v>
      </c>
      <c r="U27" s="123">
        <f t="shared" ref="U27:W27" si="4">(U29-U26)/3</f>
        <v>0</v>
      </c>
      <c r="V27" s="123">
        <f t="shared" si="4"/>
        <v>0</v>
      </c>
      <c r="W27" s="123">
        <f t="shared" si="4"/>
        <v>0</v>
      </c>
      <c r="X27" s="123">
        <f t="shared" ref="X27:Y27" si="5">(X29-X26)/3</f>
        <v>0.13333333333333333</v>
      </c>
      <c r="Y27" s="123">
        <f t="shared" si="5"/>
        <v>0.33333333333333331</v>
      </c>
      <c r="Z27" s="123">
        <f t="shared" ref="Z27:AA27" si="6">(Z29-Z26)/3</f>
        <v>0.16666666666666666</v>
      </c>
      <c r="AA27" s="123">
        <f t="shared" si="6"/>
        <v>0</v>
      </c>
      <c r="AB27" s="123">
        <f t="shared" ref="AB27" si="7">(AB29-AB26)/3</f>
        <v>0</v>
      </c>
      <c r="AC27" s="123">
        <f t="shared" ref="AC27:AD27" si="8">(AC29-AC26)/3</f>
        <v>0.31666666666666665</v>
      </c>
      <c r="AD27" s="123">
        <f t="shared" si="8"/>
        <v>1.6666666666666666E-2</v>
      </c>
      <c r="AE27" s="123">
        <f t="shared" ref="AE27" si="9">(AE29-AE26)/3</f>
        <v>0.25</v>
      </c>
      <c r="AF27" s="123">
        <f t="shared" ref="AF27:AH27" si="10">(AF29-AF26)/3</f>
        <v>8.3333333333333329E-2</v>
      </c>
      <c r="AG27" s="123">
        <v>0.1</v>
      </c>
      <c r="AH27" s="123">
        <f t="shared" si="10"/>
        <v>0.13333333333333333</v>
      </c>
      <c r="AI27" s="123">
        <f t="shared" ref="AI27" si="11">(AI29-AI26)/3</f>
        <v>0.11666666666666665</v>
      </c>
      <c r="AJ27" s="123">
        <f t="shared" ref="AJ27:AK27" si="12">(AJ29-AJ26)/3</f>
        <v>1.6666666666666666E-2</v>
      </c>
      <c r="AK27" s="123">
        <f t="shared" si="12"/>
        <v>0</v>
      </c>
      <c r="AL27" s="123">
        <f t="shared" ref="AL27:AM27" si="13">(AL29-AL26)/3</f>
        <v>0.13333333333333333</v>
      </c>
      <c r="AM27" s="123">
        <f t="shared" si="13"/>
        <v>0.16666666666666666</v>
      </c>
      <c r="AN27" s="123">
        <f t="shared" ref="AN27" si="14">(AN29-AN26)/3</f>
        <v>0.16666666666666666</v>
      </c>
      <c r="AO27" s="123">
        <f t="shared" ref="AO27:AP27" si="15">(AO29-AO26)/3</f>
        <v>9.9999999999999992E-2</v>
      </c>
      <c r="AP27" s="123">
        <f t="shared" si="15"/>
        <v>0</v>
      </c>
      <c r="AQ27" s="123">
        <f t="shared" ref="AQ27" si="16">(AQ29-AQ26)/3</f>
        <v>0.19999999999999998</v>
      </c>
      <c r="AS27" s="92" t="s">
        <v>23</v>
      </c>
    </row>
    <row r="28" spans="1:48">
      <c r="A28">
        <v>2040</v>
      </c>
      <c r="B28" s="119">
        <f t="shared" si="0"/>
        <v>120332.448028</v>
      </c>
      <c r="C28" s="119">
        <f t="shared" si="0"/>
        <v>28159.360433352529</v>
      </c>
      <c r="D28" s="119">
        <f t="shared" si="0"/>
        <v>151806.48580963491</v>
      </c>
      <c r="E28" s="119">
        <f t="shared" si="0"/>
        <v>117.20594561403504</v>
      </c>
      <c r="F28" s="119">
        <f t="shared" si="0"/>
        <v>19.616</v>
      </c>
      <c r="G28" s="119">
        <f t="shared" si="0"/>
        <v>16.371089473684222</v>
      </c>
      <c r="H28" s="8">
        <f t="shared" si="1"/>
        <v>1.435297093776E-4</v>
      </c>
      <c r="I28" s="8">
        <f t="shared" si="1"/>
        <v>2.3921618229599993E-4</v>
      </c>
      <c r="J28" s="8">
        <v>6.6410507519999989E-4</v>
      </c>
      <c r="K28" s="8">
        <v>1.1988941343679998E-3</v>
      </c>
      <c r="L28" s="8">
        <f t="shared" si="2"/>
        <v>6.2078210594425018E-4</v>
      </c>
      <c r="M28" s="8">
        <f t="shared" si="2"/>
        <v>1.034636843240417E-3</v>
      </c>
      <c r="N28" s="8">
        <f t="shared" si="2"/>
        <v>1.9589124232018561E-3</v>
      </c>
      <c r="O28" s="123">
        <f t="shared" ref="O28:R28" si="17">(O29-O26)*2/3</f>
        <v>0.66666666666666663</v>
      </c>
      <c r="P28" s="123">
        <f>(P29-P26)*2/3</f>
        <v>0</v>
      </c>
      <c r="Q28" s="123">
        <f t="shared" si="17"/>
        <v>0.6</v>
      </c>
      <c r="R28" s="123">
        <f t="shared" si="17"/>
        <v>6.6666666666666666E-2</v>
      </c>
      <c r="S28" s="123">
        <v>0</v>
      </c>
      <c r="T28" s="123">
        <f>(T29-T26)*2/3</f>
        <v>0.46666666666666662</v>
      </c>
      <c r="U28" s="123">
        <f t="shared" ref="U28:W28" si="18">(U29-U26)*2/3</f>
        <v>0</v>
      </c>
      <c r="V28" s="123">
        <f t="shared" si="18"/>
        <v>0</v>
      </c>
      <c r="W28" s="123">
        <f t="shared" si="18"/>
        <v>0</v>
      </c>
      <c r="X28" s="123">
        <f t="shared" ref="X28:Y28" si="19">(X29-X26)*2/3</f>
        <v>0.26666666666666666</v>
      </c>
      <c r="Y28" s="123">
        <f t="shared" si="19"/>
        <v>0.66666666666666663</v>
      </c>
      <c r="Z28" s="123">
        <f t="shared" ref="Z28:AA28" si="20">(Z29-Z26)*2/3</f>
        <v>0.33333333333333331</v>
      </c>
      <c r="AA28" s="123">
        <f t="shared" si="20"/>
        <v>0</v>
      </c>
      <c r="AB28" s="123">
        <f t="shared" ref="AB28" si="21">(AB29-AB26)*2/3</f>
        <v>0</v>
      </c>
      <c r="AC28" s="123">
        <f t="shared" ref="AC28:AD28" si="22">(AC29-AC26)*2/3</f>
        <v>0.6333333333333333</v>
      </c>
      <c r="AD28" s="123">
        <f t="shared" si="22"/>
        <v>3.3333333333333333E-2</v>
      </c>
      <c r="AE28" s="123">
        <f t="shared" ref="AE28" si="23">(AE29-AE26)*2/3</f>
        <v>0.5</v>
      </c>
      <c r="AF28" s="123">
        <f t="shared" ref="AF28:AH28" si="24">(AF29-AF26)*2/3</f>
        <v>0.16666666666666666</v>
      </c>
      <c r="AG28" s="123">
        <v>0.05</v>
      </c>
      <c r="AH28" s="123">
        <f t="shared" si="24"/>
        <v>0.26666666666666666</v>
      </c>
      <c r="AI28" s="123">
        <f t="shared" ref="AI28" si="25">(AI29-AI26)*2/3</f>
        <v>0.23333333333333331</v>
      </c>
      <c r="AJ28" s="123">
        <f t="shared" ref="AJ28:AK28" si="26">(AJ29-AJ26)*2/3</f>
        <v>3.3333333333333333E-2</v>
      </c>
      <c r="AK28" s="123">
        <f t="shared" si="26"/>
        <v>0</v>
      </c>
      <c r="AL28" s="123">
        <f t="shared" ref="AL28:AM28" si="27">(AL29-AL26)*2/3</f>
        <v>0.26666666666666666</v>
      </c>
      <c r="AM28" s="123">
        <f t="shared" si="27"/>
        <v>0.33333333333333331</v>
      </c>
      <c r="AN28" s="123">
        <f t="shared" ref="AN28" si="28">(AN29-AN26)*2/3</f>
        <v>0.33333333333333331</v>
      </c>
      <c r="AO28" s="123">
        <f t="shared" ref="AO28:AP28" si="29">(AO29-AO26)*2/3</f>
        <v>0.19999999999999998</v>
      </c>
      <c r="AP28" s="123">
        <f t="shared" si="29"/>
        <v>0</v>
      </c>
      <c r="AQ28" s="123">
        <f t="shared" ref="AQ28" si="30">(AQ29-AQ26)*2/3</f>
        <v>0.39999999999999997</v>
      </c>
      <c r="AS28" s="90"/>
      <c r="AT28" s="90"/>
      <c r="AU28" s="90" t="s">
        <v>27</v>
      </c>
      <c r="AV28" s="90" t="s">
        <v>28</v>
      </c>
    </row>
    <row r="29" spans="1:48" ht="12" thickBot="1">
      <c r="A29">
        <v>2050</v>
      </c>
      <c r="B29" s="119">
        <f t="shared" si="0"/>
        <v>120332.448028</v>
      </c>
      <c r="C29" s="119">
        <f>IF(SLOPE(C$6:C$24,$A$6:$A$24)&lt;0,C$24,_xlfn.FORECAST.LINEAR($A29,C$6:C$24,$A$6:$A$24))</f>
        <v>31130.311299510417</v>
      </c>
      <c r="D29" s="119">
        <f t="shared" si="0"/>
        <v>169542.5029891436</v>
      </c>
      <c r="E29" s="119">
        <f t="shared" si="0"/>
        <v>132.62540175438608</v>
      </c>
      <c r="F29" s="119">
        <f t="shared" si="0"/>
        <v>19.616</v>
      </c>
      <c r="G29" s="119">
        <f t="shared" si="0"/>
        <v>16.88987894736843</v>
      </c>
      <c r="H29" s="8">
        <f t="shared" si="1"/>
        <v>1.3784593288624703E-4</v>
      </c>
      <c r="I29" s="8">
        <f t="shared" si="1"/>
        <v>2.2974322147707832E-4</v>
      </c>
      <c r="J29" s="8">
        <v>6.3780651422207983E-4</v>
      </c>
      <c r="K29" s="8">
        <v>1.151417926647027E-3</v>
      </c>
      <c r="L29" s="8">
        <f t="shared" si="2"/>
        <v>5.9619913454885779E-4</v>
      </c>
      <c r="M29" s="8">
        <f t="shared" si="2"/>
        <v>9.9366522424809635E-4</v>
      </c>
      <c r="N29" s="8">
        <f t="shared" si="2"/>
        <v>1.8813394912430624E-3</v>
      </c>
      <c r="O29" s="123">
        <f>AV7</f>
        <v>1</v>
      </c>
      <c r="P29" s="123">
        <f>AV8</f>
        <v>0</v>
      </c>
      <c r="Q29" s="123">
        <f>AV14</f>
        <v>0.9</v>
      </c>
      <c r="R29" s="123">
        <f>AV15</f>
        <v>0.1</v>
      </c>
      <c r="S29" s="123">
        <f>AV16</f>
        <v>0</v>
      </c>
      <c r="T29" s="123">
        <f>AV22</f>
        <v>0.7</v>
      </c>
      <c r="U29" s="123">
        <f>AV23</f>
        <v>0</v>
      </c>
      <c r="V29" s="123">
        <f>AV24</f>
        <v>0</v>
      </c>
      <c r="W29" s="123">
        <f>AV31</f>
        <v>0</v>
      </c>
      <c r="X29" s="123">
        <f>AV32</f>
        <v>0.4</v>
      </c>
      <c r="Y29" s="123">
        <f>$AV$48</f>
        <v>1</v>
      </c>
      <c r="Z29" s="123">
        <f>AV39</f>
        <v>0.5</v>
      </c>
      <c r="AA29" s="123">
        <f>AV40</f>
        <v>0</v>
      </c>
      <c r="AB29" s="123">
        <f>AV41</f>
        <v>0</v>
      </c>
      <c r="AC29" s="123">
        <f>$AU$7</f>
        <v>0.95</v>
      </c>
      <c r="AD29" s="123">
        <f>AU8</f>
        <v>0.05</v>
      </c>
      <c r="AE29" s="123">
        <f>AU14</f>
        <v>0.75</v>
      </c>
      <c r="AF29" s="123">
        <f>$AU$15</f>
        <v>0.25</v>
      </c>
      <c r="AG29" s="123">
        <f>$AU$16</f>
        <v>0</v>
      </c>
      <c r="AH29" s="123">
        <f>AU22</f>
        <v>0.4</v>
      </c>
      <c r="AI29" s="123">
        <f>AU23</f>
        <v>0.35</v>
      </c>
      <c r="AJ29" s="123">
        <f>AU24</f>
        <v>0.05</v>
      </c>
      <c r="AK29" s="123">
        <f>AU31</f>
        <v>0</v>
      </c>
      <c r="AL29" s="123">
        <f>AU32</f>
        <v>0.4</v>
      </c>
      <c r="AM29" s="123">
        <f>$AU$48</f>
        <v>0.5</v>
      </c>
      <c r="AN29" s="123">
        <f>$AU$49</f>
        <v>0.5</v>
      </c>
      <c r="AO29" s="123">
        <f>AU39</f>
        <v>0.3</v>
      </c>
      <c r="AP29" s="123">
        <f>AU40</f>
        <v>0</v>
      </c>
      <c r="AQ29" s="123">
        <f>AU41</f>
        <v>0.6</v>
      </c>
      <c r="AS29" s="5" t="s">
        <v>33</v>
      </c>
      <c r="AT29" s="5">
        <v>2020</v>
      </c>
      <c r="AU29" s="5">
        <v>2050</v>
      </c>
      <c r="AV29" s="5">
        <v>2050</v>
      </c>
    </row>
    <row r="30" spans="1:48">
      <c r="O30" s="91"/>
      <c r="P30" s="91"/>
      <c r="Q30" s="91"/>
      <c r="R30" s="91"/>
      <c r="S30" s="91"/>
      <c r="T30" s="91"/>
      <c r="U30" s="91"/>
      <c r="V30" s="91"/>
      <c r="W30" s="91"/>
      <c r="X30" s="91"/>
      <c r="Y30" s="91"/>
      <c r="Z30" s="91"/>
      <c r="AA30" s="91"/>
      <c r="AB30" s="91"/>
      <c r="AC30" s="91"/>
      <c r="AD30" s="91"/>
      <c r="AE30" s="91"/>
      <c r="AF30" s="91"/>
      <c r="AG30" s="91"/>
      <c r="AH30" s="91"/>
      <c r="AI30" s="91"/>
      <c r="AJ30" s="91"/>
      <c r="AK30" s="91"/>
      <c r="AL30" s="91"/>
      <c r="AM30" s="91"/>
      <c r="AN30" s="91"/>
      <c r="AO30" s="91"/>
      <c r="AP30" s="91"/>
      <c r="AQ30" s="91"/>
      <c r="AS30" t="s">
        <v>37</v>
      </c>
      <c r="AT30" s="91">
        <v>1</v>
      </c>
      <c r="AU30" s="91">
        <v>0</v>
      </c>
      <c r="AV30" s="91">
        <v>0</v>
      </c>
    </row>
    <row r="31" spans="1:48">
      <c r="H31" s="157"/>
      <c r="J31" s="157"/>
      <c r="L31" s="157"/>
      <c r="O31" s="91"/>
      <c r="P31" s="91"/>
      <c r="Q31" s="91"/>
      <c r="R31" s="91"/>
      <c r="S31" s="91"/>
      <c r="T31" s="91"/>
      <c r="U31" s="91"/>
      <c r="V31" s="91"/>
      <c r="W31" s="91"/>
      <c r="X31" s="91"/>
      <c r="Y31" s="91"/>
      <c r="Z31" s="91"/>
      <c r="AA31" s="91"/>
      <c r="AB31" s="91"/>
      <c r="AC31" s="91"/>
      <c r="AD31" s="91"/>
      <c r="AE31" s="91"/>
      <c r="AF31" s="91"/>
      <c r="AG31" s="91"/>
      <c r="AH31" s="91"/>
      <c r="AI31" s="91"/>
      <c r="AJ31" s="91"/>
      <c r="AK31" s="91"/>
      <c r="AL31" s="91"/>
      <c r="AM31" s="91"/>
      <c r="AN31" s="91"/>
      <c r="AO31" s="91"/>
      <c r="AP31" s="91"/>
      <c r="AQ31" s="91"/>
      <c r="AS31" t="s">
        <v>11</v>
      </c>
      <c r="AT31" s="91">
        <v>0</v>
      </c>
      <c r="AU31" s="91">
        <v>0</v>
      </c>
      <c r="AV31" s="91">
        <v>0</v>
      </c>
    </row>
    <row r="32" spans="1:48">
      <c r="H32" s="158"/>
      <c r="J32" s="158"/>
      <c r="L32" s="158"/>
      <c r="O32" s="162"/>
      <c r="P32" s="162"/>
      <c r="Q32" s="162"/>
      <c r="R32" s="162"/>
      <c r="S32" s="162"/>
      <c r="T32" s="162"/>
      <c r="U32" s="162"/>
      <c r="V32" s="162"/>
      <c r="W32" s="162"/>
      <c r="X32" s="162"/>
      <c r="Y32" s="162"/>
      <c r="Z32" s="162"/>
      <c r="AA32" s="162"/>
      <c r="AB32" s="162"/>
      <c r="AC32" s="162"/>
      <c r="AD32" s="162"/>
      <c r="AE32" s="162"/>
      <c r="AF32" s="162"/>
      <c r="AG32" s="162"/>
      <c r="AH32" s="162"/>
      <c r="AI32" s="162"/>
      <c r="AJ32" s="162"/>
      <c r="AK32" s="162"/>
      <c r="AL32" s="162"/>
      <c r="AM32" s="162"/>
      <c r="AN32" s="162"/>
      <c r="AO32" s="162"/>
      <c r="AP32" s="162"/>
      <c r="AQ32" s="162"/>
      <c r="AS32" t="s">
        <v>30</v>
      </c>
      <c r="AT32" s="91">
        <v>0</v>
      </c>
      <c r="AU32" s="91">
        <v>0.4</v>
      </c>
      <c r="AV32" s="91">
        <v>0.4</v>
      </c>
    </row>
    <row r="33" spans="1:48" ht="20.25" customHeight="1" thickBot="1">
      <c r="A33" s="5" t="s">
        <v>38</v>
      </c>
      <c r="B33" s="5"/>
      <c r="C33" s="5" t="s">
        <v>39</v>
      </c>
      <c r="D33" s="5"/>
      <c r="N33" s="166" t="s">
        <v>14</v>
      </c>
      <c r="O33" s="167" t="s">
        <v>40</v>
      </c>
      <c r="P33" s="167"/>
      <c r="Q33" s="167"/>
      <c r="R33" s="167"/>
      <c r="S33" s="167"/>
      <c r="T33" s="167"/>
      <c r="U33" s="167"/>
      <c r="V33" s="167"/>
      <c r="W33" s="167"/>
      <c r="X33" s="167"/>
      <c r="Y33" s="167"/>
      <c r="Z33" s="167"/>
      <c r="AA33" s="167"/>
      <c r="AB33" s="167"/>
      <c r="AC33" s="167" t="s">
        <v>41</v>
      </c>
      <c r="AD33" s="167"/>
      <c r="AE33" s="167"/>
      <c r="AF33" s="167"/>
      <c r="AG33" s="167"/>
      <c r="AH33" s="167"/>
      <c r="AI33" s="167"/>
      <c r="AJ33" s="167"/>
      <c r="AK33" s="167"/>
      <c r="AL33" s="167"/>
      <c r="AM33" s="167"/>
      <c r="AN33" s="167"/>
      <c r="AO33" s="167"/>
      <c r="AP33" s="167"/>
      <c r="AQ33" s="167"/>
      <c r="AS33" t="s">
        <v>42</v>
      </c>
      <c r="AT33" s="91">
        <v>0</v>
      </c>
      <c r="AU33" s="91">
        <v>0.6</v>
      </c>
      <c r="AV33" s="91">
        <v>0.6</v>
      </c>
    </row>
    <row r="34" spans="1:48" ht="12" thickBot="1">
      <c r="A34" s="7" t="s">
        <v>43</v>
      </c>
      <c r="B34" s="66">
        <v>2.7777777777777778E-4</v>
      </c>
      <c r="C34" s="67"/>
      <c r="D34" s="1"/>
      <c r="N34" s="166"/>
      <c r="O34" s="5" t="s">
        <v>20</v>
      </c>
      <c r="P34" s="122" t="s">
        <v>20</v>
      </c>
      <c r="Q34" s="5" t="s">
        <v>21</v>
      </c>
      <c r="R34" s="122" t="s">
        <v>21</v>
      </c>
      <c r="S34" s="122" t="s">
        <v>21</v>
      </c>
      <c r="T34" s="5" t="s">
        <v>22</v>
      </c>
      <c r="U34" s="122" t="s">
        <v>22</v>
      </c>
      <c r="V34" s="122" t="s">
        <v>22</v>
      </c>
      <c r="W34" s="5" t="s">
        <v>23</v>
      </c>
      <c r="X34" s="122" t="s">
        <v>23</v>
      </c>
      <c r="Y34" s="5" t="s">
        <v>24</v>
      </c>
      <c r="Z34" s="5" t="s">
        <v>26</v>
      </c>
      <c r="AA34" s="122" t="s">
        <v>26</v>
      </c>
      <c r="AB34" s="122" t="s">
        <v>26</v>
      </c>
      <c r="AC34" s="5" t="s">
        <v>20</v>
      </c>
      <c r="AD34" s="122" t="s">
        <v>20</v>
      </c>
      <c r="AE34" s="5" t="s">
        <v>21</v>
      </c>
      <c r="AF34" s="122" t="s">
        <v>21</v>
      </c>
      <c r="AG34" s="122" t="s">
        <v>21</v>
      </c>
      <c r="AH34" s="5" t="s">
        <v>22</v>
      </c>
      <c r="AI34" s="122" t="s">
        <v>22</v>
      </c>
      <c r="AJ34" s="122" t="s">
        <v>22</v>
      </c>
      <c r="AK34" s="5" t="s">
        <v>23</v>
      </c>
      <c r="AL34" s="122" t="s">
        <v>23</v>
      </c>
      <c r="AM34" s="5" t="s">
        <v>24</v>
      </c>
      <c r="AN34" s="122" t="s">
        <v>24</v>
      </c>
      <c r="AO34" s="5" t="s">
        <v>26</v>
      </c>
      <c r="AP34" s="122" t="s">
        <v>26</v>
      </c>
      <c r="AQ34" s="122" t="s">
        <v>26</v>
      </c>
    </row>
    <row r="35" spans="1:48" ht="23.25" thickBot="1">
      <c r="A35" s="7" t="s">
        <v>44</v>
      </c>
      <c r="B35" s="68">
        <v>140</v>
      </c>
      <c r="C35" s="67"/>
      <c r="D35" s="1"/>
      <c r="N35" s="164"/>
      <c r="O35" s="2" t="s">
        <v>11</v>
      </c>
      <c r="P35" s="2" t="s">
        <v>8</v>
      </c>
      <c r="Q35" s="2" t="s">
        <v>11</v>
      </c>
      <c r="R35" s="2" t="s">
        <v>8</v>
      </c>
      <c r="S35" s="2" t="s">
        <v>29</v>
      </c>
      <c r="T35" s="2" t="s">
        <v>11</v>
      </c>
      <c r="U35" s="2" t="s">
        <v>8</v>
      </c>
      <c r="V35" s="2" t="s">
        <v>29</v>
      </c>
      <c r="W35" s="2" t="s">
        <v>11</v>
      </c>
      <c r="X35" s="2" t="s">
        <v>30</v>
      </c>
      <c r="Y35" s="2" t="s">
        <v>11</v>
      </c>
      <c r="Z35" s="2" t="s">
        <v>11</v>
      </c>
      <c r="AA35" s="2" t="s">
        <v>31</v>
      </c>
      <c r="AB35" s="2" t="s">
        <v>32</v>
      </c>
      <c r="AC35" s="2" t="s">
        <v>11</v>
      </c>
      <c r="AD35" s="2" t="s">
        <v>8</v>
      </c>
      <c r="AE35" s="2" t="s">
        <v>11</v>
      </c>
      <c r="AF35" s="2" t="s">
        <v>8</v>
      </c>
      <c r="AG35" s="2" t="s">
        <v>29</v>
      </c>
      <c r="AH35" s="2" t="s">
        <v>11</v>
      </c>
      <c r="AI35" s="2" t="s">
        <v>8</v>
      </c>
      <c r="AJ35" s="2" t="s">
        <v>29</v>
      </c>
      <c r="AK35" s="2" t="s">
        <v>11</v>
      </c>
      <c r="AL35" s="2" t="s">
        <v>30</v>
      </c>
      <c r="AM35" s="2" t="s">
        <v>11</v>
      </c>
      <c r="AN35" s="2" t="s">
        <v>8</v>
      </c>
      <c r="AO35" s="2" t="s">
        <v>11</v>
      </c>
      <c r="AP35" s="2" t="s">
        <v>31</v>
      </c>
      <c r="AQ35" s="2" t="s">
        <v>32</v>
      </c>
      <c r="AS35" s="92" t="s">
        <v>26</v>
      </c>
      <c r="AT35" s="91"/>
      <c r="AU35" s="91"/>
      <c r="AV35" s="91"/>
    </row>
    <row r="36" spans="1:48">
      <c r="A36" s="7" t="s">
        <v>45</v>
      </c>
      <c r="B36" s="69">
        <v>0.06</v>
      </c>
      <c r="C36" s="124" t="s">
        <v>46</v>
      </c>
      <c r="D36" s="1"/>
      <c r="N36">
        <v>2020</v>
      </c>
      <c r="O36" s="117">
        <f>O26*H26*INDEX($B$26:$D$29,MATCH($N36,$A$26:$A$29,0),MATCH(O$34,$B$4:$D$4,0))</f>
        <v>0</v>
      </c>
      <c r="P36" s="117">
        <f t="shared" ref="P36:R36" si="31">P26*I26*INDEX($B$26:$D$29,MATCH($N36,$A$26:$A$29,0),MATCH(P$34,$B$4:$G$4,0))</f>
        <v>0</v>
      </c>
      <c r="Q36" s="117">
        <f t="shared" si="31"/>
        <v>0</v>
      </c>
      <c r="R36" s="117">
        <f t="shared" si="31"/>
        <v>0</v>
      </c>
      <c r="S36" s="117">
        <f>S26*N26*INDEX($B$26:$D$29,MATCH($N36,$A$26:$A$29,0),MATCH(S$34,$B$4:$G$4,0))</f>
        <v>1.1796280961561778</v>
      </c>
      <c r="T36" s="117">
        <f>T26*L26*INDEX($B$26:$D$29,MATCH($N36,$A$26:$A$29,0),MATCH(T$34,$B$4:$G$4,0))</f>
        <v>0</v>
      </c>
      <c r="U36" s="117">
        <f>U26*M26*INDEX($B$26:$D$29,MATCH($N36,$A$26:$A$29,0),MATCH(U$34,$B$4:$G$4,0))</f>
        <v>0</v>
      </c>
      <c r="V36" s="117">
        <f>V26*N26*INDEX($B$26:$D$29,MATCH($N36,$A$26:$A$29,0),MATCH(V$34,$B$4:$G$4,0))</f>
        <v>0</v>
      </c>
      <c r="W36" s="117">
        <f>X36*(1-$B$40)*W26</f>
        <v>0</v>
      </c>
      <c r="X36" s="117">
        <f>E26*1000*$B$34*X26</f>
        <v>0</v>
      </c>
      <c r="Y36" s="117">
        <f>F26*10^9*$B$34*Y26/$B$42/10^6</f>
        <v>0</v>
      </c>
      <c r="Z36" s="117">
        <f>$G26*1000*$B$34*Z26</f>
        <v>0</v>
      </c>
      <c r="AA36" s="117">
        <f t="shared" ref="Z36:AB39" si="32">$G26*1000*$B$34*AA26</f>
        <v>0</v>
      </c>
      <c r="AB36" s="117">
        <f t="shared" si="32"/>
        <v>0</v>
      </c>
      <c r="AC36" s="117">
        <f t="shared" ref="AC36:AF39" si="33">AC26*H26*INDEX($B$26:$G$29,MATCH($N36,$A$26:$A$29,0),MATCH(AC$34,$B$4:$G$4,0))</f>
        <v>0</v>
      </c>
      <c r="AD36" s="117">
        <f t="shared" si="33"/>
        <v>0</v>
      </c>
      <c r="AE36" s="117">
        <f t="shared" si="33"/>
        <v>0</v>
      </c>
      <c r="AF36" s="117">
        <f t="shared" si="33"/>
        <v>0</v>
      </c>
      <c r="AG36" s="117">
        <f>AG26*N26*INDEX($B$26:$G$29,MATCH($N36,$A$26:$A$29,0),MATCH(AG$34,$B$4:$G$4,0))</f>
        <v>1.1796280961561778</v>
      </c>
      <c r="AH36" s="117">
        <f t="shared" ref="AH36:AJ39" si="34">AH26*L26*INDEX($B$26:$G$29,MATCH($N36,$A$26:$A$29,0),MATCH(AH$34,$B$4:$G$4,0))</f>
        <v>0</v>
      </c>
      <c r="AI36" s="117">
        <f t="shared" si="34"/>
        <v>0</v>
      </c>
      <c r="AJ36" s="117">
        <f t="shared" si="34"/>
        <v>0</v>
      </c>
      <c r="AK36" s="117">
        <f>AL36*(1-$B$40)*AK26</f>
        <v>0</v>
      </c>
      <c r="AL36" s="117">
        <f>E26*1000*$B$34*$AL26</f>
        <v>0</v>
      </c>
      <c r="AM36" s="117">
        <f>F26*10^9*$B$34*AM26/$B$42/10^6</f>
        <v>0</v>
      </c>
      <c r="AN36" s="117">
        <f>$F26*1000*$B$34*AN26</f>
        <v>0</v>
      </c>
      <c r="AO36" s="117">
        <f t="shared" ref="AO36:AQ39" si="35">$G26*1000*$B$34*AO26</f>
        <v>0</v>
      </c>
      <c r="AP36" s="117">
        <f t="shared" si="35"/>
        <v>0</v>
      </c>
      <c r="AQ36" s="117">
        <f t="shared" si="35"/>
        <v>0</v>
      </c>
      <c r="AS36" s="90"/>
      <c r="AT36" s="90"/>
      <c r="AU36" s="90" t="s">
        <v>27</v>
      </c>
      <c r="AV36" s="90" t="s">
        <v>28</v>
      </c>
    </row>
    <row r="37" spans="1:48" ht="12" thickBot="1">
      <c r="A37" s="7" t="s">
        <v>47</v>
      </c>
      <c r="B37" s="69">
        <v>0.85</v>
      </c>
      <c r="C37" s="124" t="s">
        <v>48</v>
      </c>
      <c r="D37" s="1" t="s">
        <v>49</v>
      </c>
      <c r="N37">
        <v>2030</v>
      </c>
      <c r="O37" s="117">
        <f t="shared" ref="O37:R39" si="36">O27*H27*INDEX($B$26:$G$29,MATCH($N37,$A$26:$A$29,0),MATCH(O$34,$B$4:$G$4,0))</f>
        <v>5.9944749736755503</v>
      </c>
      <c r="P37" s="117">
        <f t="shared" si="36"/>
        <v>0</v>
      </c>
      <c r="Q37" s="117">
        <f t="shared" si="36"/>
        <v>5.2252448864400858</v>
      </c>
      <c r="R37" s="117">
        <f t="shared" si="36"/>
        <v>1.0481131641041395</v>
      </c>
      <c r="S37" s="117">
        <f>S27*N27*INDEX($B$26:$D$29,MATCH($N37,$A$26:$A$29,0),MATCH(S$34,$B$4:$G$4,0))</f>
        <v>0</v>
      </c>
      <c r="T37" s="117">
        <f t="shared" ref="T37:V39" si="37">T27*L27*INDEX($B$26:$G$29,MATCH($N37,$A$26:$A$29,0),MATCH(T$34,$B$4:$G$4,0))</f>
        <v>20.220735631958764</v>
      </c>
      <c r="U37" s="117">
        <f t="shared" si="37"/>
        <v>0</v>
      </c>
      <c r="V37" s="117">
        <f t="shared" si="37"/>
        <v>0</v>
      </c>
      <c r="W37" s="117">
        <f>X37*(1-$B$40)*W27</f>
        <v>0</v>
      </c>
      <c r="X37" s="117">
        <f>E27*1000*$B$34*X27</f>
        <v>3.7698699805068325</v>
      </c>
      <c r="Y37" s="117">
        <f>F27*10^9*$B$34*Y27/$B$42/10^6</f>
        <v>5.0452674897119341</v>
      </c>
      <c r="Z37" s="117">
        <f t="shared" si="32"/>
        <v>0.73390277777777835</v>
      </c>
      <c r="AA37" s="117">
        <f t="shared" si="32"/>
        <v>0</v>
      </c>
      <c r="AB37" s="117">
        <f t="shared" si="32"/>
        <v>0</v>
      </c>
      <c r="AC37" s="117">
        <f t="shared" si="33"/>
        <v>5.6947512249917729</v>
      </c>
      <c r="AD37" s="117">
        <f t="shared" si="33"/>
        <v>0.4995395811396291</v>
      </c>
      <c r="AE37" s="117">
        <f t="shared" si="33"/>
        <v>4.3543707387000712</v>
      </c>
      <c r="AF37" s="117">
        <f t="shared" si="33"/>
        <v>2.6202829102603489</v>
      </c>
      <c r="AG37" s="117">
        <f>AG27*N27*INDEX($B$26:$G$29,MATCH($N37,$A$26:$A$29,0),MATCH(AG$34,$B$4:$G$4,0))</f>
        <v>5.1376393608781834</v>
      </c>
      <c r="AH37" s="117">
        <f t="shared" si="34"/>
        <v>11.55470607540501</v>
      </c>
      <c r="AI37" s="117">
        <f t="shared" si="34"/>
        <v>16.850613026632306</v>
      </c>
      <c r="AJ37" s="117">
        <f t="shared" si="34"/>
        <v>4.5576896186319757</v>
      </c>
      <c r="AK37" s="117">
        <f>AL37*(1-$B$40)*AK27</f>
        <v>0</v>
      </c>
      <c r="AL37" s="117">
        <f>E27*1000*$B$34*$AL27</f>
        <v>3.7698699805068325</v>
      </c>
      <c r="AM37" s="117">
        <f>F27*10^9*$B$34*AM27/$B$42/10^6</f>
        <v>2.522633744855967</v>
      </c>
      <c r="AN37" s="117">
        <f t="shared" ref="AN37:AN39" si="38">$F27*1000*$B$34*AN27</f>
        <v>0.90814814814814815</v>
      </c>
      <c r="AO37" s="117">
        <f t="shared" si="35"/>
        <v>0.44034166666666702</v>
      </c>
      <c r="AP37" s="117">
        <f t="shared" si="35"/>
        <v>0</v>
      </c>
      <c r="AQ37" s="117">
        <f t="shared" si="35"/>
        <v>0.88068333333333404</v>
      </c>
      <c r="AR37">
        <f>AN37*10^6</f>
        <v>908148.1481481482</v>
      </c>
      <c r="AS37" s="5" t="s">
        <v>33</v>
      </c>
      <c r="AT37" s="5">
        <v>2020</v>
      </c>
      <c r="AU37" s="5">
        <v>2050</v>
      </c>
      <c r="AV37" s="5">
        <v>2050</v>
      </c>
    </row>
    <row r="38" spans="1:48">
      <c r="A38" s="7" t="s">
        <v>50</v>
      </c>
      <c r="B38" s="69">
        <v>45.5</v>
      </c>
      <c r="C38" s="124" t="s">
        <v>51</v>
      </c>
      <c r="D38" s="1" t="s">
        <v>49</v>
      </c>
      <c r="N38">
        <v>2040</v>
      </c>
      <c r="O38" s="117">
        <f t="shared" si="36"/>
        <v>11.514187529435995</v>
      </c>
      <c r="P38" s="117">
        <f t="shared" si="36"/>
        <v>0</v>
      </c>
      <c r="Q38" s="117">
        <f t="shared" si="36"/>
        <v>11.220464506905289</v>
      </c>
      <c r="R38" s="117">
        <f t="shared" si="36"/>
        <v>2.2506728034067125</v>
      </c>
      <c r="S38" s="117">
        <f>S28*N28*INDEX($B$26:$D$29,MATCH($N38,$A$26:$A$29,0),MATCH(S$34,$B$4:$G$4,0))</f>
        <v>0</v>
      </c>
      <c r="T38" s="117">
        <f t="shared" si="37"/>
        <v>43.978083313220502</v>
      </c>
      <c r="U38" s="117">
        <f t="shared" si="37"/>
        <v>0</v>
      </c>
      <c r="V38" s="117">
        <f t="shared" si="37"/>
        <v>0</v>
      </c>
      <c r="W38" s="117">
        <f>X38*(1-$B$40)*W28</f>
        <v>0</v>
      </c>
      <c r="X38" s="117">
        <f>E28*1000*$B$34*X28</f>
        <v>8.6819218973359291</v>
      </c>
      <c r="Y38" s="117">
        <f>F28*10^9*$B$34*Y28/$B$42/10^6</f>
        <v>10.090534979423868</v>
      </c>
      <c r="Z38" s="117">
        <f t="shared" si="32"/>
        <v>1.5158416179337242</v>
      </c>
      <c r="AA38" s="117">
        <f>$G28*1000*$B$34*AA28</f>
        <v>0</v>
      </c>
      <c r="AB38" s="117">
        <f t="shared" si="32"/>
        <v>0</v>
      </c>
      <c r="AC38" s="117">
        <f t="shared" si="33"/>
        <v>10.938478152964196</v>
      </c>
      <c r="AD38" s="117">
        <f t="shared" si="33"/>
        <v>0.95951562745299956</v>
      </c>
      <c r="AE38" s="117">
        <f t="shared" si="33"/>
        <v>9.3503870890877412</v>
      </c>
      <c r="AF38" s="117">
        <f t="shared" si="33"/>
        <v>5.6266820085167808</v>
      </c>
      <c r="AG38" s="117">
        <f>AG28*N28*INDEX($B$26:$G$29,MATCH($N38,$A$26:$A$29,0),MATCH(AG$34,$B$4:$G$4,0))</f>
        <v>2.7580860491156538</v>
      </c>
      <c r="AH38" s="117">
        <f t="shared" si="34"/>
        <v>25.13033332184029</v>
      </c>
      <c r="AI38" s="117">
        <f t="shared" si="34"/>
        <v>36.648402761017088</v>
      </c>
      <c r="AJ38" s="117">
        <f t="shared" si="34"/>
        <v>9.9125203658370022</v>
      </c>
      <c r="AK38" s="117">
        <f>AL38*(1-$B$40)*AK28</f>
        <v>0</v>
      </c>
      <c r="AL38" s="117">
        <f>E28*1000*$B$34*$AL28</f>
        <v>8.6819218973359291</v>
      </c>
      <c r="AM38" s="117">
        <f>F28*10^9*$B$34*AM28/$B$42/10^6</f>
        <v>5.0452674897119341</v>
      </c>
      <c r="AN38" s="117">
        <f t="shared" si="38"/>
        <v>1.8162962962962963</v>
      </c>
      <c r="AO38" s="117">
        <f t="shared" si="35"/>
        <v>0.90950497076023451</v>
      </c>
      <c r="AP38" s="117">
        <f t="shared" si="35"/>
        <v>0</v>
      </c>
      <c r="AQ38" s="117">
        <f t="shared" si="35"/>
        <v>1.819009941520469</v>
      </c>
      <c r="AS38" t="s">
        <v>52</v>
      </c>
      <c r="AT38" s="91">
        <v>1</v>
      </c>
      <c r="AU38" s="91">
        <v>0</v>
      </c>
      <c r="AV38" s="91">
        <v>0</v>
      </c>
    </row>
    <row r="39" spans="1:48">
      <c r="A39" s="7" t="s">
        <v>53</v>
      </c>
      <c r="B39" s="70">
        <v>1.4999999999999999E-2</v>
      </c>
      <c r="C39" s="1" t="s">
        <v>54</v>
      </c>
      <c r="D39" s="1" t="s">
        <v>55</v>
      </c>
      <c r="N39">
        <v>2050</v>
      </c>
      <c r="O39" s="117">
        <f t="shared" si="36"/>
        <v>16.587338554905497</v>
      </c>
      <c r="P39" s="117">
        <f t="shared" si="36"/>
        <v>0</v>
      </c>
      <c r="Q39" s="117">
        <f t="shared" si="36"/>
        <v>17.869603802930065</v>
      </c>
      <c r="R39" s="117">
        <f t="shared" si="36"/>
        <v>3.5843998492358802</v>
      </c>
      <c r="S39" s="117">
        <f>S29*N29*INDEX($B$26:$D$29,MATCH($N39,$A$26:$A$29,0),MATCH(S$34,$B$4:$G$4,0))</f>
        <v>0</v>
      </c>
      <c r="T39" s="117">
        <f t="shared" si="37"/>
        <v>70.756765485962177</v>
      </c>
      <c r="U39" s="117">
        <f t="shared" si="37"/>
        <v>0</v>
      </c>
      <c r="V39" s="117">
        <f t="shared" si="37"/>
        <v>0</v>
      </c>
      <c r="W39" s="117">
        <f>X39*(1-$B$40)*W29</f>
        <v>0</v>
      </c>
      <c r="X39" s="117">
        <f>E29*1000*$B$34*X29</f>
        <v>14.736155750487342</v>
      </c>
      <c r="Y39" s="117">
        <f>F29*10^9*$B$34*Y29/$B$42/10^6</f>
        <v>15.135802469135804</v>
      </c>
      <c r="Z39" s="117">
        <f t="shared" si="32"/>
        <v>2.3458165204678374</v>
      </c>
      <c r="AA39" s="117">
        <f>$G29*1000*$B$34*AA29</f>
        <v>0</v>
      </c>
      <c r="AB39" s="117">
        <f>$G29*1000*$B$34*AB29</f>
        <v>0</v>
      </c>
      <c r="AC39" s="117">
        <f t="shared" si="33"/>
        <v>15.757971627160222</v>
      </c>
      <c r="AD39" s="117">
        <f t="shared" si="33"/>
        <v>1.3822782129087912</v>
      </c>
      <c r="AE39" s="117">
        <f t="shared" si="33"/>
        <v>14.891336502441723</v>
      </c>
      <c r="AF39" s="117">
        <f t="shared" si="33"/>
        <v>8.9609996230897</v>
      </c>
      <c r="AG39" s="117">
        <f>AG29*N29*INDEX($B$26:$G$29,MATCH($N39,$A$26:$A$29,0),MATCH(AG$34,$B$4:$G$4,0))</f>
        <v>0</v>
      </c>
      <c r="AH39" s="117">
        <f t="shared" si="34"/>
        <v>40.432437420549817</v>
      </c>
      <c r="AI39" s="117">
        <f t="shared" si="34"/>
        <v>58.963971238301816</v>
      </c>
      <c r="AJ39" s="117">
        <f t="shared" si="34"/>
        <v>15.948350315883541</v>
      </c>
      <c r="AK39" s="117">
        <f>AL39*(1-$B$40)*AK29</f>
        <v>0</v>
      </c>
      <c r="AL39" s="117">
        <f>E29*1000*$B$34*$AL29</f>
        <v>14.736155750487342</v>
      </c>
      <c r="AM39" s="117">
        <f>F29*10^9*$B$34*AM29/$B$42/10^6</f>
        <v>7.567901234567902</v>
      </c>
      <c r="AN39" s="117">
        <f t="shared" si="38"/>
        <v>2.7244444444444444</v>
      </c>
      <c r="AO39" s="117">
        <f t="shared" si="35"/>
        <v>1.4074899122807023</v>
      </c>
      <c r="AP39" s="117">
        <f t="shared" si="35"/>
        <v>0</v>
      </c>
      <c r="AQ39" s="117">
        <f t="shared" si="35"/>
        <v>2.8149798245614046</v>
      </c>
      <c r="AS39" t="s">
        <v>11</v>
      </c>
      <c r="AT39" s="91">
        <v>0</v>
      </c>
      <c r="AU39" s="91">
        <v>0.3</v>
      </c>
      <c r="AV39" s="91">
        <v>0.5</v>
      </c>
    </row>
    <row r="40" spans="1:48">
      <c r="A40" s="7" t="s">
        <v>56</v>
      </c>
      <c r="B40" s="70">
        <v>0.08</v>
      </c>
      <c r="C40" s="48" t="s">
        <v>57</v>
      </c>
      <c r="D40" t="s">
        <v>58</v>
      </c>
      <c r="AS40" t="s">
        <v>31</v>
      </c>
      <c r="AT40" s="91">
        <v>0</v>
      </c>
      <c r="AU40" s="91">
        <v>0</v>
      </c>
      <c r="AV40" s="91">
        <v>0</v>
      </c>
    </row>
    <row r="41" spans="1:48">
      <c r="A41" s="7" t="s">
        <v>59</v>
      </c>
      <c r="B41" s="70">
        <v>0.02</v>
      </c>
      <c r="C41" s="7" t="s">
        <v>60</v>
      </c>
      <c r="O41" s="163" t="str">
        <f>O42&amp;O43&amp;O44</f>
        <v>ElectrificationCarsElectricity</v>
      </c>
      <c r="P41" s="163" t="str">
        <f t="shared" ref="P41:AQ41" si="39">P42&amp;P43&amp;P44</f>
        <v>ElectrificationCarsHydrogen</v>
      </c>
      <c r="Q41" s="163" t="str">
        <f t="shared" si="39"/>
        <v>ElectrificationBusesElectricity</v>
      </c>
      <c r="R41" s="163" t="str">
        <f t="shared" si="39"/>
        <v>ElectrificationBusesHydrogen</v>
      </c>
      <c r="S41" s="163" t="str">
        <f t="shared" si="39"/>
        <v>ElectrificationBusesMethane</v>
      </c>
      <c r="T41" s="163" t="str">
        <f t="shared" si="39"/>
        <v>ElectrificationTrucksElectricity</v>
      </c>
      <c r="U41" s="163" t="str">
        <f t="shared" si="39"/>
        <v>ElectrificationTrucksHydrogen</v>
      </c>
      <c r="V41" s="163" t="str">
        <f t="shared" si="39"/>
        <v>ElectrificationTrucksMethane</v>
      </c>
      <c r="W41" s="163" t="str">
        <f t="shared" si="39"/>
        <v>ElectrificationAviationElectricity</v>
      </c>
      <c r="X41" s="163" t="str">
        <f t="shared" si="39"/>
        <v>ElectrificationAviationHydrogen</v>
      </c>
      <c r="Y41" s="163" t="str">
        <f t="shared" si="39"/>
        <v>ElectrificationRailElectricity</v>
      </c>
      <c r="Z41" s="163" t="str">
        <f t="shared" si="39"/>
        <v>ElectrificationShippingElectricity</v>
      </c>
      <c r="AA41" s="163" t="str">
        <f t="shared" si="39"/>
        <v>ElectrificationShippingMethane</v>
      </c>
      <c r="AB41" s="163" t="str">
        <f t="shared" si="39"/>
        <v>ElectrificationShippingHydrogen</v>
      </c>
      <c r="AC41" s="163" t="str">
        <f t="shared" si="39"/>
        <v>DiversifiedCarsElectricity</v>
      </c>
      <c r="AD41" s="163" t="str">
        <f t="shared" si="39"/>
        <v>DiversifiedCarsHydrogen</v>
      </c>
      <c r="AE41" s="163" t="str">
        <f t="shared" si="39"/>
        <v>DiversifiedBusesElectricity</v>
      </c>
      <c r="AF41" s="163" t="str">
        <f t="shared" si="39"/>
        <v>DiversifiedBusesHydrogen</v>
      </c>
      <c r="AG41" s="163" t="str">
        <f t="shared" si="39"/>
        <v>DiversifiedBusesMethane</v>
      </c>
      <c r="AH41" s="163" t="str">
        <f t="shared" si="39"/>
        <v>DiversifiedTrucksElectricity</v>
      </c>
      <c r="AI41" s="163" t="str">
        <f t="shared" si="39"/>
        <v>DiversifiedTrucksHydrogen</v>
      </c>
      <c r="AJ41" s="163" t="str">
        <f t="shared" si="39"/>
        <v>DiversifiedTrucksMethane</v>
      </c>
      <c r="AK41" s="163" t="str">
        <f t="shared" si="39"/>
        <v>DiversifiedAviationElectricity</v>
      </c>
      <c r="AL41" s="163" t="str">
        <f t="shared" si="39"/>
        <v>DiversifiedAviationHydrogen</v>
      </c>
      <c r="AM41" s="163" t="str">
        <f t="shared" si="39"/>
        <v>DiversifiedRailElectricity</v>
      </c>
      <c r="AN41" s="163" t="str">
        <f t="shared" si="39"/>
        <v>DiversifiedRailHydrogen</v>
      </c>
      <c r="AO41" s="163" t="str">
        <f t="shared" si="39"/>
        <v>DiversifiedShippingElectricity</v>
      </c>
      <c r="AP41" s="163" t="str">
        <f t="shared" si="39"/>
        <v>DiversifiedShippingMethane</v>
      </c>
      <c r="AQ41" s="163" t="str">
        <f t="shared" si="39"/>
        <v>DiversifiedShippingHydrogen</v>
      </c>
      <c r="AS41" t="s">
        <v>32</v>
      </c>
      <c r="AT41" s="91">
        <v>0</v>
      </c>
      <c r="AU41" s="91">
        <v>0.6</v>
      </c>
      <c r="AV41" s="91">
        <v>0</v>
      </c>
    </row>
    <row r="42" spans="1:48" ht="12.6" customHeight="1">
      <c r="A42" s="125" t="s">
        <v>61</v>
      </c>
      <c r="B42" s="126">
        <v>0.36</v>
      </c>
      <c r="C42" t="s">
        <v>62</v>
      </c>
      <c r="O42" t="s">
        <v>63</v>
      </c>
      <c r="P42" t="s">
        <v>63</v>
      </c>
      <c r="Q42" t="s">
        <v>63</v>
      </c>
      <c r="R42" t="s">
        <v>63</v>
      </c>
      <c r="S42" t="s">
        <v>63</v>
      </c>
      <c r="T42" t="s">
        <v>63</v>
      </c>
      <c r="U42" t="s">
        <v>63</v>
      </c>
      <c r="V42" t="s">
        <v>63</v>
      </c>
      <c r="W42" t="s">
        <v>63</v>
      </c>
      <c r="X42" t="s">
        <v>63</v>
      </c>
      <c r="Y42" t="s">
        <v>63</v>
      </c>
      <c r="Z42" t="s">
        <v>63</v>
      </c>
      <c r="AA42" t="s">
        <v>63</v>
      </c>
      <c r="AB42" t="s">
        <v>63</v>
      </c>
      <c r="AC42" t="s">
        <v>27</v>
      </c>
      <c r="AD42" t="s">
        <v>27</v>
      </c>
      <c r="AE42" t="s">
        <v>27</v>
      </c>
      <c r="AF42" t="s">
        <v>27</v>
      </c>
      <c r="AG42" t="s">
        <v>27</v>
      </c>
      <c r="AH42" t="s">
        <v>27</v>
      </c>
      <c r="AI42" t="s">
        <v>27</v>
      </c>
      <c r="AJ42" t="s">
        <v>27</v>
      </c>
      <c r="AK42" t="s">
        <v>27</v>
      </c>
      <c r="AL42" t="s">
        <v>27</v>
      </c>
      <c r="AM42" t="s">
        <v>27</v>
      </c>
      <c r="AN42" t="s">
        <v>27</v>
      </c>
      <c r="AO42" t="s">
        <v>27</v>
      </c>
      <c r="AP42" t="s">
        <v>27</v>
      </c>
      <c r="AQ42" t="s">
        <v>27</v>
      </c>
      <c r="AS42" t="s">
        <v>36</v>
      </c>
      <c r="AT42" s="91">
        <v>0</v>
      </c>
      <c r="AU42" s="91">
        <v>0.1</v>
      </c>
      <c r="AV42" s="91">
        <v>0.5</v>
      </c>
    </row>
    <row r="43" spans="1:48">
      <c r="O43" s="162" t="s">
        <v>20</v>
      </c>
      <c r="P43" s="162" t="s">
        <v>20</v>
      </c>
      <c r="Q43" s="162" t="s">
        <v>21</v>
      </c>
      <c r="R43" s="162" t="s">
        <v>21</v>
      </c>
      <c r="S43" s="162" t="s">
        <v>21</v>
      </c>
      <c r="T43" s="162" t="s">
        <v>22</v>
      </c>
      <c r="U43" s="162" t="s">
        <v>22</v>
      </c>
      <c r="V43" s="162" t="s">
        <v>22</v>
      </c>
      <c r="W43" s="162" t="s">
        <v>23</v>
      </c>
      <c r="X43" s="162" t="s">
        <v>23</v>
      </c>
      <c r="Y43" s="162" t="s">
        <v>24</v>
      </c>
      <c r="Z43" s="162" t="s">
        <v>26</v>
      </c>
      <c r="AA43" s="162" t="s">
        <v>26</v>
      </c>
      <c r="AB43" s="162" t="s">
        <v>26</v>
      </c>
      <c r="AC43" s="162" t="s">
        <v>20</v>
      </c>
      <c r="AD43" s="162" t="s">
        <v>20</v>
      </c>
      <c r="AE43" s="162" t="s">
        <v>21</v>
      </c>
      <c r="AF43" s="162" t="s">
        <v>21</v>
      </c>
      <c r="AG43" s="162" t="s">
        <v>21</v>
      </c>
      <c r="AH43" s="162" t="s">
        <v>22</v>
      </c>
      <c r="AI43" s="162" t="s">
        <v>22</v>
      </c>
      <c r="AJ43" s="162" t="s">
        <v>22</v>
      </c>
      <c r="AK43" s="162" t="s">
        <v>23</v>
      </c>
      <c r="AL43" s="162" t="s">
        <v>23</v>
      </c>
      <c r="AM43" s="162" t="s">
        <v>24</v>
      </c>
      <c r="AN43" s="162" t="s">
        <v>24</v>
      </c>
      <c r="AO43" s="162" t="s">
        <v>26</v>
      </c>
      <c r="AP43" s="162" t="s">
        <v>26</v>
      </c>
      <c r="AQ43" s="162" t="s">
        <v>26</v>
      </c>
    </row>
    <row r="44" spans="1:48">
      <c r="O44" s="162" t="s">
        <v>11</v>
      </c>
      <c r="P44" s="162" t="s">
        <v>8</v>
      </c>
      <c r="Q44" s="162" t="s">
        <v>11</v>
      </c>
      <c r="R44" s="162" t="s">
        <v>8</v>
      </c>
      <c r="S44" s="162" t="s">
        <v>12</v>
      </c>
      <c r="T44" s="162" t="s">
        <v>11</v>
      </c>
      <c r="U44" s="162" t="s">
        <v>8</v>
      </c>
      <c r="V44" s="162" t="s">
        <v>12</v>
      </c>
      <c r="W44" s="162" t="s">
        <v>11</v>
      </c>
      <c r="X44" s="162" t="s">
        <v>8</v>
      </c>
      <c r="Y44" s="162" t="s">
        <v>11</v>
      </c>
      <c r="Z44" s="162" t="s">
        <v>11</v>
      </c>
      <c r="AA44" s="162" t="s">
        <v>12</v>
      </c>
      <c r="AB44" s="162" t="s">
        <v>8</v>
      </c>
      <c r="AC44" s="162" t="s">
        <v>11</v>
      </c>
      <c r="AD44" s="162" t="s">
        <v>8</v>
      </c>
      <c r="AE44" s="162" t="s">
        <v>11</v>
      </c>
      <c r="AF44" s="162" t="s">
        <v>8</v>
      </c>
      <c r="AG44" s="162" t="s">
        <v>12</v>
      </c>
      <c r="AH44" s="162" t="s">
        <v>11</v>
      </c>
      <c r="AI44" s="162" t="s">
        <v>8</v>
      </c>
      <c r="AJ44" s="162" t="s">
        <v>12</v>
      </c>
      <c r="AK44" s="162" t="s">
        <v>11</v>
      </c>
      <c r="AL44" s="162" t="s">
        <v>8</v>
      </c>
      <c r="AM44" s="162" t="s">
        <v>11</v>
      </c>
      <c r="AN44" s="162" t="s">
        <v>8</v>
      </c>
      <c r="AO44" s="162" t="s">
        <v>11</v>
      </c>
      <c r="AP44" s="162" t="s">
        <v>12</v>
      </c>
      <c r="AQ44" s="162" t="s">
        <v>8</v>
      </c>
      <c r="AS44" s="92" t="s">
        <v>24</v>
      </c>
      <c r="AT44" s="91"/>
      <c r="AU44" s="91"/>
      <c r="AV44" s="91"/>
    </row>
    <row r="45" spans="1:48">
      <c r="N45" s="3" t="s">
        <v>64</v>
      </c>
      <c r="O45">
        <f>1</f>
        <v>1</v>
      </c>
      <c r="P45">
        <f>1</f>
        <v>1</v>
      </c>
      <c r="Q45">
        <f>1</f>
        <v>1</v>
      </c>
      <c r="R45">
        <f>1</f>
        <v>1</v>
      </c>
      <c r="S45">
        <f>1</f>
        <v>1</v>
      </c>
      <c r="T45">
        <f>1</f>
        <v>1</v>
      </c>
      <c r="U45">
        <f>1</f>
        <v>1</v>
      </c>
      <c r="V45">
        <f>1</f>
        <v>1</v>
      </c>
      <c r="W45">
        <f>1</f>
        <v>1</v>
      </c>
      <c r="X45">
        <v>1.25</v>
      </c>
      <c r="Y45">
        <f>1</f>
        <v>1</v>
      </c>
      <c r="Z45">
        <f>1</f>
        <v>1</v>
      </c>
      <c r="AA45">
        <f>1</f>
        <v>1</v>
      </c>
      <c r="AB45">
        <v>1.25</v>
      </c>
      <c r="AC45">
        <f>1</f>
        <v>1</v>
      </c>
      <c r="AD45">
        <f>1</f>
        <v>1</v>
      </c>
      <c r="AE45">
        <f>1</f>
        <v>1</v>
      </c>
      <c r="AF45">
        <f>1</f>
        <v>1</v>
      </c>
      <c r="AG45">
        <f>1</f>
        <v>1</v>
      </c>
      <c r="AH45">
        <f>1</f>
        <v>1</v>
      </c>
      <c r="AI45">
        <f>1</f>
        <v>1</v>
      </c>
      <c r="AJ45">
        <f>1</f>
        <v>1</v>
      </c>
      <c r="AK45">
        <f>1</f>
        <v>1</v>
      </c>
      <c r="AL45">
        <v>1.25</v>
      </c>
      <c r="AM45">
        <f>1</f>
        <v>1</v>
      </c>
      <c r="AN45">
        <f>1</f>
        <v>1</v>
      </c>
      <c r="AO45">
        <f>1</f>
        <v>1</v>
      </c>
      <c r="AP45">
        <f>1</f>
        <v>1</v>
      </c>
      <c r="AQ45">
        <v>1.25</v>
      </c>
      <c r="AS45" s="90"/>
      <c r="AT45" s="90"/>
      <c r="AU45" s="90" t="s">
        <v>27</v>
      </c>
      <c r="AV45" s="90" t="s">
        <v>28</v>
      </c>
    </row>
    <row r="46" spans="1:48" ht="12" thickBot="1">
      <c r="N46">
        <v>2020</v>
      </c>
      <c r="O46" s="117">
        <f t="shared" ref="O46:AQ46" si="40">O36*O$45</f>
        <v>0</v>
      </c>
      <c r="P46" s="117">
        <f t="shared" si="40"/>
        <v>0</v>
      </c>
      <c r="Q46" s="117">
        <f t="shared" si="40"/>
        <v>0</v>
      </c>
      <c r="R46" s="117">
        <f t="shared" si="40"/>
        <v>0</v>
      </c>
      <c r="S46" s="117">
        <f t="shared" si="40"/>
        <v>1.1796280961561778</v>
      </c>
      <c r="T46" s="117">
        <f t="shared" si="40"/>
        <v>0</v>
      </c>
      <c r="U46" s="117">
        <f t="shared" si="40"/>
        <v>0</v>
      </c>
      <c r="V46" s="117">
        <f t="shared" si="40"/>
        <v>0</v>
      </c>
      <c r="W46" s="117">
        <f t="shared" si="40"/>
        <v>0</v>
      </c>
      <c r="X46" s="117">
        <f t="shared" si="40"/>
        <v>0</v>
      </c>
      <c r="Y46" s="117">
        <f t="shared" si="40"/>
        <v>0</v>
      </c>
      <c r="Z46" s="117">
        <f t="shared" si="40"/>
        <v>0</v>
      </c>
      <c r="AA46" s="117">
        <f t="shared" si="40"/>
        <v>0</v>
      </c>
      <c r="AB46" s="117">
        <f t="shared" si="40"/>
        <v>0</v>
      </c>
      <c r="AC46" s="117">
        <f t="shared" si="40"/>
        <v>0</v>
      </c>
      <c r="AD46" s="117">
        <f t="shared" si="40"/>
        <v>0</v>
      </c>
      <c r="AE46" s="117">
        <f t="shared" si="40"/>
        <v>0</v>
      </c>
      <c r="AF46" s="117">
        <f t="shared" si="40"/>
        <v>0</v>
      </c>
      <c r="AG46" s="117">
        <f t="shared" si="40"/>
        <v>1.1796280961561778</v>
      </c>
      <c r="AH46" s="117">
        <f t="shared" si="40"/>
        <v>0</v>
      </c>
      <c r="AI46" s="117">
        <f t="shared" si="40"/>
        <v>0</v>
      </c>
      <c r="AJ46" s="117">
        <f t="shared" si="40"/>
        <v>0</v>
      </c>
      <c r="AK46" s="117">
        <f t="shared" si="40"/>
        <v>0</v>
      </c>
      <c r="AL46" s="117">
        <f t="shared" si="40"/>
        <v>0</v>
      </c>
      <c r="AM46" s="117">
        <f t="shared" si="40"/>
        <v>0</v>
      </c>
      <c r="AN46" s="117">
        <f t="shared" si="40"/>
        <v>0</v>
      </c>
      <c r="AO46" s="117">
        <f t="shared" si="40"/>
        <v>0</v>
      </c>
      <c r="AP46" s="117">
        <f t="shared" si="40"/>
        <v>0</v>
      </c>
      <c r="AQ46" s="117">
        <f t="shared" si="40"/>
        <v>0</v>
      </c>
      <c r="AS46" s="5" t="s">
        <v>33</v>
      </c>
      <c r="AT46" s="5">
        <v>2020</v>
      </c>
      <c r="AU46" s="5">
        <v>2050</v>
      </c>
      <c r="AV46" s="5">
        <v>2050</v>
      </c>
    </row>
    <row r="47" spans="1:48" ht="12" thickBot="1">
      <c r="A47" s="5"/>
      <c r="B47" s="164" t="str">
        <f>B3</f>
        <v>Passenger Kilometers in millions (pkm)</v>
      </c>
      <c r="C47" s="164"/>
      <c r="D47" s="164"/>
      <c r="E47" s="164" t="s">
        <v>65</v>
      </c>
      <c r="F47" s="164"/>
      <c r="G47" s="164"/>
      <c r="N47">
        <v>2030</v>
      </c>
      <c r="O47" s="117">
        <f t="shared" ref="O47:AQ47" si="41">O37*O$45</f>
        <v>5.9944749736755503</v>
      </c>
      <c r="P47" s="117">
        <f t="shared" si="41"/>
        <v>0</v>
      </c>
      <c r="Q47" s="117">
        <f t="shared" si="41"/>
        <v>5.2252448864400858</v>
      </c>
      <c r="R47" s="117">
        <f t="shared" si="41"/>
        <v>1.0481131641041395</v>
      </c>
      <c r="S47" s="117">
        <f t="shared" si="41"/>
        <v>0</v>
      </c>
      <c r="T47" s="117">
        <f t="shared" si="41"/>
        <v>20.220735631958764</v>
      </c>
      <c r="U47" s="117">
        <f t="shared" si="41"/>
        <v>0</v>
      </c>
      <c r="V47" s="117">
        <f t="shared" si="41"/>
        <v>0</v>
      </c>
      <c r="W47" s="117">
        <f t="shared" si="41"/>
        <v>0</v>
      </c>
      <c r="X47" s="117">
        <f t="shared" si="41"/>
        <v>4.7123374756335403</v>
      </c>
      <c r="Y47" s="117">
        <f t="shared" si="41"/>
        <v>5.0452674897119341</v>
      </c>
      <c r="Z47" s="117">
        <f t="shared" si="41"/>
        <v>0.73390277777777835</v>
      </c>
      <c r="AA47" s="117">
        <f t="shared" si="41"/>
        <v>0</v>
      </c>
      <c r="AB47" s="117">
        <f t="shared" si="41"/>
        <v>0</v>
      </c>
      <c r="AC47" s="117">
        <f t="shared" si="41"/>
        <v>5.6947512249917729</v>
      </c>
      <c r="AD47" s="117">
        <f t="shared" si="41"/>
        <v>0.4995395811396291</v>
      </c>
      <c r="AE47" s="117">
        <f t="shared" si="41"/>
        <v>4.3543707387000712</v>
      </c>
      <c r="AF47" s="117">
        <f t="shared" si="41"/>
        <v>2.6202829102603489</v>
      </c>
      <c r="AG47" s="117">
        <f t="shared" si="41"/>
        <v>5.1376393608781834</v>
      </c>
      <c r="AH47" s="117">
        <f t="shared" si="41"/>
        <v>11.55470607540501</v>
      </c>
      <c r="AI47" s="117">
        <f t="shared" si="41"/>
        <v>16.850613026632306</v>
      </c>
      <c r="AJ47" s="117">
        <f t="shared" si="41"/>
        <v>4.5576896186319757</v>
      </c>
      <c r="AK47" s="117">
        <f t="shared" si="41"/>
        <v>0</v>
      </c>
      <c r="AL47" s="117">
        <f t="shared" si="41"/>
        <v>4.7123374756335403</v>
      </c>
      <c r="AM47" s="117">
        <f t="shared" si="41"/>
        <v>2.522633744855967</v>
      </c>
      <c r="AN47" s="117">
        <f t="shared" si="41"/>
        <v>0.90814814814814815</v>
      </c>
      <c r="AO47" s="117">
        <f t="shared" si="41"/>
        <v>0.44034166666666702</v>
      </c>
      <c r="AP47" s="117">
        <f t="shared" si="41"/>
        <v>0</v>
      </c>
      <c r="AQ47" s="117">
        <f t="shared" si="41"/>
        <v>1.1008541666666676</v>
      </c>
      <c r="AS47" s="3" t="s">
        <v>66</v>
      </c>
      <c r="AT47" s="91">
        <v>1</v>
      </c>
      <c r="AU47" s="91">
        <v>0</v>
      </c>
      <c r="AV47" s="91">
        <v>0</v>
      </c>
    </row>
    <row r="48" spans="1:48">
      <c r="A48" s="2"/>
      <c r="B48" s="2" t="str">
        <f>B4</f>
        <v>Cars</v>
      </c>
      <c r="C48" s="2" t="str">
        <f>C4</f>
        <v>Buses</v>
      </c>
      <c r="D48" s="2" t="str">
        <f>D4</f>
        <v>Trucks</v>
      </c>
      <c r="E48" s="2" t="str">
        <f>H4</f>
        <v>Cars</v>
      </c>
      <c r="F48" s="2" t="str">
        <f>J4</f>
        <v>Buses</v>
      </c>
      <c r="G48" s="2" t="str">
        <f>L4</f>
        <v>Trucks</v>
      </c>
      <c r="N48">
        <v>2040</v>
      </c>
      <c r="O48" s="117">
        <f t="shared" ref="O48:AQ48" si="42">O38*O$45</f>
        <v>11.514187529435995</v>
      </c>
      <c r="P48" s="117">
        <f t="shared" si="42"/>
        <v>0</v>
      </c>
      <c r="Q48" s="117">
        <f t="shared" si="42"/>
        <v>11.220464506905289</v>
      </c>
      <c r="R48" s="117">
        <f t="shared" si="42"/>
        <v>2.2506728034067125</v>
      </c>
      <c r="S48" s="117">
        <f t="shared" si="42"/>
        <v>0</v>
      </c>
      <c r="T48" s="117">
        <f t="shared" si="42"/>
        <v>43.978083313220502</v>
      </c>
      <c r="U48" s="117">
        <f t="shared" si="42"/>
        <v>0</v>
      </c>
      <c r="V48" s="117">
        <f t="shared" si="42"/>
        <v>0</v>
      </c>
      <c r="W48" s="117">
        <f t="shared" si="42"/>
        <v>0</v>
      </c>
      <c r="X48" s="117">
        <f t="shared" si="42"/>
        <v>10.852402371669911</v>
      </c>
      <c r="Y48" s="117">
        <f t="shared" si="42"/>
        <v>10.090534979423868</v>
      </c>
      <c r="Z48" s="117">
        <f t="shared" si="42"/>
        <v>1.5158416179337242</v>
      </c>
      <c r="AA48" s="117">
        <f t="shared" si="42"/>
        <v>0</v>
      </c>
      <c r="AB48" s="117">
        <f t="shared" si="42"/>
        <v>0</v>
      </c>
      <c r="AC48" s="117">
        <f t="shared" si="42"/>
        <v>10.938478152964196</v>
      </c>
      <c r="AD48" s="117">
        <f t="shared" si="42"/>
        <v>0.95951562745299956</v>
      </c>
      <c r="AE48" s="117">
        <f t="shared" si="42"/>
        <v>9.3503870890877412</v>
      </c>
      <c r="AF48" s="117">
        <f t="shared" si="42"/>
        <v>5.6266820085167808</v>
      </c>
      <c r="AG48" s="117">
        <f t="shared" si="42"/>
        <v>2.7580860491156538</v>
      </c>
      <c r="AH48" s="117">
        <f t="shared" si="42"/>
        <v>25.13033332184029</v>
      </c>
      <c r="AI48" s="117">
        <f t="shared" si="42"/>
        <v>36.648402761017088</v>
      </c>
      <c r="AJ48" s="117">
        <f t="shared" si="42"/>
        <v>9.9125203658370022</v>
      </c>
      <c r="AK48" s="117">
        <f t="shared" si="42"/>
        <v>0</v>
      </c>
      <c r="AL48" s="117">
        <f t="shared" si="42"/>
        <v>10.852402371669911</v>
      </c>
      <c r="AM48" s="117">
        <f t="shared" si="42"/>
        <v>5.0452674897119341</v>
      </c>
      <c r="AN48" s="117">
        <f t="shared" si="42"/>
        <v>1.8162962962962963</v>
      </c>
      <c r="AO48" s="117">
        <f t="shared" si="42"/>
        <v>0.90950497076023451</v>
      </c>
      <c r="AP48" s="117">
        <f t="shared" si="42"/>
        <v>0</v>
      </c>
      <c r="AQ48" s="117">
        <f t="shared" si="42"/>
        <v>2.2737624269005865</v>
      </c>
      <c r="AS48" s="3" t="s">
        <v>11</v>
      </c>
      <c r="AT48" s="91">
        <v>0</v>
      </c>
      <c r="AU48" s="91">
        <v>0.5</v>
      </c>
      <c r="AV48" s="91">
        <v>1</v>
      </c>
    </row>
    <row r="49" spans="1:48">
      <c r="A49">
        <f>A26</f>
        <v>2020</v>
      </c>
      <c r="B49" s="57">
        <f t="shared" ref="B49:D49" si="43">B26</f>
        <v>120332.448028</v>
      </c>
      <c r="C49" s="57">
        <f t="shared" si="43"/>
        <v>22217.458701036754</v>
      </c>
      <c r="D49" s="57">
        <f t="shared" si="43"/>
        <v>116334.45145061752</v>
      </c>
      <c r="E49" s="161">
        <f>H26*1000</f>
        <v>0.15561</v>
      </c>
      <c r="F49" s="161">
        <f>J26*1000</f>
        <v>0.72</v>
      </c>
      <c r="G49" s="161">
        <f>L26*1000</f>
        <v>0.67303071903983569</v>
      </c>
      <c r="N49">
        <v>2050</v>
      </c>
      <c r="O49" s="117">
        <f t="shared" ref="O49:AQ49" si="44">O39*O$45</f>
        <v>16.587338554905497</v>
      </c>
      <c r="P49" s="117">
        <f t="shared" si="44"/>
        <v>0</v>
      </c>
      <c r="Q49" s="117">
        <f t="shared" si="44"/>
        <v>17.869603802930065</v>
      </c>
      <c r="R49" s="117">
        <f t="shared" si="44"/>
        <v>3.5843998492358802</v>
      </c>
      <c r="S49" s="117">
        <f t="shared" si="44"/>
        <v>0</v>
      </c>
      <c r="T49" s="117">
        <f t="shared" si="44"/>
        <v>70.756765485962177</v>
      </c>
      <c r="U49" s="117">
        <f t="shared" si="44"/>
        <v>0</v>
      </c>
      <c r="V49" s="117">
        <f t="shared" si="44"/>
        <v>0</v>
      </c>
      <c r="W49" s="117">
        <f t="shared" si="44"/>
        <v>0</v>
      </c>
      <c r="X49" s="117">
        <f t="shared" si="44"/>
        <v>18.420194688109177</v>
      </c>
      <c r="Y49" s="117">
        <f t="shared" si="44"/>
        <v>15.135802469135804</v>
      </c>
      <c r="Z49" s="117">
        <f t="shared" si="44"/>
        <v>2.3458165204678374</v>
      </c>
      <c r="AA49" s="117">
        <f t="shared" si="44"/>
        <v>0</v>
      </c>
      <c r="AB49" s="117">
        <f t="shared" si="44"/>
        <v>0</v>
      </c>
      <c r="AC49" s="117">
        <f t="shared" si="44"/>
        <v>15.757971627160222</v>
      </c>
      <c r="AD49" s="117">
        <f t="shared" si="44"/>
        <v>1.3822782129087912</v>
      </c>
      <c r="AE49" s="117">
        <f t="shared" si="44"/>
        <v>14.891336502441723</v>
      </c>
      <c r="AF49" s="117">
        <f t="shared" si="44"/>
        <v>8.9609996230897</v>
      </c>
      <c r="AG49" s="117">
        <f t="shared" si="44"/>
        <v>0</v>
      </c>
      <c r="AH49" s="117">
        <f t="shared" si="44"/>
        <v>40.432437420549817</v>
      </c>
      <c r="AI49" s="117">
        <f t="shared" si="44"/>
        <v>58.963971238301816</v>
      </c>
      <c r="AJ49" s="117">
        <f t="shared" si="44"/>
        <v>15.948350315883541</v>
      </c>
      <c r="AK49" s="117">
        <f t="shared" si="44"/>
        <v>0</v>
      </c>
      <c r="AL49" s="117">
        <f t="shared" si="44"/>
        <v>18.420194688109177</v>
      </c>
      <c r="AM49" s="117">
        <f t="shared" si="44"/>
        <v>7.567901234567902</v>
      </c>
      <c r="AN49" s="117">
        <f t="shared" si="44"/>
        <v>2.7244444444444444</v>
      </c>
      <c r="AO49" s="117">
        <f t="shared" si="44"/>
        <v>1.4074899122807023</v>
      </c>
      <c r="AP49" s="117">
        <f t="shared" si="44"/>
        <v>0</v>
      </c>
      <c r="AQ49" s="117">
        <f t="shared" si="44"/>
        <v>3.5187247807017559</v>
      </c>
      <c r="AS49" t="s">
        <v>8</v>
      </c>
      <c r="AT49" s="91">
        <v>0</v>
      </c>
      <c r="AU49" s="91">
        <v>0.5</v>
      </c>
      <c r="AV49" s="91">
        <v>0</v>
      </c>
    </row>
    <row r="50" spans="1:48">
      <c r="A50">
        <f t="shared" ref="A50:D50" si="45">A27</f>
        <v>2030</v>
      </c>
      <c r="B50" s="57">
        <f t="shared" si="45"/>
        <v>120332.448028</v>
      </c>
      <c r="C50" s="57">
        <f t="shared" si="45"/>
        <v>25188.409567194642</v>
      </c>
      <c r="D50" s="57">
        <f t="shared" si="45"/>
        <v>134070.46863012621</v>
      </c>
      <c r="E50" s="161">
        <f t="shared" ref="E50:E52" si="46">H27*1000</f>
        <v>0.149447844</v>
      </c>
      <c r="F50" s="161">
        <f t="shared" ref="F50:F52" si="47">J27*1000</f>
        <v>0.69148799999999988</v>
      </c>
      <c r="G50" s="161">
        <f t="shared" ref="G50:G52" si="48">L27*1000</f>
        <v>0.64637870256585817</v>
      </c>
      <c r="AS50" s="91"/>
      <c r="AT50" s="91"/>
      <c r="AU50" s="91"/>
    </row>
    <row r="51" spans="1:48" ht="12.75">
      <c r="A51">
        <f t="shared" ref="A51:D51" si="49">A28</f>
        <v>2040</v>
      </c>
      <c r="B51" s="57">
        <f t="shared" si="49"/>
        <v>120332.448028</v>
      </c>
      <c r="C51" s="57">
        <f t="shared" si="49"/>
        <v>28159.360433352529</v>
      </c>
      <c r="D51" s="57">
        <f t="shared" si="49"/>
        <v>151806.48580963491</v>
      </c>
      <c r="E51" s="161">
        <f t="shared" si="46"/>
        <v>0.14352970937759998</v>
      </c>
      <c r="F51" s="161">
        <f t="shared" si="47"/>
        <v>0.66410507519999984</v>
      </c>
      <c r="G51" s="161">
        <f t="shared" si="48"/>
        <v>0.62078210594425021</v>
      </c>
      <c r="O51" s="36" t="s">
        <v>5</v>
      </c>
      <c r="P51" s="50"/>
      <c r="Q51" s="50"/>
      <c r="R51" s="50"/>
      <c r="S51" s="36" t="s">
        <v>1</v>
      </c>
      <c r="AS51" s="91"/>
      <c r="AT51" s="91"/>
      <c r="AU51" s="91"/>
    </row>
    <row r="52" spans="1:48" ht="12" thickBot="1">
      <c r="A52">
        <f t="shared" ref="A52:D52" si="50">A29</f>
        <v>2050</v>
      </c>
      <c r="B52" s="57">
        <f t="shared" si="50"/>
        <v>120332.448028</v>
      </c>
      <c r="C52" s="57">
        <f t="shared" si="50"/>
        <v>31130.311299510417</v>
      </c>
      <c r="D52" s="57">
        <f t="shared" si="50"/>
        <v>169542.5029891436</v>
      </c>
      <c r="E52" s="161">
        <f t="shared" si="46"/>
        <v>0.13784593288624702</v>
      </c>
      <c r="F52" s="161">
        <f t="shared" si="47"/>
        <v>0.63780651422207979</v>
      </c>
      <c r="G52" s="161">
        <f t="shared" si="48"/>
        <v>0.59619913454885776</v>
      </c>
      <c r="N52" s="166" t="s">
        <v>14</v>
      </c>
      <c r="O52" s="147" t="s">
        <v>67</v>
      </c>
      <c r="P52" s="128"/>
      <c r="Q52" s="128" t="s">
        <v>68</v>
      </c>
      <c r="R52" s="5"/>
      <c r="S52" s="144" t="s">
        <v>67</v>
      </c>
      <c r="T52" s="128" t="s">
        <v>68</v>
      </c>
      <c r="AC52" s="42"/>
    </row>
    <row r="53" spans="1:48" ht="12" thickBot="1">
      <c r="N53" s="164"/>
      <c r="O53" s="145" t="s">
        <v>8</v>
      </c>
      <c r="P53" s="2" t="s">
        <v>12</v>
      </c>
      <c r="Q53" s="2" t="s">
        <v>8</v>
      </c>
      <c r="R53" s="2" t="s">
        <v>12</v>
      </c>
      <c r="S53" s="145" t="s">
        <v>11</v>
      </c>
      <c r="T53" s="2" t="s">
        <v>11</v>
      </c>
    </row>
    <row r="54" spans="1:48">
      <c r="N54">
        <v>2020</v>
      </c>
      <c r="O54" s="149">
        <f>(SUMIFS($O36:$AB36,$O$35:$AB$35,O$53)+(1.25)*SUM(X36,AB36))*$O$60</f>
        <v>0</v>
      </c>
      <c r="P54" s="150">
        <f>SUM(S36,V36,AA36)*$O$60</f>
        <v>4.2466611461622401</v>
      </c>
      <c r="Q54" s="150">
        <f>(SUMIFS($AC36:$AQ36,$AC$35:$AQ$35,Q$53)+(1.25)*SUM(AL36,AQ36))*$O$60</f>
        <v>0</v>
      </c>
      <c r="R54" s="151">
        <f>SUM(AG36,AJ36,AP36)*$O$60</f>
        <v>4.2466611461622401</v>
      </c>
      <c r="S54" s="146">
        <f>SUMIFS($O36:$AB36,$O$35:$AB$35,S$53)</f>
        <v>0</v>
      </c>
      <c r="T54" s="117">
        <f>SUMIFS($AC36:$AQ36,$AC$35:$AQ$35,T$53)</f>
        <v>0</v>
      </c>
    </row>
    <row r="55" spans="1:48">
      <c r="N55">
        <v>2030</v>
      </c>
      <c r="O55" s="149">
        <f>(SUMIFS($O37:$AB37,$O$35:$AB$35,O$53)+(1.25)*SUM(X37,AB37))*$O$60</f>
        <v>20.737622303055648</v>
      </c>
      <c r="P55" s="150">
        <f>SUM(S37,V37,AA37)*$O$60</f>
        <v>0</v>
      </c>
      <c r="Q55" s="150">
        <f>(SUMIFS($AC37:$AQ37,$AC$35:$AQ$35,Q$53)+(1.25)*SUM(AL37,AQ37))*$O$60</f>
        <v>96.090391110530305</v>
      </c>
      <c r="R55" s="151">
        <f>SUM(AG37,AJ37,AP37)*$O$60</f>
        <v>34.90318432623657</v>
      </c>
      <c r="S55" s="146">
        <f>SUMIFS($O37:$AB37,$O$35:$AB$35,S$53)</f>
        <v>37.21962575956411</v>
      </c>
      <c r="T55" s="117">
        <f>SUMIFS($AC37:$AQ37,$AC$35:$AQ$35,T$53)</f>
        <v>24.566803450619489</v>
      </c>
    </row>
    <row r="56" spans="1:48">
      <c r="N56">
        <v>2040</v>
      </c>
      <c r="O56" s="149">
        <f>(SUMIFS($O38:$AB38,$O$35:$AB$35,O$53)+(1.25)*SUM(X38,AB38))*$O$60</f>
        <v>47.171070630275842</v>
      </c>
      <c r="P56" s="150">
        <f>SUM(S38,V38,AA38)*$O$60</f>
        <v>0</v>
      </c>
      <c r="Q56" s="150">
        <f>(SUMIFS($AC38:$AQ38,$AC$35:$AQ$35,Q$53)+(1.25)*SUM(AL38,AQ38))*$O$60</f>
        <v>209.43742137067321</v>
      </c>
      <c r="R56" s="151">
        <f>SUM(AG38,AJ38,AP38)*$O$60</f>
        <v>45.614183093829567</v>
      </c>
      <c r="S56" s="146">
        <f>SUMIFS($O38:$AB38,$O$35:$AB$35,S$53)</f>
        <v>78.319111946919378</v>
      </c>
      <c r="T56" s="117">
        <f>SUMIFS($AC38:$AQ38,$AC$35:$AQ$35,T$53)</f>
        <v>51.373971024364387</v>
      </c>
    </row>
    <row r="57" spans="1:48">
      <c r="N57">
        <v>2050</v>
      </c>
      <c r="O57" s="149">
        <f>(SUMIFS($O39:$AB39,$O$35:$AB$35,O$53)+(1.25)*SUM(X39,AB39))*$O$60</f>
        <v>79.2165403344422</v>
      </c>
      <c r="P57" s="150">
        <f>SUM(S39,V39,AA39)*$O$60</f>
        <v>0</v>
      </c>
      <c r="Q57" s="150">
        <f>(SUMIFS($AC39:$AQ39,$AC$35:$AQ$35,Q$53)+(1.25)*SUM(AL39,AQ39))*$O$60</f>
        <v>338.29420675520049</v>
      </c>
      <c r="R57" s="151">
        <f>SUM(AG39,AJ39,AP39)*$O$60</f>
        <v>57.414061137180752</v>
      </c>
      <c r="S57" s="146">
        <f>SUMIFS($O39:$AB39,$O$35:$AB$35,S$53)</f>
        <v>122.69532683340138</v>
      </c>
      <c r="T57" s="117">
        <f>SUMIFS($AC39:$AQ39,$AC$35:$AQ$35,T$53)</f>
        <v>80.05713669700036</v>
      </c>
    </row>
    <row r="60" spans="1:48">
      <c r="N60" s="3" t="s">
        <v>4</v>
      </c>
      <c r="O60" s="148">
        <v>3.6</v>
      </c>
      <c r="P60" s="3" t="s">
        <v>5</v>
      </c>
    </row>
    <row r="66" spans="13:26">
      <c r="N66" t="s">
        <v>69</v>
      </c>
    </row>
    <row r="67" spans="13:26">
      <c r="O67" t="s">
        <v>70</v>
      </c>
      <c r="U67" t="s">
        <v>71</v>
      </c>
    </row>
    <row r="68" spans="13:26" ht="12" thickBot="1">
      <c r="N68" t="s">
        <v>14</v>
      </c>
      <c r="O68" s="5" t="s">
        <v>20</v>
      </c>
      <c r="P68" s="5" t="s">
        <v>21</v>
      </c>
      <c r="Q68" s="5" t="s">
        <v>22</v>
      </c>
      <c r="R68" s="5" t="s">
        <v>23</v>
      </c>
      <c r="S68" s="5" t="s">
        <v>24</v>
      </c>
      <c r="T68" s="5" t="s">
        <v>26</v>
      </c>
      <c r="U68" s="5" t="s">
        <v>20</v>
      </c>
      <c r="V68" s="5" t="s">
        <v>21</v>
      </c>
      <c r="W68" s="5" t="s">
        <v>22</v>
      </c>
      <c r="X68" s="5" t="s">
        <v>23</v>
      </c>
      <c r="Y68" s="5" t="s">
        <v>24</v>
      </c>
      <c r="Z68" s="5" t="s">
        <v>26</v>
      </c>
    </row>
    <row r="69" spans="13:26">
      <c r="N69">
        <f>N36</f>
        <v>2020</v>
      </c>
      <c r="O69" s="42">
        <f>O36</f>
        <v>0</v>
      </c>
      <c r="P69" s="42">
        <f>Q36</f>
        <v>0</v>
      </c>
      <c r="Q69" s="42">
        <f>T36</f>
        <v>0</v>
      </c>
      <c r="R69" s="42">
        <f>W36</f>
        <v>0</v>
      </c>
      <c r="S69" s="42">
        <f>Y36</f>
        <v>0</v>
      </c>
      <c r="T69" s="42">
        <f>Z36</f>
        <v>0</v>
      </c>
      <c r="U69" s="42">
        <f>AC36</f>
        <v>0</v>
      </c>
      <c r="V69" s="42">
        <f>AE36</f>
        <v>0</v>
      </c>
      <c r="W69" s="42">
        <f>AH36</f>
        <v>0</v>
      </c>
      <c r="X69" s="42">
        <f>AK36</f>
        <v>0</v>
      </c>
      <c r="Y69" s="42">
        <f>AM36</f>
        <v>0</v>
      </c>
      <c r="Z69" s="42">
        <f>AO36</f>
        <v>0</v>
      </c>
    </row>
    <row r="70" spans="13:26">
      <c r="N70">
        <f t="shared" ref="N70:O70" si="51">N37</f>
        <v>2030</v>
      </c>
      <c r="O70" s="42">
        <f t="shared" si="51"/>
        <v>5.9944749736755503</v>
      </c>
      <c r="P70" s="42">
        <f t="shared" ref="P70:P72" si="52">Q37</f>
        <v>5.2252448864400858</v>
      </c>
      <c r="Q70" s="42">
        <f t="shared" ref="Q70:Q72" si="53">T37</f>
        <v>20.220735631958764</v>
      </c>
      <c r="R70" s="42">
        <f t="shared" ref="R70:R72" si="54">W37</f>
        <v>0</v>
      </c>
      <c r="S70" s="42">
        <f t="shared" ref="S70:T70" si="55">Y37</f>
        <v>5.0452674897119341</v>
      </c>
      <c r="T70" s="42">
        <f t="shared" si="55"/>
        <v>0.73390277777777835</v>
      </c>
      <c r="U70" s="42">
        <f t="shared" ref="U70:U72" si="56">AC37</f>
        <v>5.6947512249917729</v>
      </c>
      <c r="V70" s="42">
        <f t="shared" ref="V70:V72" si="57">AE37</f>
        <v>4.3543707387000712</v>
      </c>
      <c r="W70" s="42">
        <f t="shared" ref="W70:W72" si="58">AH37</f>
        <v>11.55470607540501</v>
      </c>
      <c r="X70" s="42">
        <f t="shared" ref="X70:X72" si="59">AK37</f>
        <v>0</v>
      </c>
      <c r="Y70" s="42">
        <f t="shared" ref="Y70:Y72" si="60">AM37</f>
        <v>2.522633744855967</v>
      </c>
      <c r="Z70" s="42">
        <f t="shared" ref="Z70:Z72" si="61">AO37</f>
        <v>0.44034166666666702</v>
      </c>
    </row>
    <row r="71" spans="13:26">
      <c r="N71">
        <f t="shared" ref="N71:O71" si="62">N38</f>
        <v>2040</v>
      </c>
      <c r="O71" s="42">
        <f t="shared" si="62"/>
        <v>11.514187529435995</v>
      </c>
      <c r="P71" s="42">
        <f t="shared" si="52"/>
        <v>11.220464506905289</v>
      </c>
      <c r="Q71" s="42">
        <f t="shared" si="53"/>
        <v>43.978083313220502</v>
      </c>
      <c r="R71" s="42">
        <f t="shared" si="54"/>
        <v>0</v>
      </c>
      <c r="S71" s="42">
        <f t="shared" ref="S71:T71" si="63">Y38</f>
        <v>10.090534979423868</v>
      </c>
      <c r="T71" s="42">
        <f t="shared" si="63"/>
        <v>1.5158416179337242</v>
      </c>
      <c r="U71" s="42">
        <f t="shared" si="56"/>
        <v>10.938478152964196</v>
      </c>
      <c r="V71" s="42">
        <f t="shared" si="57"/>
        <v>9.3503870890877412</v>
      </c>
      <c r="W71" s="42">
        <f t="shared" si="58"/>
        <v>25.13033332184029</v>
      </c>
      <c r="X71" s="42">
        <f t="shared" si="59"/>
        <v>0</v>
      </c>
      <c r="Y71" s="42">
        <f t="shared" si="60"/>
        <v>5.0452674897119341</v>
      </c>
      <c r="Z71" s="42">
        <f t="shared" si="61"/>
        <v>0.90950497076023451</v>
      </c>
    </row>
    <row r="72" spans="13:26">
      <c r="N72">
        <f t="shared" ref="N72:O72" si="64">N39</f>
        <v>2050</v>
      </c>
      <c r="O72" s="42">
        <f t="shared" si="64"/>
        <v>16.587338554905497</v>
      </c>
      <c r="P72" s="42">
        <f t="shared" si="52"/>
        <v>17.869603802930065</v>
      </c>
      <c r="Q72" s="42">
        <f t="shared" si="53"/>
        <v>70.756765485962177</v>
      </c>
      <c r="R72" s="42">
        <f t="shared" si="54"/>
        <v>0</v>
      </c>
      <c r="S72" s="42">
        <f t="shared" ref="S72:T72" si="65">Y39</f>
        <v>15.135802469135804</v>
      </c>
      <c r="T72" s="42">
        <f t="shared" si="65"/>
        <v>2.3458165204678374</v>
      </c>
      <c r="U72" s="42">
        <f t="shared" si="56"/>
        <v>15.757971627160222</v>
      </c>
      <c r="V72" s="42">
        <f t="shared" si="57"/>
        <v>14.891336502441723</v>
      </c>
      <c r="W72" s="42">
        <f t="shared" si="58"/>
        <v>40.432437420549817</v>
      </c>
      <c r="X72" s="42">
        <f t="shared" si="59"/>
        <v>0</v>
      </c>
      <c r="Y72" s="42">
        <f t="shared" si="60"/>
        <v>7.567901234567902</v>
      </c>
      <c r="Z72" s="42">
        <f t="shared" si="61"/>
        <v>1.4074899122807023</v>
      </c>
    </row>
    <row r="74" spans="13:26">
      <c r="N74" s="3" t="s">
        <v>72</v>
      </c>
    </row>
    <row r="75" spans="13:26" ht="23.25" thickBot="1">
      <c r="N75" s="5" t="s">
        <v>33</v>
      </c>
      <c r="O75" s="5" t="s">
        <v>73</v>
      </c>
      <c r="P75" s="5" t="s">
        <v>74</v>
      </c>
      <c r="Q75" s="5" t="s">
        <v>75</v>
      </c>
      <c r="R75" s="5">
        <v>2020</v>
      </c>
      <c r="S75" s="5">
        <v>2030</v>
      </c>
      <c r="T75" s="5">
        <v>2040</v>
      </c>
      <c r="U75" s="5">
        <v>2050</v>
      </c>
    </row>
    <row r="76" spans="13:26">
      <c r="M76" s="163" t="str">
        <f>Q76&amp;P76&amp;N76</f>
        <v>DiversifiedCarsElectricity</v>
      </c>
      <c r="N76" t="s">
        <v>11</v>
      </c>
      <c r="O76" t="s">
        <v>76</v>
      </c>
      <c r="P76" t="s">
        <v>20</v>
      </c>
      <c r="Q76" t="s">
        <v>27</v>
      </c>
      <c r="R76" s="152">
        <f>INDEX($O$46:$AQ$49,MATCH(R$75,$N$46:$N$49,0),MATCH($M76,$O$41:$AQ$41,0))*10^6</f>
        <v>0</v>
      </c>
      <c r="S76" s="152">
        <f t="shared" ref="S76:U89" si="66">INDEX($O$46:$AQ$49,MATCH(S$75,$N$46:$N$49,0),MATCH($M76,$O$41:$AQ$41,0))*10^6</f>
        <v>5694751.2249917733</v>
      </c>
      <c r="T76" s="152">
        <f t="shared" si="66"/>
        <v>10938478.152964195</v>
      </c>
      <c r="U76" s="152">
        <f t="shared" si="66"/>
        <v>15757971.627160221</v>
      </c>
    </row>
    <row r="77" spans="13:26">
      <c r="M77" s="163" t="str">
        <f t="shared" ref="M77:M104" si="67">Q77&amp;P77&amp;N77</f>
        <v>DiversifiedBusesElectricity</v>
      </c>
      <c r="N77" t="s">
        <v>11</v>
      </c>
      <c r="O77" t="s">
        <v>76</v>
      </c>
      <c r="P77" t="s">
        <v>21</v>
      </c>
      <c r="Q77" t="s">
        <v>27</v>
      </c>
      <c r="R77" s="152">
        <f t="shared" ref="R77:U104" si="68">INDEX($O$46:$AQ$49,MATCH(R$75,$N$46:$N$49,0),MATCH($M77,$O$41:$AQ$41,0))*10^6</f>
        <v>0</v>
      </c>
      <c r="S77" s="152">
        <f t="shared" si="66"/>
        <v>4354370.7387000713</v>
      </c>
      <c r="T77" s="152">
        <f t="shared" si="66"/>
        <v>9350387.0890877414</v>
      </c>
      <c r="U77" s="152">
        <f t="shared" si="66"/>
        <v>14891336.502441723</v>
      </c>
    </row>
    <row r="78" spans="13:26">
      <c r="M78" s="163" t="str">
        <f t="shared" si="67"/>
        <v>DiversifiedTrucksElectricity</v>
      </c>
      <c r="N78" t="s">
        <v>11</v>
      </c>
      <c r="O78" t="s">
        <v>76</v>
      </c>
      <c r="P78" t="s">
        <v>22</v>
      </c>
      <c r="Q78" t="s">
        <v>27</v>
      </c>
      <c r="R78" s="152">
        <f t="shared" si="68"/>
        <v>0</v>
      </c>
      <c r="S78" s="152">
        <f t="shared" si="66"/>
        <v>11554706.075405009</v>
      </c>
      <c r="T78" s="152">
        <f t="shared" si="66"/>
        <v>25130333.32184029</v>
      </c>
      <c r="U78" s="152">
        <f t="shared" si="66"/>
        <v>40432437.420549817</v>
      </c>
    </row>
    <row r="79" spans="13:26">
      <c r="M79" s="163" t="str">
        <f t="shared" si="67"/>
        <v>DiversifiedRailElectricity</v>
      </c>
      <c r="N79" t="s">
        <v>11</v>
      </c>
      <c r="O79" t="s">
        <v>76</v>
      </c>
      <c r="P79" t="s">
        <v>24</v>
      </c>
      <c r="Q79" t="s">
        <v>27</v>
      </c>
      <c r="R79" s="152">
        <f t="shared" si="68"/>
        <v>0</v>
      </c>
      <c r="S79" s="152">
        <f t="shared" si="66"/>
        <v>2522633.7448559669</v>
      </c>
      <c r="T79" s="152">
        <f t="shared" si="66"/>
        <v>5045267.4897119338</v>
      </c>
      <c r="U79" s="152">
        <f t="shared" si="66"/>
        <v>7567901.2345679021</v>
      </c>
    </row>
    <row r="80" spans="13:26">
      <c r="M80" s="163" t="str">
        <f t="shared" si="67"/>
        <v>DiversifiedShippingElectricity</v>
      </c>
      <c r="N80" t="s">
        <v>11</v>
      </c>
      <c r="O80" t="s">
        <v>76</v>
      </c>
      <c r="P80" t="s">
        <v>26</v>
      </c>
      <c r="Q80" t="s">
        <v>27</v>
      </c>
      <c r="R80" s="152">
        <f t="shared" si="68"/>
        <v>0</v>
      </c>
      <c r="S80" s="152">
        <f t="shared" si="66"/>
        <v>440341.66666666704</v>
      </c>
      <c r="T80" s="152">
        <f t="shared" si="66"/>
        <v>909504.97076023452</v>
      </c>
      <c r="U80" s="152">
        <f t="shared" si="66"/>
        <v>1407489.9122807023</v>
      </c>
    </row>
    <row r="81" spans="13:21">
      <c r="M81" s="163" t="str">
        <f t="shared" si="67"/>
        <v>DiversifiedAviationElectricity</v>
      </c>
      <c r="N81" t="s">
        <v>11</v>
      </c>
      <c r="O81" t="s">
        <v>76</v>
      </c>
      <c r="P81" t="s">
        <v>23</v>
      </c>
      <c r="Q81" t="s">
        <v>27</v>
      </c>
      <c r="R81" s="152">
        <f t="shared" si="68"/>
        <v>0</v>
      </c>
      <c r="S81" s="152">
        <f t="shared" si="66"/>
        <v>0</v>
      </c>
      <c r="T81" s="152">
        <f t="shared" si="66"/>
        <v>0</v>
      </c>
      <c r="U81" s="152">
        <f t="shared" si="66"/>
        <v>0</v>
      </c>
    </row>
    <row r="82" spans="13:21">
      <c r="M82" s="163" t="str">
        <f t="shared" si="67"/>
        <v>DiversifiedShippingHydrogen</v>
      </c>
      <c r="N82" t="s">
        <v>8</v>
      </c>
      <c r="O82" t="s">
        <v>76</v>
      </c>
      <c r="P82" t="s">
        <v>26</v>
      </c>
      <c r="Q82" t="s">
        <v>27</v>
      </c>
      <c r="R82" s="152">
        <f t="shared" si="68"/>
        <v>0</v>
      </c>
      <c r="S82" s="152">
        <f t="shared" si="66"/>
        <v>1100854.1666666677</v>
      </c>
      <c r="T82" s="152">
        <f t="shared" si="66"/>
        <v>2273762.4269005866</v>
      </c>
      <c r="U82" s="152">
        <f t="shared" si="66"/>
        <v>3518724.780701756</v>
      </c>
    </row>
    <row r="83" spans="13:21">
      <c r="M83" s="163" t="str">
        <f t="shared" si="67"/>
        <v>DiversifiedCarsHydrogen</v>
      </c>
      <c r="N83" t="s">
        <v>8</v>
      </c>
      <c r="O83" t="s">
        <v>76</v>
      </c>
      <c r="P83" t="s">
        <v>20</v>
      </c>
      <c r="Q83" t="s">
        <v>27</v>
      </c>
      <c r="R83" s="152">
        <f t="shared" si="68"/>
        <v>0</v>
      </c>
      <c r="S83" s="152">
        <f t="shared" si="66"/>
        <v>499539.58113962912</v>
      </c>
      <c r="T83" s="152">
        <f t="shared" si="66"/>
        <v>959515.62745299959</v>
      </c>
      <c r="U83" s="152">
        <f t="shared" si="66"/>
        <v>1382278.2129087911</v>
      </c>
    </row>
    <row r="84" spans="13:21">
      <c r="M84" s="163" t="str">
        <f t="shared" si="67"/>
        <v>DiversifiedBusesHydrogen</v>
      </c>
      <c r="N84" t="s">
        <v>8</v>
      </c>
      <c r="O84" t="s">
        <v>76</v>
      </c>
      <c r="P84" t="s">
        <v>21</v>
      </c>
      <c r="Q84" t="s">
        <v>27</v>
      </c>
      <c r="R84" s="152">
        <f t="shared" si="68"/>
        <v>0</v>
      </c>
      <c r="S84" s="152">
        <f t="shared" si="66"/>
        <v>2620282.910260349</v>
      </c>
      <c r="T84" s="152">
        <f t="shared" si="66"/>
        <v>5626682.008516781</v>
      </c>
      <c r="U84" s="152">
        <f t="shared" si="66"/>
        <v>8960999.6230896991</v>
      </c>
    </row>
    <row r="85" spans="13:21">
      <c r="M85" s="163" t="str">
        <f t="shared" si="67"/>
        <v>DiversifiedTrucksHydrogen</v>
      </c>
      <c r="N85" t="s">
        <v>8</v>
      </c>
      <c r="O85" t="s">
        <v>76</v>
      </c>
      <c r="P85" t="s">
        <v>22</v>
      </c>
      <c r="Q85" t="s">
        <v>27</v>
      </c>
      <c r="R85" s="152">
        <f t="shared" si="68"/>
        <v>0</v>
      </c>
      <c r="S85" s="152">
        <f t="shared" si="66"/>
        <v>16850613.026632305</v>
      </c>
      <c r="T85" s="152">
        <f t="shared" si="66"/>
        <v>36648402.761017092</v>
      </c>
      <c r="U85" s="152">
        <f t="shared" si="66"/>
        <v>58963971.238301814</v>
      </c>
    </row>
    <row r="86" spans="13:21">
      <c r="M86" s="163" t="str">
        <f t="shared" si="67"/>
        <v>DiversifiedAviationHydrogen</v>
      </c>
      <c r="N86" t="s">
        <v>8</v>
      </c>
      <c r="O86" t="s">
        <v>76</v>
      </c>
      <c r="P86" t="s">
        <v>23</v>
      </c>
      <c r="Q86" t="s">
        <v>27</v>
      </c>
      <c r="R86" s="152">
        <f t="shared" si="68"/>
        <v>0</v>
      </c>
      <c r="S86" s="152">
        <f t="shared" si="66"/>
        <v>4712337.4756335402</v>
      </c>
      <c r="T86" s="152">
        <f t="shared" si="66"/>
        <v>10852402.371669911</v>
      </c>
      <c r="U86" s="152">
        <f t="shared" si="66"/>
        <v>18420194.688109178</v>
      </c>
    </row>
    <row r="87" spans="13:21">
      <c r="M87" s="163" t="str">
        <f t="shared" si="67"/>
        <v>DiversifiedRailHydrogen</v>
      </c>
      <c r="N87" t="s">
        <v>8</v>
      </c>
      <c r="O87" t="s">
        <v>76</v>
      </c>
      <c r="P87" t="s">
        <v>24</v>
      </c>
      <c r="Q87" t="s">
        <v>27</v>
      </c>
      <c r="R87" s="152">
        <f t="shared" si="68"/>
        <v>0</v>
      </c>
      <c r="S87" s="152">
        <f t="shared" si="66"/>
        <v>908148.1481481482</v>
      </c>
      <c r="T87" s="152">
        <f t="shared" si="66"/>
        <v>1816296.2962962964</v>
      </c>
      <c r="U87" s="152">
        <f t="shared" si="66"/>
        <v>2724444.4444444445</v>
      </c>
    </row>
    <row r="88" spans="13:21">
      <c r="M88" s="163" t="str">
        <f t="shared" si="67"/>
        <v>DiversifiedBusesMethane</v>
      </c>
      <c r="N88" t="s">
        <v>12</v>
      </c>
      <c r="O88" t="s">
        <v>76</v>
      </c>
      <c r="P88" t="s">
        <v>21</v>
      </c>
      <c r="Q88" t="s">
        <v>27</v>
      </c>
      <c r="R88" s="152">
        <f t="shared" si="68"/>
        <v>1179628.0961561778</v>
      </c>
      <c r="S88" s="152">
        <f t="shared" si="66"/>
        <v>5137639.3608781835</v>
      </c>
      <c r="T88" s="152">
        <f t="shared" si="66"/>
        <v>2758086.0491156536</v>
      </c>
      <c r="U88" s="152">
        <f t="shared" si="66"/>
        <v>0</v>
      </c>
    </row>
    <row r="89" spans="13:21">
      <c r="M89" s="163" t="str">
        <f t="shared" si="67"/>
        <v>DiversifiedTrucksMethane</v>
      </c>
      <c r="N89" t="s">
        <v>12</v>
      </c>
      <c r="O89" t="s">
        <v>76</v>
      </c>
      <c r="P89" t="s">
        <v>22</v>
      </c>
      <c r="Q89" t="s">
        <v>27</v>
      </c>
      <c r="R89" s="152">
        <f t="shared" si="68"/>
        <v>0</v>
      </c>
      <c r="S89" s="152">
        <f t="shared" si="66"/>
        <v>4557689.6186319757</v>
      </c>
      <c r="T89" s="152">
        <f t="shared" si="66"/>
        <v>9912520.3658370022</v>
      </c>
      <c r="U89" s="152">
        <f t="shared" si="66"/>
        <v>15948350.315883541</v>
      </c>
    </row>
    <row r="90" spans="13:21">
      <c r="M90" s="163" t="str">
        <f t="shared" si="67"/>
        <v>DiversifiedShippingMethane</v>
      </c>
      <c r="N90" t="s">
        <v>12</v>
      </c>
      <c r="O90" t="s">
        <v>76</v>
      </c>
      <c r="P90" t="s">
        <v>26</v>
      </c>
      <c r="Q90" t="s">
        <v>27</v>
      </c>
      <c r="R90" s="152">
        <f t="shared" si="68"/>
        <v>0</v>
      </c>
      <c r="S90" s="152">
        <f t="shared" si="68"/>
        <v>0</v>
      </c>
      <c r="T90" s="152">
        <f t="shared" si="68"/>
        <v>0</v>
      </c>
      <c r="U90" s="152">
        <f t="shared" si="68"/>
        <v>0</v>
      </c>
    </row>
    <row r="91" spans="13:21">
      <c r="M91" s="163" t="str">
        <f t="shared" si="67"/>
        <v>ElectrificationCarsElectricity</v>
      </c>
      <c r="N91" t="s">
        <v>11</v>
      </c>
      <c r="O91" t="s">
        <v>76</v>
      </c>
      <c r="P91" t="s">
        <v>20</v>
      </c>
      <c r="Q91" t="s">
        <v>63</v>
      </c>
      <c r="R91" s="152">
        <f t="shared" si="68"/>
        <v>0</v>
      </c>
      <c r="S91" s="152">
        <f t="shared" si="68"/>
        <v>5994474.97367555</v>
      </c>
      <c r="T91" s="152">
        <f t="shared" si="68"/>
        <v>11514187.529435996</v>
      </c>
      <c r="U91" s="152">
        <f t="shared" si="68"/>
        <v>16587338.554905497</v>
      </c>
    </row>
    <row r="92" spans="13:21">
      <c r="M92" s="163" t="str">
        <f t="shared" si="67"/>
        <v>ElectrificationBusesElectricity</v>
      </c>
      <c r="N92" t="s">
        <v>11</v>
      </c>
      <c r="O92" t="s">
        <v>76</v>
      </c>
      <c r="P92" t="s">
        <v>21</v>
      </c>
      <c r="Q92" t="s">
        <v>63</v>
      </c>
      <c r="R92" s="152">
        <f t="shared" si="68"/>
        <v>0</v>
      </c>
      <c r="S92" s="152">
        <f t="shared" si="68"/>
        <v>5225244.8864400862</v>
      </c>
      <c r="T92" s="152">
        <f t="shared" si="68"/>
        <v>11220464.506905289</v>
      </c>
      <c r="U92" s="152">
        <f t="shared" si="68"/>
        <v>17869603.802930064</v>
      </c>
    </row>
    <row r="93" spans="13:21">
      <c r="M93" s="163" t="str">
        <f t="shared" si="67"/>
        <v>ElectrificationTrucksElectricity</v>
      </c>
      <c r="N93" t="s">
        <v>11</v>
      </c>
      <c r="O93" t="s">
        <v>76</v>
      </c>
      <c r="P93" t="s">
        <v>22</v>
      </c>
      <c r="Q93" t="s">
        <v>63</v>
      </c>
      <c r="R93" s="152">
        <f t="shared" si="68"/>
        <v>0</v>
      </c>
      <c r="S93" s="152">
        <f t="shared" si="68"/>
        <v>20220735.631958764</v>
      </c>
      <c r="T93" s="152">
        <f t="shared" si="68"/>
        <v>43978083.313220501</v>
      </c>
      <c r="U93" s="152">
        <f t="shared" si="68"/>
        <v>70756765.485962182</v>
      </c>
    </row>
    <row r="94" spans="13:21">
      <c r="M94" s="163" t="str">
        <f t="shared" si="67"/>
        <v>ElectrificationRailElectricity</v>
      </c>
      <c r="N94" t="s">
        <v>11</v>
      </c>
      <c r="O94" t="s">
        <v>76</v>
      </c>
      <c r="P94" t="s">
        <v>24</v>
      </c>
      <c r="Q94" t="s">
        <v>63</v>
      </c>
      <c r="R94" s="152">
        <f t="shared" si="68"/>
        <v>0</v>
      </c>
      <c r="S94" s="152">
        <f t="shared" si="68"/>
        <v>5045267.4897119338</v>
      </c>
      <c r="T94" s="152">
        <f t="shared" si="68"/>
        <v>10090534.979423868</v>
      </c>
      <c r="U94" s="152">
        <f t="shared" si="68"/>
        <v>15135802.469135804</v>
      </c>
    </row>
    <row r="95" spans="13:21">
      <c r="M95" s="163" t="str">
        <f t="shared" si="67"/>
        <v>ElectrificationShippingElectricity</v>
      </c>
      <c r="N95" t="s">
        <v>11</v>
      </c>
      <c r="O95" t="s">
        <v>76</v>
      </c>
      <c r="P95" t="s">
        <v>26</v>
      </c>
      <c r="Q95" t="s">
        <v>63</v>
      </c>
      <c r="R95" s="152">
        <f t="shared" si="68"/>
        <v>0</v>
      </c>
      <c r="S95" s="152">
        <f t="shared" si="68"/>
        <v>733902.77777777833</v>
      </c>
      <c r="T95" s="152">
        <f t="shared" si="68"/>
        <v>1515841.6179337241</v>
      </c>
      <c r="U95" s="152">
        <f t="shared" si="68"/>
        <v>2345816.5204678373</v>
      </c>
    </row>
    <row r="96" spans="13:21">
      <c r="M96" s="163" t="str">
        <f t="shared" si="67"/>
        <v>ElectrificationAviationElectricity</v>
      </c>
      <c r="N96" t="s">
        <v>11</v>
      </c>
      <c r="O96" t="s">
        <v>76</v>
      </c>
      <c r="P96" t="s">
        <v>23</v>
      </c>
      <c r="Q96" t="s">
        <v>63</v>
      </c>
      <c r="R96" s="152">
        <f t="shared" si="68"/>
        <v>0</v>
      </c>
      <c r="S96" s="152">
        <f t="shared" si="68"/>
        <v>0</v>
      </c>
      <c r="T96" s="152">
        <f t="shared" si="68"/>
        <v>0</v>
      </c>
      <c r="U96" s="152">
        <f t="shared" si="68"/>
        <v>0</v>
      </c>
    </row>
    <row r="97" spans="13:21">
      <c r="M97" s="163" t="str">
        <f t="shared" si="67"/>
        <v>ElectrificationShippingHydrogen</v>
      </c>
      <c r="N97" t="s">
        <v>8</v>
      </c>
      <c r="O97" t="s">
        <v>76</v>
      </c>
      <c r="P97" t="s">
        <v>26</v>
      </c>
      <c r="Q97" t="s">
        <v>63</v>
      </c>
      <c r="R97" s="152">
        <f t="shared" si="68"/>
        <v>0</v>
      </c>
      <c r="S97" s="152">
        <f t="shared" si="68"/>
        <v>0</v>
      </c>
      <c r="T97" s="152">
        <f t="shared" si="68"/>
        <v>0</v>
      </c>
      <c r="U97" s="152">
        <f t="shared" si="68"/>
        <v>0</v>
      </c>
    </row>
    <row r="98" spans="13:21">
      <c r="M98" s="163" t="str">
        <f t="shared" si="67"/>
        <v>ElectrificationCarsHydrogen</v>
      </c>
      <c r="N98" t="s">
        <v>8</v>
      </c>
      <c r="O98" t="s">
        <v>76</v>
      </c>
      <c r="P98" t="s">
        <v>20</v>
      </c>
      <c r="Q98" t="s">
        <v>63</v>
      </c>
      <c r="R98" s="152">
        <f t="shared" si="68"/>
        <v>0</v>
      </c>
      <c r="S98" s="152">
        <f t="shared" si="68"/>
        <v>0</v>
      </c>
      <c r="T98" s="152">
        <f t="shared" si="68"/>
        <v>0</v>
      </c>
      <c r="U98" s="152">
        <f t="shared" si="68"/>
        <v>0</v>
      </c>
    </row>
    <row r="99" spans="13:21">
      <c r="M99" s="163" t="str">
        <f t="shared" si="67"/>
        <v>ElectrificationBusesHydrogen</v>
      </c>
      <c r="N99" t="s">
        <v>8</v>
      </c>
      <c r="O99" t="s">
        <v>76</v>
      </c>
      <c r="P99" t="s">
        <v>21</v>
      </c>
      <c r="Q99" t="s">
        <v>63</v>
      </c>
      <c r="R99" s="152">
        <f t="shared" si="68"/>
        <v>0</v>
      </c>
      <c r="S99" s="152">
        <f t="shared" si="68"/>
        <v>1048113.1641041394</v>
      </c>
      <c r="T99" s="152">
        <f t="shared" si="68"/>
        <v>2250672.8034067126</v>
      </c>
      <c r="U99" s="152">
        <f t="shared" si="68"/>
        <v>3584399.8492358802</v>
      </c>
    </row>
    <row r="100" spans="13:21">
      <c r="M100" s="163" t="str">
        <f t="shared" si="67"/>
        <v>ElectrificationTrucksHydrogen</v>
      </c>
      <c r="N100" t="s">
        <v>8</v>
      </c>
      <c r="O100" t="s">
        <v>76</v>
      </c>
      <c r="P100" t="s">
        <v>22</v>
      </c>
      <c r="Q100" t="s">
        <v>63</v>
      </c>
      <c r="R100" s="152">
        <f t="shared" si="68"/>
        <v>0</v>
      </c>
      <c r="S100" s="152">
        <f t="shared" si="68"/>
        <v>0</v>
      </c>
      <c r="T100" s="152">
        <f t="shared" si="68"/>
        <v>0</v>
      </c>
      <c r="U100" s="152">
        <f t="shared" si="68"/>
        <v>0</v>
      </c>
    </row>
    <row r="101" spans="13:21">
      <c r="M101" s="163" t="str">
        <f t="shared" si="67"/>
        <v>ElectrificationAviationHydrogen</v>
      </c>
      <c r="N101" t="s">
        <v>8</v>
      </c>
      <c r="O101" t="s">
        <v>76</v>
      </c>
      <c r="P101" t="s">
        <v>23</v>
      </c>
      <c r="Q101" t="s">
        <v>63</v>
      </c>
      <c r="R101" s="152">
        <f t="shared" si="68"/>
        <v>0</v>
      </c>
      <c r="S101" s="152">
        <f t="shared" si="68"/>
        <v>4712337.4756335402</v>
      </c>
      <c r="T101" s="152">
        <f t="shared" si="68"/>
        <v>10852402.371669911</v>
      </c>
      <c r="U101" s="152">
        <f t="shared" si="68"/>
        <v>18420194.688109178</v>
      </c>
    </row>
    <row r="102" spans="13:21">
      <c r="M102" s="163" t="str">
        <f t="shared" si="67"/>
        <v>ElectrificationBusesMethane</v>
      </c>
      <c r="N102" t="s">
        <v>12</v>
      </c>
      <c r="O102" t="s">
        <v>76</v>
      </c>
      <c r="P102" t="s">
        <v>21</v>
      </c>
      <c r="Q102" t="s">
        <v>63</v>
      </c>
      <c r="R102" s="152">
        <f t="shared" si="68"/>
        <v>1179628.0961561778</v>
      </c>
      <c r="S102" s="152">
        <f t="shared" si="68"/>
        <v>0</v>
      </c>
      <c r="T102" s="152">
        <f t="shared" si="68"/>
        <v>0</v>
      </c>
      <c r="U102" s="152">
        <f t="shared" si="68"/>
        <v>0</v>
      </c>
    </row>
    <row r="103" spans="13:21">
      <c r="M103" s="163" t="str">
        <f t="shared" si="67"/>
        <v>ElectrificationTrucksMethane</v>
      </c>
      <c r="N103" t="s">
        <v>12</v>
      </c>
      <c r="O103" t="s">
        <v>76</v>
      </c>
      <c r="P103" t="s">
        <v>22</v>
      </c>
      <c r="Q103" t="s">
        <v>63</v>
      </c>
      <c r="R103" s="152">
        <f t="shared" si="68"/>
        <v>0</v>
      </c>
      <c r="S103" s="152">
        <f t="shared" si="68"/>
        <v>0</v>
      </c>
      <c r="T103" s="152">
        <f t="shared" si="68"/>
        <v>0</v>
      </c>
      <c r="U103" s="152">
        <f t="shared" si="68"/>
        <v>0</v>
      </c>
    </row>
    <row r="104" spans="13:21">
      <c r="M104" s="163" t="str">
        <f t="shared" si="67"/>
        <v>ElectrificationShippingMethane</v>
      </c>
      <c r="N104" t="s">
        <v>12</v>
      </c>
      <c r="O104" t="s">
        <v>76</v>
      </c>
      <c r="P104" t="s">
        <v>26</v>
      </c>
      <c r="Q104" t="s">
        <v>63</v>
      </c>
      <c r="R104" s="152">
        <f t="shared" si="68"/>
        <v>0</v>
      </c>
      <c r="S104" s="152">
        <f t="shared" si="68"/>
        <v>0</v>
      </c>
      <c r="T104" s="152">
        <f t="shared" si="68"/>
        <v>0</v>
      </c>
      <c r="U104" s="152">
        <f t="shared" si="68"/>
        <v>0</v>
      </c>
    </row>
    <row r="106" spans="13:21">
      <c r="P106" s="92" t="s">
        <v>77</v>
      </c>
    </row>
    <row r="107" spans="13:21">
      <c r="P107" t="s">
        <v>11</v>
      </c>
      <c r="Q107" t="s">
        <v>27</v>
      </c>
      <c r="R107" s="152">
        <f>SUMIFS(R76:R104,$N$76:$N$104,$P107,$Q$76:$Q$104,$Q107)-T54</f>
        <v>0</v>
      </c>
      <c r="S107" s="152">
        <f>SUMIFS(S76:S104,$N$76:$N$104,$P107,$Q$76:$Q$104,$Q107)-T55*10^6</f>
        <v>0</v>
      </c>
      <c r="T107" s="152">
        <f>SUMIFS(T76:T104,$N$76:$N$104,$P107,$Q$76:$Q$104,$Q107)-T56*10^6</f>
        <v>0</v>
      </c>
      <c r="U107" s="152">
        <f>SUMIFS(U76:U104,$N$76:$N$104,$P107,$Q$76:$Q$104,$Q107)-T57*10^6</f>
        <v>0</v>
      </c>
    </row>
    <row r="108" spans="13:21">
      <c r="P108" t="s">
        <v>8</v>
      </c>
      <c r="Q108" t="s">
        <v>27</v>
      </c>
      <c r="R108" s="152">
        <f>SUMIFS(R$76:R$104,$N$76:$N$104,$P108,$Q$76:$Q$104,$Q108)*3.6/10^6-Q54</f>
        <v>0</v>
      </c>
      <c r="S108" s="152">
        <f>SUMIFS(S$76:S$104,$N$76:$N$104,$P108,$Q$76:$Q$104,$Q108)*3.6/10^6-Q55</f>
        <v>0</v>
      </c>
      <c r="T108" s="152">
        <f>SUMIFS(T$76:T$104,$N$76:$N$104,$P108,$Q$76:$Q$104,$Q108)*3.6/10^6-Q56</f>
        <v>0</v>
      </c>
      <c r="U108" s="152">
        <f>SUMIFS(U$76:U$104,$N$76:$N$104,$P108,$Q$76:$Q$104,$Q108)*3.6/10^6-Q57</f>
        <v>0</v>
      </c>
    </row>
    <row r="109" spans="13:21">
      <c r="P109" t="s">
        <v>12</v>
      </c>
      <c r="Q109" t="s">
        <v>27</v>
      </c>
      <c r="R109" s="152">
        <f>SUMIFS(R$76:R$104,$N$76:$N$104,$P109,$Q$76:$Q$104,$Q109)*3.6/10^6-R54</f>
        <v>0</v>
      </c>
      <c r="S109" s="152">
        <f>SUMIFS(S$76:S$104,$N$76:$N$104,$P109,$Q$76:$Q$104,$Q109)*3.6/10^6-R55</f>
        <v>0</v>
      </c>
      <c r="T109" s="152">
        <f>SUMIFS(T$76:T$104,$N$76:$N$104,$P109,$Q$76:$Q$104,$Q109)*3.6/10^6-R56</f>
        <v>0</v>
      </c>
      <c r="U109" s="152">
        <f>SUMIFS(U$76:U$104,$N$76:$N$104,$P109,$Q$76:$Q$104,$Q109)*3.6/10^6-R57</f>
        <v>0</v>
      </c>
    </row>
    <row r="110" spans="13:21">
      <c r="P110" t="s">
        <v>11</v>
      </c>
      <c r="Q110" t="s">
        <v>63</v>
      </c>
      <c r="R110" s="152">
        <f>SUMIFS(R$76:R$104,$N$76:$N$104,$P110,$Q$76:$Q$104,$Q110)/10^6-S54</f>
        <v>0</v>
      </c>
      <c r="S110" s="152">
        <f>SUMIFS(S$76:S$104,$N$76:$N$104,$P110,$Q$76:$Q$104,$Q110)/10^6-S55</f>
        <v>0</v>
      </c>
      <c r="T110" s="152">
        <f>SUMIFS(T$76:T$104,$N$76:$N$104,$P110,$Q$76:$Q$104,$Q110)/10^6-S56</f>
        <v>0</v>
      </c>
      <c r="U110" s="152">
        <f>SUMIFS(U$76:U$104,$N$76:$N$104,$P110,$Q$76:$Q$104,$Q110)/10^6-S57</f>
        <v>0</v>
      </c>
    </row>
    <row r="111" spans="13:21">
      <c r="P111" t="s">
        <v>8</v>
      </c>
      <c r="Q111" t="s">
        <v>63</v>
      </c>
      <c r="R111" s="152">
        <f>SUMIFS(R$76:R$104,$N$76:$N$104,$P111,$Q$76:$Q$104,$Q111)*3.6/10^6-O54</f>
        <v>0</v>
      </c>
      <c r="S111" s="152">
        <f>SUMIFS(S$76:S$104,$N$76:$N$104,$P111,$Q$76:$Q$104,$Q111)*3.6/10^6-O55</f>
        <v>0</v>
      </c>
      <c r="T111" s="152">
        <f>SUMIFS(T$76:T$104,$N$76:$N$104,$P111,$Q$76:$Q$104,$Q111)*3.6/10^6-O56</f>
        <v>0</v>
      </c>
      <c r="U111" s="152">
        <f>SUMIFS(U$76:U$104,$N$76:$N$104,$P111,$Q$76:$Q$104,$Q111)*3.6/10^6-O57</f>
        <v>0</v>
      </c>
    </row>
    <row r="112" spans="13:21">
      <c r="P112" t="s">
        <v>12</v>
      </c>
      <c r="Q112" t="s">
        <v>63</v>
      </c>
      <c r="R112" s="152">
        <f>SUMIFS(R$76:R$104,$N$76:$N$104,$P112,$Q$76:$Q$104,$Q112)*3.6/10^6-P54</f>
        <v>0</v>
      </c>
      <c r="S112" s="152">
        <f>SUMIFS(S$76:S$104,$N$76:$N$104,$P112,$Q$76:$Q$104,$Q112)*3.6/10^6-P55</f>
        <v>0</v>
      </c>
      <c r="T112" s="152">
        <f>SUMIFS(T$76:T$104,$N$76:$N$104,$P112,$Q$76:$Q$104,$Q112)*3.6/10^6-P56</f>
        <v>0</v>
      </c>
      <c r="U112" s="152">
        <f>SUMIFS(U$76:U$104,$N$76:$N$104,$P112,$Q$76:$Q$104,$Q112)*3.6/10^6-P57</f>
        <v>0</v>
      </c>
    </row>
  </sheetData>
  <autoFilter ref="N75:U104" xr:uid="{24B1B984-F43D-45C1-98F3-CD05582AD5F5}"/>
  <mergeCells count="13">
    <mergeCell ref="AC3:AQ3"/>
    <mergeCell ref="AC33:AQ33"/>
    <mergeCell ref="N33:N35"/>
    <mergeCell ref="N52:N53"/>
    <mergeCell ref="O3:AB3"/>
    <mergeCell ref="O33:AB33"/>
    <mergeCell ref="B47:D47"/>
    <mergeCell ref="E47:G47"/>
    <mergeCell ref="J4:K4"/>
    <mergeCell ref="A3:A5"/>
    <mergeCell ref="H4:I4"/>
    <mergeCell ref="B3:D3"/>
    <mergeCell ref="E3:G3"/>
  </mergeCells>
  <hyperlinks>
    <hyperlink ref="C39" r:id="rId1" xr:uid="{98377650-E4F8-499F-8A69-EABCB3E2A205}"/>
    <hyperlink ref="D39" r:id="rId2" xr:uid="{BC41875A-698C-43F9-A4B5-8A82FD753080}"/>
    <hyperlink ref="C40" r:id="rId3" xr:uid="{7861BAAC-1D19-4357-9521-4AABDBAF0CD9}"/>
  </hyperlinks>
  <pageMargins left="0.7" right="0.7" top="0.75" bottom="0.75" header="0.3" footer="0.3"/>
  <pageSetup orientation="portrait"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1DAEED-9D5D-49A2-BA4E-DA06E9129EA9}">
  <sheetPr>
    <tabColor theme="5"/>
  </sheetPr>
  <dimension ref="A1"/>
  <sheetViews>
    <sheetView workbookViewId="0"/>
  </sheetViews>
  <sheetFormatPr defaultColWidth="8.83203125" defaultRowHeight="11.25"/>
  <cols>
    <col min="1" max="16384" width="8.83203125" style="6"/>
  </cols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596074-B41F-43CB-BA95-D87937911260}">
  <sheetPr>
    <tabColor theme="5" tint="0.79998168889431442"/>
  </sheetPr>
  <dimension ref="A1:U59"/>
  <sheetViews>
    <sheetView workbookViewId="0">
      <selection activeCell="K34" sqref="K34"/>
    </sheetView>
  </sheetViews>
  <sheetFormatPr defaultRowHeight="11.25"/>
  <cols>
    <col min="1" max="1" width="2.83203125" customWidth="1"/>
    <col min="2" max="2" width="60.33203125" customWidth="1"/>
    <col min="3" max="21" width="11" customWidth="1"/>
    <col min="22" max="256" width="8.83203125"/>
    <col min="257" max="257" width="2.83203125" customWidth="1"/>
    <col min="258" max="258" width="60.33203125" customWidth="1"/>
    <col min="259" max="277" width="11" customWidth="1"/>
    <col min="278" max="512" width="8.83203125"/>
    <col min="513" max="513" width="2.83203125" customWidth="1"/>
    <col min="514" max="514" width="60.33203125" customWidth="1"/>
    <col min="515" max="533" width="11" customWidth="1"/>
    <col min="534" max="768" width="8.83203125"/>
    <col min="769" max="769" width="2.83203125" customWidth="1"/>
    <col min="770" max="770" width="60.33203125" customWidth="1"/>
    <col min="771" max="789" width="11" customWidth="1"/>
    <col min="790" max="1024" width="8.83203125"/>
    <col min="1025" max="1025" width="2.83203125" customWidth="1"/>
    <col min="1026" max="1026" width="60.33203125" customWidth="1"/>
    <col min="1027" max="1045" width="11" customWidth="1"/>
    <col min="1046" max="1280" width="8.83203125"/>
    <col min="1281" max="1281" width="2.83203125" customWidth="1"/>
    <col min="1282" max="1282" width="60.33203125" customWidth="1"/>
    <col min="1283" max="1301" width="11" customWidth="1"/>
    <col min="1302" max="1536" width="8.83203125"/>
    <col min="1537" max="1537" width="2.83203125" customWidth="1"/>
    <col min="1538" max="1538" width="60.33203125" customWidth="1"/>
    <col min="1539" max="1557" width="11" customWidth="1"/>
    <col min="1558" max="1792" width="8.83203125"/>
    <col min="1793" max="1793" width="2.83203125" customWidth="1"/>
    <col min="1794" max="1794" width="60.33203125" customWidth="1"/>
    <col min="1795" max="1813" width="11" customWidth="1"/>
    <col min="1814" max="2048" width="8.83203125"/>
    <col min="2049" max="2049" width="2.83203125" customWidth="1"/>
    <col min="2050" max="2050" width="60.33203125" customWidth="1"/>
    <col min="2051" max="2069" width="11" customWidth="1"/>
    <col min="2070" max="2304" width="8.83203125"/>
    <col min="2305" max="2305" width="2.83203125" customWidth="1"/>
    <col min="2306" max="2306" width="60.33203125" customWidth="1"/>
    <col min="2307" max="2325" width="11" customWidth="1"/>
    <col min="2326" max="2560" width="8.83203125"/>
    <col min="2561" max="2561" width="2.83203125" customWidth="1"/>
    <col min="2562" max="2562" width="60.33203125" customWidth="1"/>
    <col min="2563" max="2581" width="11" customWidth="1"/>
    <col min="2582" max="2816" width="8.83203125"/>
    <col min="2817" max="2817" width="2.83203125" customWidth="1"/>
    <col min="2818" max="2818" width="60.33203125" customWidth="1"/>
    <col min="2819" max="2837" width="11" customWidth="1"/>
    <col min="2838" max="3072" width="8.83203125"/>
    <col min="3073" max="3073" width="2.83203125" customWidth="1"/>
    <col min="3074" max="3074" width="60.33203125" customWidth="1"/>
    <col min="3075" max="3093" width="11" customWidth="1"/>
    <col min="3094" max="3328" width="8.83203125"/>
    <col min="3329" max="3329" width="2.83203125" customWidth="1"/>
    <col min="3330" max="3330" width="60.33203125" customWidth="1"/>
    <col min="3331" max="3349" width="11" customWidth="1"/>
    <col min="3350" max="3584" width="8.83203125"/>
    <col min="3585" max="3585" width="2.83203125" customWidth="1"/>
    <col min="3586" max="3586" width="60.33203125" customWidth="1"/>
    <col min="3587" max="3605" width="11" customWidth="1"/>
    <col min="3606" max="3840" width="8.83203125"/>
    <col min="3841" max="3841" width="2.83203125" customWidth="1"/>
    <col min="3842" max="3842" width="60.33203125" customWidth="1"/>
    <col min="3843" max="3861" width="11" customWidth="1"/>
    <col min="3862" max="4096" width="8.83203125"/>
    <col min="4097" max="4097" width="2.83203125" customWidth="1"/>
    <col min="4098" max="4098" width="60.33203125" customWidth="1"/>
    <col min="4099" max="4117" width="11" customWidth="1"/>
    <col min="4118" max="4352" width="8.83203125"/>
    <col min="4353" max="4353" width="2.83203125" customWidth="1"/>
    <col min="4354" max="4354" width="60.33203125" customWidth="1"/>
    <col min="4355" max="4373" width="11" customWidth="1"/>
    <col min="4374" max="4608" width="8.83203125"/>
    <col min="4609" max="4609" width="2.83203125" customWidth="1"/>
    <col min="4610" max="4610" width="60.33203125" customWidth="1"/>
    <col min="4611" max="4629" width="11" customWidth="1"/>
    <col min="4630" max="4864" width="8.83203125"/>
    <col min="4865" max="4865" width="2.83203125" customWidth="1"/>
    <col min="4866" max="4866" width="60.33203125" customWidth="1"/>
    <col min="4867" max="4885" width="11" customWidth="1"/>
    <col min="4886" max="5120" width="8.83203125"/>
    <col min="5121" max="5121" width="2.83203125" customWidth="1"/>
    <col min="5122" max="5122" width="60.33203125" customWidth="1"/>
    <col min="5123" max="5141" width="11" customWidth="1"/>
    <col min="5142" max="5376" width="8.83203125"/>
    <col min="5377" max="5377" width="2.83203125" customWidth="1"/>
    <col min="5378" max="5378" width="60.33203125" customWidth="1"/>
    <col min="5379" max="5397" width="11" customWidth="1"/>
    <col min="5398" max="5632" width="8.83203125"/>
    <col min="5633" max="5633" width="2.83203125" customWidth="1"/>
    <col min="5634" max="5634" width="60.33203125" customWidth="1"/>
    <col min="5635" max="5653" width="11" customWidth="1"/>
    <col min="5654" max="5888" width="8.83203125"/>
    <col min="5889" max="5889" width="2.83203125" customWidth="1"/>
    <col min="5890" max="5890" width="60.33203125" customWidth="1"/>
    <col min="5891" max="5909" width="11" customWidth="1"/>
    <col min="5910" max="6144" width="8.83203125"/>
    <col min="6145" max="6145" width="2.83203125" customWidth="1"/>
    <col min="6146" max="6146" width="60.33203125" customWidth="1"/>
    <col min="6147" max="6165" width="11" customWidth="1"/>
    <col min="6166" max="6400" width="8.83203125"/>
    <col min="6401" max="6401" width="2.83203125" customWidth="1"/>
    <col min="6402" max="6402" width="60.33203125" customWidth="1"/>
    <col min="6403" max="6421" width="11" customWidth="1"/>
    <col min="6422" max="6656" width="8.83203125"/>
    <col min="6657" max="6657" width="2.83203125" customWidth="1"/>
    <col min="6658" max="6658" width="60.33203125" customWidth="1"/>
    <col min="6659" max="6677" width="11" customWidth="1"/>
    <col min="6678" max="6912" width="8.83203125"/>
    <col min="6913" max="6913" width="2.83203125" customWidth="1"/>
    <col min="6914" max="6914" width="60.33203125" customWidth="1"/>
    <col min="6915" max="6933" width="11" customWidth="1"/>
    <col min="6934" max="7168" width="8.83203125"/>
    <col min="7169" max="7169" width="2.83203125" customWidth="1"/>
    <col min="7170" max="7170" width="60.33203125" customWidth="1"/>
    <col min="7171" max="7189" width="11" customWidth="1"/>
    <col min="7190" max="7424" width="8.83203125"/>
    <col min="7425" max="7425" width="2.83203125" customWidth="1"/>
    <col min="7426" max="7426" width="60.33203125" customWidth="1"/>
    <col min="7427" max="7445" width="11" customWidth="1"/>
    <col min="7446" max="7680" width="8.83203125"/>
    <col min="7681" max="7681" width="2.83203125" customWidth="1"/>
    <col min="7682" max="7682" width="60.33203125" customWidth="1"/>
    <col min="7683" max="7701" width="11" customWidth="1"/>
    <col min="7702" max="7936" width="8.83203125"/>
    <col min="7937" max="7937" width="2.83203125" customWidth="1"/>
    <col min="7938" max="7938" width="60.33203125" customWidth="1"/>
    <col min="7939" max="7957" width="11" customWidth="1"/>
    <col min="7958" max="8192" width="8.83203125"/>
    <col min="8193" max="8193" width="2.83203125" customWidth="1"/>
    <col min="8194" max="8194" width="60.33203125" customWidth="1"/>
    <col min="8195" max="8213" width="11" customWidth="1"/>
    <col min="8214" max="8448" width="8.83203125"/>
    <col min="8449" max="8449" width="2.83203125" customWidth="1"/>
    <col min="8450" max="8450" width="60.33203125" customWidth="1"/>
    <col min="8451" max="8469" width="11" customWidth="1"/>
    <col min="8470" max="8704" width="8.83203125"/>
    <col min="8705" max="8705" width="2.83203125" customWidth="1"/>
    <col min="8706" max="8706" width="60.33203125" customWidth="1"/>
    <col min="8707" max="8725" width="11" customWidth="1"/>
    <col min="8726" max="8960" width="8.83203125"/>
    <col min="8961" max="8961" width="2.83203125" customWidth="1"/>
    <col min="8962" max="8962" width="60.33203125" customWidth="1"/>
    <col min="8963" max="8981" width="11" customWidth="1"/>
    <col min="8982" max="9216" width="8.83203125"/>
    <col min="9217" max="9217" width="2.83203125" customWidth="1"/>
    <col min="9218" max="9218" width="60.33203125" customWidth="1"/>
    <col min="9219" max="9237" width="11" customWidth="1"/>
    <col min="9238" max="9472" width="8.83203125"/>
    <col min="9473" max="9473" width="2.83203125" customWidth="1"/>
    <col min="9474" max="9474" width="60.33203125" customWidth="1"/>
    <col min="9475" max="9493" width="11" customWidth="1"/>
    <col min="9494" max="9728" width="8.83203125"/>
    <col min="9729" max="9729" width="2.83203125" customWidth="1"/>
    <col min="9730" max="9730" width="60.33203125" customWidth="1"/>
    <col min="9731" max="9749" width="11" customWidth="1"/>
    <col min="9750" max="9984" width="8.83203125"/>
    <col min="9985" max="9985" width="2.83203125" customWidth="1"/>
    <col min="9986" max="9986" width="60.33203125" customWidth="1"/>
    <col min="9987" max="10005" width="11" customWidth="1"/>
    <col min="10006" max="10240" width="8.83203125"/>
    <col min="10241" max="10241" width="2.83203125" customWidth="1"/>
    <col min="10242" max="10242" width="60.33203125" customWidth="1"/>
    <col min="10243" max="10261" width="11" customWidth="1"/>
    <col min="10262" max="10496" width="8.83203125"/>
    <col min="10497" max="10497" width="2.83203125" customWidth="1"/>
    <col min="10498" max="10498" width="60.33203125" customWidth="1"/>
    <col min="10499" max="10517" width="11" customWidth="1"/>
    <col min="10518" max="10752" width="8.83203125"/>
    <col min="10753" max="10753" width="2.83203125" customWidth="1"/>
    <col min="10754" max="10754" width="60.33203125" customWidth="1"/>
    <col min="10755" max="10773" width="11" customWidth="1"/>
    <col min="10774" max="11008" width="8.83203125"/>
    <col min="11009" max="11009" width="2.83203125" customWidth="1"/>
    <col min="11010" max="11010" width="60.33203125" customWidth="1"/>
    <col min="11011" max="11029" width="11" customWidth="1"/>
    <col min="11030" max="11264" width="8.83203125"/>
    <col min="11265" max="11265" width="2.83203125" customWidth="1"/>
    <col min="11266" max="11266" width="60.33203125" customWidth="1"/>
    <col min="11267" max="11285" width="11" customWidth="1"/>
    <col min="11286" max="11520" width="8.83203125"/>
    <col min="11521" max="11521" width="2.83203125" customWidth="1"/>
    <col min="11522" max="11522" width="60.33203125" customWidth="1"/>
    <col min="11523" max="11541" width="11" customWidth="1"/>
    <col min="11542" max="11776" width="8.83203125"/>
    <col min="11777" max="11777" width="2.83203125" customWidth="1"/>
    <col min="11778" max="11778" width="60.33203125" customWidth="1"/>
    <col min="11779" max="11797" width="11" customWidth="1"/>
    <col min="11798" max="12032" width="8.83203125"/>
    <col min="12033" max="12033" width="2.83203125" customWidth="1"/>
    <col min="12034" max="12034" width="60.33203125" customWidth="1"/>
    <col min="12035" max="12053" width="11" customWidth="1"/>
    <col min="12054" max="12288" width="8.83203125"/>
    <col min="12289" max="12289" width="2.83203125" customWidth="1"/>
    <col min="12290" max="12290" width="60.33203125" customWidth="1"/>
    <col min="12291" max="12309" width="11" customWidth="1"/>
    <col min="12310" max="12544" width="8.83203125"/>
    <col min="12545" max="12545" width="2.83203125" customWidth="1"/>
    <col min="12546" max="12546" width="60.33203125" customWidth="1"/>
    <col min="12547" max="12565" width="11" customWidth="1"/>
    <col min="12566" max="12800" width="8.83203125"/>
    <col min="12801" max="12801" width="2.83203125" customWidth="1"/>
    <col min="12802" max="12802" width="60.33203125" customWidth="1"/>
    <col min="12803" max="12821" width="11" customWidth="1"/>
    <col min="12822" max="13056" width="8.83203125"/>
    <col min="13057" max="13057" width="2.83203125" customWidth="1"/>
    <col min="13058" max="13058" width="60.33203125" customWidth="1"/>
    <col min="13059" max="13077" width="11" customWidth="1"/>
    <col min="13078" max="13312" width="8.83203125"/>
    <col min="13313" max="13313" width="2.83203125" customWidth="1"/>
    <col min="13314" max="13314" width="60.33203125" customWidth="1"/>
    <col min="13315" max="13333" width="11" customWidth="1"/>
    <col min="13334" max="13568" width="8.83203125"/>
    <col min="13569" max="13569" width="2.83203125" customWidth="1"/>
    <col min="13570" max="13570" width="60.33203125" customWidth="1"/>
    <col min="13571" max="13589" width="11" customWidth="1"/>
    <col min="13590" max="13824" width="8.83203125"/>
    <col min="13825" max="13825" width="2.83203125" customWidth="1"/>
    <col min="13826" max="13826" width="60.33203125" customWidth="1"/>
    <col min="13827" max="13845" width="11" customWidth="1"/>
    <col min="13846" max="14080" width="8.83203125"/>
    <col min="14081" max="14081" width="2.83203125" customWidth="1"/>
    <col min="14082" max="14082" width="60.33203125" customWidth="1"/>
    <col min="14083" max="14101" width="11" customWidth="1"/>
    <col min="14102" max="14336" width="8.83203125"/>
    <col min="14337" max="14337" width="2.83203125" customWidth="1"/>
    <col min="14338" max="14338" width="60.33203125" customWidth="1"/>
    <col min="14339" max="14357" width="11" customWidth="1"/>
    <col min="14358" max="14592" width="8.83203125"/>
    <col min="14593" max="14593" width="2.83203125" customWidth="1"/>
    <col min="14594" max="14594" width="60.33203125" customWidth="1"/>
    <col min="14595" max="14613" width="11" customWidth="1"/>
    <col min="14614" max="14848" width="8.83203125"/>
    <col min="14849" max="14849" width="2.83203125" customWidth="1"/>
    <col min="14850" max="14850" width="60.33203125" customWidth="1"/>
    <col min="14851" max="14869" width="11" customWidth="1"/>
    <col min="14870" max="15104" width="8.83203125"/>
    <col min="15105" max="15105" width="2.83203125" customWidth="1"/>
    <col min="15106" max="15106" width="60.33203125" customWidth="1"/>
    <col min="15107" max="15125" width="11" customWidth="1"/>
    <col min="15126" max="15360" width="8.83203125"/>
    <col min="15361" max="15361" width="2.83203125" customWidth="1"/>
    <col min="15362" max="15362" width="60.33203125" customWidth="1"/>
    <col min="15363" max="15381" width="11" customWidth="1"/>
    <col min="15382" max="15616" width="8.83203125"/>
    <col min="15617" max="15617" width="2.83203125" customWidth="1"/>
    <col min="15618" max="15618" width="60.33203125" customWidth="1"/>
    <col min="15619" max="15637" width="11" customWidth="1"/>
    <col min="15638" max="15872" width="8.83203125"/>
    <col min="15873" max="15873" width="2.83203125" customWidth="1"/>
    <col min="15874" max="15874" width="60.33203125" customWidth="1"/>
    <col min="15875" max="15893" width="11" customWidth="1"/>
    <col min="15894" max="16128" width="8.83203125"/>
    <col min="16129" max="16129" width="2.83203125" customWidth="1"/>
    <col min="16130" max="16130" width="60.33203125" customWidth="1"/>
    <col min="16131" max="16149" width="11" customWidth="1"/>
    <col min="16150" max="16384" width="8.83203125"/>
  </cols>
  <sheetData>
    <row r="1" spans="1:21" ht="50.45" customHeight="1">
      <c r="B1" t="s">
        <v>78</v>
      </c>
    </row>
    <row r="5" spans="1:21" ht="18">
      <c r="A5" s="30" t="s">
        <v>79</v>
      </c>
      <c r="C5" s="31"/>
      <c r="D5" s="31"/>
      <c r="E5" s="31"/>
      <c r="F5" s="31"/>
      <c r="G5" s="31"/>
      <c r="H5" s="31"/>
      <c r="I5" s="31"/>
      <c r="J5" s="31"/>
      <c r="L5" s="31"/>
      <c r="M5" s="31"/>
      <c r="N5" s="31"/>
      <c r="O5" s="31"/>
      <c r="Q5" s="31"/>
      <c r="T5" s="31"/>
      <c r="U5" s="31" t="s">
        <v>80</v>
      </c>
    </row>
    <row r="7" spans="1:21" ht="15.75">
      <c r="A7" s="32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</row>
    <row r="8" spans="1:21" ht="15.75">
      <c r="A8" s="32" t="s">
        <v>81</v>
      </c>
      <c r="B8" s="50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</row>
    <row r="11" spans="1:21" ht="12.75">
      <c r="C11" s="35">
        <v>2000</v>
      </c>
      <c r="D11" s="35">
        <v>2001</v>
      </c>
      <c r="E11" s="35">
        <v>2002</v>
      </c>
      <c r="F11" s="35">
        <v>2003</v>
      </c>
      <c r="G11" s="35">
        <v>2004</v>
      </c>
      <c r="H11" s="35">
        <v>2005</v>
      </c>
      <c r="I11" s="35">
        <v>2006</v>
      </c>
      <c r="J11" s="35">
        <v>2007</v>
      </c>
      <c r="K11" s="35">
        <v>2008</v>
      </c>
      <c r="L11" s="35">
        <v>2009</v>
      </c>
      <c r="M11" s="35">
        <v>2010</v>
      </c>
      <c r="N11" s="35">
        <v>2011</v>
      </c>
      <c r="O11" s="35">
        <v>2012</v>
      </c>
      <c r="P11" s="35">
        <v>2013</v>
      </c>
      <c r="Q11" s="35">
        <v>2014</v>
      </c>
      <c r="R11" s="35">
        <v>2015</v>
      </c>
      <c r="S11" s="35">
        <v>2016</v>
      </c>
      <c r="T11" s="35">
        <v>2017</v>
      </c>
      <c r="U11" s="35">
        <v>2018</v>
      </c>
    </row>
    <row r="12" spans="1:21" ht="12.75">
      <c r="A12" s="52"/>
    </row>
    <row r="13" spans="1:21" ht="12.75">
      <c r="A13" s="36"/>
      <c r="B13" s="53" t="s">
        <v>82</v>
      </c>
      <c r="C13" s="38">
        <v>406.48439500000001</v>
      </c>
      <c r="D13" s="38">
        <v>401.61378000000002</v>
      </c>
      <c r="E13" s="38">
        <v>420.19158900000002</v>
      </c>
      <c r="F13" s="38">
        <v>423.08814899999999</v>
      </c>
      <c r="G13" s="38">
        <v>433.95337799999999</v>
      </c>
      <c r="H13" s="38">
        <v>446.95482299999998</v>
      </c>
      <c r="I13" s="38">
        <v>434.32446900000002</v>
      </c>
      <c r="J13" s="38">
        <v>441.02250900000001</v>
      </c>
      <c r="K13" s="38">
        <v>437.30224900000002</v>
      </c>
      <c r="L13" s="38">
        <v>453.47673600000002</v>
      </c>
      <c r="M13" s="38">
        <v>461.94342599999999</v>
      </c>
      <c r="N13" s="38">
        <v>457.75196199999999</v>
      </c>
      <c r="O13" s="38">
        <v>428.45988799999998</v>
      </c>
      <c r="P13" s="38">
        <v>453.68596600000001</v>
      </c>
      <c r="Q13" s="38">
        <v>439.50247200000001</v>
      </c>
      <c r="R13" s="38">
        <v>444.81931600000001</v>
      </c>
      <c r="S13" s="38">
        <v>450.055971</v>
      </c>
      <c r="T13" s="38">
        <v>443.65281099999999</v>
      </c>
      <c r="U13" s="38">
        <v>454.49157300000002</v>
      </c>
    </row>
    <row r="14" spans="1:21" ht="12.75">
      <c r="B14" s="41" t="s">
        <v>83</v>
      </c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</row>
    <row r="15" spans="1:21" ht="12.75">
      <c r="B15" s="169" t="s">
        <v>11</v>
      </c>
      <c r="C15" s="42">
        <v>1.3640000000000001</v>
      </c>
      <c r="D15" s="42">
        <v>1.3180000000000001</v>
      </c>
      <c r="E15" s="42">
        <v>1.3939999999999999</v>
      </c>
      <c r="F15" s="42">
        <v>1.35</v>
      </c>
      <c r="G15" s="42">
        <v>1.355</v>
      </c>
      <c r="H15" s="42">
        <v>1.411</v>
      </c>
      <c r="I15" s="42">
        <v>1.601</v>
      </c>
      <c r="J15" s="42">
        <v>1.17</v>
      </c>
      <c r="K15" s="42">
        <v>1.56</v>
      </c>
      <c r="L15" s="42">
        <v>1.149</v>
      </c>
      <c r="M15" s="42">
        <v>1.171</v>
      </c>
      <c r="N15" s="42">
        <v>1.1839999999999999</v>
      </c>
      <c r="O15" s="42">
        <v>1.1439999999999999</v>
      </c>
      <c r="P15" s="42">
        <v>1.177</v>
      </c>
      <c r="Q15" s="42">
        <v>1.474</v>
      </c>
      <c r="R15" s="42">
        <v>1.5269999999999999</v>
      </c>
      <c r="S15" s="42">
        <v>1.5409999999999999</v>
      </c>
      <c r="T15" s="42">
        <v>1.504</v>
      </c>
      <c r="U15" s="42">
        <v>1.506</v>
      </c>
    </row>
    <row r="16" spans="1:21">
      <c r="B16" s="43" t="s">
        <v>6</v>
      </c>
      <c r="C16" s="42">
        <v>1.548476</v>
      </c>
      <c r="D16" s="42">
        <v>1.3973800000000001</v>
      </c>
      <c r="E16" s="42">
        <v>1.277439</v>
      </c>
      <c r="F16" s="42">
        <v>1.273471</v>
      </c>
      <c r="G16" s="42">
        <v>1.2706040000000001</v>
      </c>
      <c r="H16" s="42">
        <v>1.39035</v>
      </c>
      <c r="I16" s="42">
        <v>1.4053709999999999</v>
      </c>
      <c r="J16" s="42">
        <v>1.4089689999999999</v>
      </c>
      <c r="K16" s="42">
        <v>1.4029119999999999</v>
      </c>
      <c r="L16" s="42">
        <v>1.2817190000000001</v>
      </c>
      <c r="M16" s="42">
        <v>1.1596489999999999</v>
      </c>
      <c r="N16" s="42">
        <v>0.59471200000000002</v>
      </c>
      <c r="O16" s="42">
        <v>0.53755200000000003</v>
      </c>
      <c r="P16" s="42">
        <v>0.38938899999999999</v>
      </c>
      <c r="Q16" s="42">
        <v>0.555064</v>
      </c>
      <c r="R16" s="42">
        <v>0.54636799999999996</v>
      </c>
      <c r="S16" s="42">
        <v>0.51674500000000001</v>
      </c>
      <c r="T16" s="42">
        <v>0.59895900000000002</v>
      </c>
      <c r="U16" s="42">
        <v>0.692527</v>
      </c>
    </row>
    <row r="17" spans="2:21" ht="12.75">
      <c r="B17" s="169" t="s">
        <v>84</v>
      </c>
      <c r="C17" s="42">
        <v>385.42187999999999</v>
      </c>
      <c r="D17" s="42">
        <v>381.691442</v>
      </c>
      <c r="E17" s="42">
        <v>398.86776200000003</v>
      </c>
      <c r="F17" s="42">
        <v>400.58820400000002</v>
      </c>
      <c r="G17" s="42">
        <v>411.79382700000002</v>
      </c>
      <c r="H17" s="42">
        <v>421.74838699999998</v>
      </c>
      <c r="I17" s="42">
        <v>411.95626600000003</v>
      </c>
      <c r="J17" s="42">
        <v>403.17371200000002</v>
      </c>
      <c r="K17" s="42">
        <v>395.06694199999998</v>
      </c>
      <c r="L17" s="42">
        <v>410.33018299999998</v>
      </c>
      <c r="M17" s="42">
        <v>414.89102300000002</v>
      </c>
      <c r="N17" s="42">
        <v>406.116017</v>
      </c>
      <c r="O17" s="42">
        <v>377.08813300000003</v>
      </c>
      <c r="P17" s="42">
        <v>402.68747000000002</v>
      </c>
      <c r="Q17" s="42">
        <v>389.11854899999997</v>
      </c>
      <c r="R17" s="42">
        <v>418.167348</v>
      </c>
      <c r="S17" s="42">
        <v>424.79889600000001</v>
      </c>
      <c r="T17" s="42">
        <v>419.99272999999999</v>
      </c>
      <c r="U17" s="42">
        <v>429.61127399999998</v>
      </c>
    </row>
    <row r="18" spans="2:21" ht="12.75">
      <c r="B18" s="169" t="s">
        <v>85</v>
      </c>
      <c r="C18" s="42">
        <v>15.777107000000001</v>
      </c>
      <c r="D18" s="42">
        <v>14.515326999999999</v>
      </c>
      <c r="E18" s="42">
        <v>17.127544</v>
      </c>
      <c r="F18" s="42">
        <v>18.171907999999998</v>
      </c>
      <c r="G18" s="42">
        <v>17.397216</v>
      </c>
      <c r="H18" s="42">
        <v>19.704360000000001</v>
      </c>
      <c r="I18" s="42">
        <v>16.781623</v>
      </c>
      <c r="J18" s="42">
        <v>17.238827000000001</v>
      </c>
      <c r="K18" s="42">
        <v>17.727900000000002</v>
      </c>
      <c r="L18" s="42">
        <v>19.597438</v>
      </c>
      <c r="M18" s="42">
        <v>21.878392999999999</v>
      </c>
      <c r="N18" s="42">
        <v>23.821480999999999</v>
      </c>
      <c r="O18" s="42">
        <v>22.847522999999999</v>
      </c>
      <c r="P18" s="42">
        <v>23.464932999999998</v>
      </c>
      <c r="Q18" s="42">
        <v>21.950092999999999</v>
      </c>
      <c r="R18" s="42">
        <v>21.811406999999999</v>
      </c>
      <c r="S18" s="42">
        <v>19.371578</v>
      </c>
      <c r="T18" s="42">
        <v>17.750468999999999</v>
      </c>
      <c r="U18" s="42">
        <v>19.872581</v>
      </c>
    </row>
    <row r="19" spans="2:21" ht="12.75">
      <c r="B19" s="169" t="s">
        <v>86</v>
      </c>
      <c r="C19" s="54" t="s">
        <v>87</v>
      </c>
      <c r="D19" s="54" t="s">
        <v>87</v>
      </c>
      <c r="E19" s="54" t="s">
        <v>87</v>
      </c>
      <c r="F19" s="54" t="s">
        <v>87</v>
      </c>
      <c r="G19" s="54" t="s">
        <v>87</v>
      </c>
      <c r="H19" s="54" t="s">
        <v>87</v>
      </c>
      <c r="I19" s="54" t="s">
        <v>87</v>
      </c>
      <c r="J19" s="54">
        <v>15.093709</v>
      </c>
      <c r="K19" s="54">
        <v>18.313507000000001</v>
      </c>
      <c r="L19" s="54">
        <v>18.385826000000002</v>
      </c>
      <c r="M19" s="54">
        <v>19.843809</v>
      </c>
      <c r="N19" s="54">
        <v>22.406573999999999</v>
      </c>
      <c r="O19" s="54">
        <v>22.584108000000001</v>
      </c>
      <c r="P19" s="54">
        <v>22.928885000000001</v>
      </c>
      <c r="Q19" s="54">
        <v>23.664352000000001</v>
      </c>
      <c r="R19" s="54" t="s">
        <v>87</v>
      </c>
      <c r="S19" s="54" t="s">
        <v>87</v>
      </c>
      <c r="T19" s="54" t="s">
        <v>87</v>
      </c>
      <c r="U19" s="54" t="s">
        <v>87</v>
      </c>
    </row>
    <row r="20" spans="2:21" ht="12.75">
      <c r="B20" s="169" t="s">
        <v>88</v>
      </c>
      <c r="C20" s="42">
        <v>0</v>
      </c>
      <c r="D20" s="54" t="s">
        <v>87</v>
      </c>
      <c r="E20" s="54" t="s">
        <v>87</v>
      </c>
      <c r="F20" s="54" t="s">
        <v>87</v>
      </c>
      <c r="G20" s="54" t="s">
        <v>87</v>
      </c>
      <c r="H20" s="54" t="s">
        <v>87</v>
      </c>
      <c r="I20" s="54" t="s">
        <v>87</v>
      </c>
      <c r="J20" s="54" t="s">
        <v>87</v>
      </c>
      <c r="K20" s="54" t="s">
        <v>87</v>
      </c>
      <c r="L20" s="54" t="s">
        <v>87</v>
      </c>
      <c r="M20" s="54" t="s">
        <v>87</v>
      </c>
      <c r="N20" s="54" t="s">
        <v>87</v>
      </c>
      <c r="O20" s="54" t="s">
        <v>87</v>
      </c>
      <c r="P20" s="54" t="s">
        <v>87</v>
      </c>
      <c r="Q20" s="54" t="s">
        <v>87</v>
      </c>
      <c r="R20" s="54" t="s">
        <v>87</v>
      </c>
      <c r="S20" s="54" t="s">
        <v>87</v>
      </c>
      <c r="T20" s="54" t="s">
        <v>87</v>
      </c>
      <c r="U20" s="54" t="s">
        <v>87</v>
      </c>
    </row>
    <row r="21" spans="2:21" ht="12.75">
      <c r="B21" s="169" t="s">
        <v>89</v>
      </c>
      <c r="C21" s="42">
        <v>2.372932</v>
      </c>
      <c r="D21" s="42">
        <v>2.6916310000000001</v>
      </c>
      <c r="E21" s="42">
        <v>1.5248429999999999</v>
      </c>
      <c r="F21" s="42">
        <v>1.704566</v>
      </c>
      <c r="G21" s="42">
        <v>2.1367319999999999</v>
      </c>
      <c r="H21" s="42">
        <v>2.7007270000000001</v>
      </c>
      <c r="I21" s="42">
        <v>2.580209</v>
      </c>
      <c r="J21" s="42">
        <v>2.9372929999999999</v>
      </c>
      <c r="K21" s="42">
        <v>3.230988</v>
      </c>
      <c r="L21" s="42">
        <v>2.7325699999999999</v>
      </c>
      <c r="M21" s="42">
        <v>2.999552</v>
      </c>
      <c r="N21" s="42">
        <v>3.629178</v>
      </c>
      <c r="O21" s="42">
        <v>4.258572</v>
      </c>
      <c r="P21" s="42">
        <v>3.0382899999999999</v>
      </c>
      <c r="Q21" s="42">
        <v>2.7404139999999999</v>
      </c>
      <c r="R21" s="42">
        <v>2.7671929999999998</v>
      </c>
      <c r="S21" s="42">
        <v>3.8277519999999998</v>
      </c>
      <c r="T21" s="42">
        <v>3.8066529999999998</v>
      </c>
      <c r="U21" s="42">
        <v>2.8091910000000002</v>
      </c>
    </row>
    <row r="22" spans="2:21" ht="12.75">
      <c r="B22" s="170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</row>
    <row r="23" spans="2:21" ht="12.75">
      <c r="B23" s="44" t="s">
        <v>90</v>
      </c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</row>
    <row r="24" spans="2:21" ht="12.75">
      <c r="B24" s="169" t="s">
        <v>11</v>
      </c>
      <c r="C24" s="42">
        <v>0.33556000000000002</v>
      </c>
      <c r="D24" s="42">
        <v>0.32817600000000002</v>
      </c>
      <c r="E24" s="42">
        <v>0.33175300000000002</v>
      </c>
      <c r="F24" s="42">
        <v>0.31908199999999998</v>
      </c>
      <c r="G24" s="42">
        <v>0.31224600000000002</v>
      </c>
      <c r="H24" s="42">
        <v>0.31569199999999997</v>
      </c>
      <c r="I24" s="42">
        <v>0.368618</v>
      </c>
      <c r="J24" s="42">
        <v>0.265293</v>
      </c>
      <c r="K24" s="42">
        <v>0.35673300000000002</v>
      </c>
      <c r="L24" s="42">
        <v>0.25337599999999999</v>
      </c>
      <c r="M24" s="42">
        <v>0.253494</v>
      </c>
      <c r="N24" s="42">
        <v>0.25865500000000002</v>
      </c>
      <c r="O24" s="42">
        <v>0.26700299999999999</v>
      </c>
      <c r="P24" s="42">
        <v>0.25943100000000002</v>
      </c>
      <c r="Q24" s="42">
        <v>0.33537899999999998</v>
      </c>
      <c r="R24" s="42">
        <v>0.34328500000000001</v>
      </c>
      <c r="S24" s="42">
        <v>0.34240199999999998</v>
      </c>
      <c r="T24" s="42">
        <v>0.33900400000000003</v>
      </c>
      <c r="U24" s="42">
        <v>0.33135900000000001</v>
      </c>
    </row>
    <row r="25" spans="2:21">
      <c r="B25" s="43" t="s">
        <v>6</v>
      </c>
      <c r="C25" s="42">
        <v>0.380944</v>
      </c>
      <c r="D25" s="42">
        <v>0.347941</v>
      </c>
      <c r="E25" s="42">
        <v>0.30401400000000001</v>
      </c>
      <c r="F25" s="42">
        <v>0.30099399999999998</v>
      </c>
      <c r="G25" s="42">
        <v>0.29279699999999997</v>
      </c>
      <c r="H25" s="42">
        <v>0.31107200000000002</v>
      </c>
      <c r="I25" s="42">
        <v>0.32357599999999997</v>
      </c>
      <c r="J25" s="42">
        <v>0.31947799999999998</v>
      </c>
      <c r="K25" s="42">
        <v>0.32081100000000001</v>
      </c>
      <c r="L25" s="42">
        <v>0.28264299999999998</v>
      </c>
      <c r="M25" s="42">
        <v>0.25103700000000001</v>
      </c>
      <c r="N25" s="42">
        <v>0.12992000000000001</v>
      </c>
      <c r="O25" s="42">
        <v>0.12546099999999999</v>
      </c>
      <c r="P25" s="42">
        <v>8.5828000000000002E-2</v>
      </c>
      <c r="Q25" s="42">
        <v>0.12629399999999999</v>
      </c>
      <c r="R25" s="42">
        <v>0.12282899999999999</v>
      </c>
      <c r="S25" s="42">
        <v>0.114818</v>
      </c>
      <c r="T25" s="42">
        <v>0.13500599999999999</v>
      </c>
      <c r="U25" s="42">
        <v>0.15237400000000001</v>
      </c>
    </row>
    <row r="26" spans="2:21" ht="12.75">
      <c r="B26" s="169" t="s">
        <v>84</v>
      </c>
      <c r="C26" s="42">
        <v>94.818370999999999</v>
      </c>
      <c r="D26" s="42">
        <v>95.039428999999998</v>
      </c>
      <c r="E26" s="42">
        <v>94.925212999999999</v>
      </c>
      <c r="F26" s="42">
        <v>94.681972000000002</v>
      </c>
      <c r="G26" s="42">
        <v>94.893563999999998</v>
      </c>
      <c r="H26" s="42">
        <v>94.360405999999998</v>
      </c>
      <c r="I26" s="42">
        <v>94.849886999999995</v>
      </c>
      <c r="J26" s="42">
        <v>91.417945000000003</v>
      </c>
      <c r="K26" s="42">
        <v>90.341849999999994</v>
      </c>
      <c r="L26" s="42">
        <v>90.485388</v>
      </c>
      <c r="M26" s="42">
        <v>89.814250000000001</v>
      </c>
      <c r="N26" s="42">
        <v>88.719667000000001</v>
      </c>
      <c r="O26" s="42">
        <v>88.010137</v>
      </c>
      <c r="P26" s="42">
        <v>88.759075999999993</v>
      </c>
      <c r="Q26" s="42">
        <v>88.536146000000002</v>
      </c>
      <c r="R26" s="42">
        <v>94.008360999999994</v>
      </c>
      <c r="S26" s="42">
        <v>94.388014999999996</v>
      </c>
      <c r="T26" s="42">
        <v>94.666983000000002</v>
      </c>
      <c r="U26" s="42">
        <v>94.525684999999996</v>
      </c>
    </row>
    <row r="27" spans="2:21" ht="12.75">
      <c r="B27" s="169" t="s">
        <v>85</v>
      </c>
      <c r="C27" s="42">
        <v>3.8813559999999998</v>
      </c>
      <c r="D27" s="42">
        <v>3.6142500000000002</v>
      </c>
      <c r="E27" s="42">
        <v>4.0761269999999996</v>
      </c>
      <c r="F27" s="42">
        <v>4.295064</v>
      </c>
      <c r="G27" s="42">
        <v>4.0090060000000003</v>
      </c>
      <c r="H27" s="42">
        <v>4.4085799999999997</v>
      </c>
      <c r="I27" s="42">
        <v>3.863845</v>
      </c>
      <c r="J27" s="42">
        <v>3.9088310000000002</v>
      </c>
      <c r="K27" s="42">
        <v>4.0539240000000003</v>
      </c>
      <c r="L27" s="42">
        <v>4.3215969999999997</v>
      </c>
      <c r="M27" s="42">
        <v>4.7361630000000003</v>
      </c>
      <c r="N27" s="42">
        <v>5.2040150000000001</v>
      </c>
      <c r="O27" s="42">
        <v>5.3324769999999999</v>
      </c>
      <c r="P27" s="42">
        <v>5.1720649999999999</v>
      </c>
      <c r="Q27" s="42">
        <v>4.9943049999999998</v>
      </c>
      <c r="R27" s="42">
        <v>4.9034310000000003</v>
      </c>
      <c r="S27" s="42">
        <v>4.3042600000000002</v>
      </c>
      <c r="T27" s="42">
        <v>4.0009819999999996</v>
      </c>
      <c r="U27" s="42">
        <v>4.3724860000000003</v>
      </c>
    </row>
    <row r="28" spans="2:21" ht="12.75">
      <c r="B28" s="169" t="s">
        <v>86</v>
      </c>
      <c r="C28" s="54" t="s">
        <v>87</v>
      </c>
      <c r="D28" s="54" t="s">
        <v>87</v>
      </c>
      <c r="E28" s="54" t="s">
        <v>87</v>
      </c>
      <c r="F28" s="54" t="s">
        <v>87</v>
      </c>
      <c r="G28" s="54" t="s">
        <v>87</v>
      </c>
      <c r="H28" s="54" t="s">
        <v>87</v>
      </c>
      <c r="I28" s="54" t="s">
        <v>87</v>
      </c>
      <c r="J28" s="54">
        <v>3.4224350000000001</v>
      </c>
      <c r="K28" s="54">
        <v>4.187837</v>
      </c>
      <c r="L28" s="54">
        <v>4.0544140000000004</v>
      </c>
      <c r="M28" s="54">
        <v>4.2957229999999997</v>
      </c>
      <c r="N28" s="54">
        <v>4.8949160000000003</v>
      </c>
      <c r="O28" s="54">
        <v>5.2709970000000004</v>
      </c>
      <c r="P28" s="54">
        <v>5.0539110000000003</v>
      </c>
      <c r="Q28" s="54">
        <v>5.3843500000000004</v>
      </c>
      <c r="R28" s="54" t="s">
        <v>87</v>
      </c>
      <c r="S28" s="54" t="s">
        <v>87</v>
      </c>
      <c r="T28" s="54" t="s">
        <v>87</v>
      </c>
      <c r="U28" s="54" t="s">
        <v>87</v>
      </c>
    </row>
    <row r="29" spans="2:21" ht="12.75">
      <c r="B29" s="169" t="s">
        <v>88</v>
      </c>
      <c r="C29" s="42">
        <v>0</v>
      </c>
      <c r="D29" s="54" t="s">
        <v>87</v>
      </c>
      <c r="E29" s="54" t="s">
        <v>87</v>
      </c>
      <c r="F29" s="54" t="s">
        <v>87</v>
      </c>
      <c r="G29" s="54" t="s">
        <v>87</v>
      </c>
      <c r="H29" s="54" t="s">
        <v>87</v>
      </c>
      <c r="I29" s="54" t="s">
        <v>87</v>
      </c>
      <c r="J29" s="54" t="s">
        <v>87</v>
      </c>
      <c r="K29" s="54" t="s">
        <v>87</v>
      </c>
      <c r="L29" s="54" t="s">
        <v>87</v>
      </c>
      <c r="M29" s="54" t="s">
        <v>87</v>
      </c>
      <c r="N29" s="54" t="s">
        <v>87</v>
      </c>
      <c r="O29" s="54" t="s">
        <v>87</v>
      </c>
      <c r="P29" s="54" t="s">
        <v>87</v>
      </c>
      <c r="Q29" s="54" t="s">
        <v>87</v>
      </c>
      <c r="R29" s="54" t="s">
        <v>87</v>
      </c>
      <c r="S29" s="54" t="s">
        <v>87</v>
      </c>
      <c r="T29" s="54" t="s">
        <v>87</v>
      </c>
      <c r="U29" s="54" t="s">
        <v>87</v>
      </c>
    </row>
    <row r="30" spans="2:21" ht="12.75">
      <c r="B30" s="169" t="s">
        <v>89</v>
      </c>
      <c r="C30" s="42">
        <v>0.58376899999999998</v>
      </c>
      <c r="D30" s="42">
        <v>0.67020400000000002</v>
      </c>
      <c r="E30" s="42">
        <v>0.36289199999999999</v>
      </c>
      <c r="F30" s="42">
        <v>0.402887</v>
      </c>
      <c r="G30" s="42">
        <v>0.49238700000000002</v>
      </c>
      <c r="H30" s="42">
        <v>0.60424999999999995</v>
      </c>
      <c r="I30" s="42">
        <v>0.59407399999999999</v>
      </c>
      <c r="J30" s="42">
        <v>0.66601900000000003</v>
      </c>
      <c r="K30" s="42">
        <v>0.73884499999999997</v>
      </c>
      <c r="L30" s="42">
        <v>0.60258199999999995</v>
      </c>
      <c r="M30" s="42">
        <v>0.64933300000000005</v>
      </c>
      <c r="N30" s="42">
        <v>0.79282600000000003</v>
      </c>
      <c r="O30" s="42">
        <v>0.99392499999999995</v>
      </c>
      <c r="P30" s="42">
        <v>0.66969000000000001</v>
      </c>
      <c r="Q30" s="42">
        <v>0.62352600000000002</v>
      </c>
      <c r="R30" s="42">
        <v>0.62209400000000004</v>
      </c>
      <c r="S30" s="42">
        <v>0.85050599999999998</v>
      </c>
      <c r="T30" s="42">
        <v>0.85802500000000004</v>
      </c>
      <c r="U30" s="42">
        <v>0.61809499999999995</v>
      </c>
    </row>
    <row r="31" spans="2:21">
      <c r="B31" s="55"/>
    </row>
    <row r="32" spans="2:21" ht="12.75">
      <c r="B32" s="56" t="s">
        <v>91</v>
      </c>
      <c r="C32" s="57"/>
      <c r="D32" s="57"/>
      <c r="E32" s="57"/>
      <c r="F32" s="57"/>
      <c r="G32" s="57"/>
      <c r="H32" s="57"/>
      <c r="I32" s="57"/>
      <c r="J32" s="57"/>
      <c r="K32" s="57"/>
      <c r="L32" s="57"/>
      <c r="M32" s="57"/>
      <c r="N32" s="57"/>
      <c r="O32" s="57"/>
      <c r="P32" s="57"/>
      <c r="Q32" s="57"/>
      <c r="R32" s="57"/>
      <c r="S32" s="57"/>
      <c r="T32" s="57"/>
      <c r="U32" s="57"/>
    </row>
    <row r="33" spans="1:21" ht="12.75">
      <c r="A33" s="52"/>
      <c r="B33" s="58" t="s">
        <v>92</v>
      </c>
      <c r="C33" s="57">
        <v>204180.53951599999</v>
      </c>
      <c r="D33" s="57">
        <v>202707.074054</v>
      </c>
      <c r="E33" s="57">
        <v>214584.41401199999</v>
      </c>
      <c r="F33" s="57">
        <v>218630.22431300001</v>
      </c>
      <c r="G33" s="57">
        <v>223723.630221</v>
      </c>
      <c r="H33" s="57">
        <v>232737.66098300001</v>
      </c>
      <c r="I33" s="57">
        <v>228743.94954599999</v>
      </c>
      <c r="J33" s="57">
        <v>230352.174069</v>
      </c>
      <c r="K33" s="57">
        <v>230669.67902400001</v>
      </c>
      <c r="L33" s="57">
        <v>242941.33913499999</v>
      </c>
      <c r="M33" s="57">
        <v>249654.779679</v>
      </c>
      <c r="N33" s="57">
        <v>249676.07040699999</v>
      </c>
      <c r="O33" s="57">
        <v>236291.61506000001</v>
      </c>
      <c r="P33" s="57">
        <v>249494.579638</v>
      </c>
      <c r="Q33" s="57">
        <v>241367.60928500001</v>
      </c>
      <c r="R33" s="57">
        <v>245324.783497</v>
      </c>
      <c r="S33" s="57">
        <v>248375.781387</v>
      </c>
      <c r="T33" s="57">
        <v>248734.39443499999</v>
      </c>
      <c r="U33" s="57">
        <v>257091.667456</v>
      </c>
    </row>
    <row r="34" spans="1:21">
      <c r="B34" s="55"/>
    </row>
    <row r="35" spans="1:21" ht="12.75">
      <c r="A35" s="36"/>
      <c r="B35" s="56" t="s">
        <v>93</v>
      </c>
      <c r="C35" s="59">
        <v>1.9908090000000001</v>
      </c>
      <c r="D35" s="59">
        <v>1.981252</v>
      </c>
      <c r="E35" s="59">
        <v>1.9581649999999999</v>
      </c>
      <c r="F35" s="59">
        <v>1.9351769999999999</v>
      </c>
      <c r="G35" s="59">
        <v>1.9396850000000001</v>
      </c>
      <c r="H35" s="59">
        <v>1.920423</v>
      </c>
      <c r="I35" s="59">
        <v>1.898736</v>
      </c>
      <c r="J35" s="59">
        <v>1.914558</v>
      </c>
      <c r="K35" s="59">
        <v>1.895794</v>
      </c>
      <c r="L35" s="59">
        <v>1.8666100000000001</v>
      </c>
      <c r="M35" s="59">
        <v>1.8503289999999999</v>
      </c>
      <c r="N35" s="59">
        <v>1.833383</v>
      </c>
      <c r="O35" s="59">
        <v>1.813267</v>
      </c>
      <c r="P35" s="59">
        <v>1.8184199999999999</v>
      </c>
      <c r="Q35" s="59">
        <v>1.8208839999999999</v>
      </c>
      <c r="R35" s="59">
        <v>1.813185</v>
      </c>
      <c r="S35" s="59">
        <v>1.8119959999999999</v>
      </c>
      <c r="T35" s="59">
        <v>1.783641</v>
      </c>
      <c r="U35" s="59">
        <v>1.767819</v>
      </c>
    </row>
    <row r="36" spans="1:21">
      <c r="B36" s="55"/>
    </row>
    <row r="37" spans="1:21">
      <c r="B37" s="55"/>
    </row>
    <row r="38" spans="1:21" ht="27">
      <c r="A38" s="36"/>
      <c r="B38" s="53" t="s">
        <v>94</v>
      </c>
      <c r="C38" s="38">
        <v>28.478922000000001</v>
      </c>
      <c r="D38" s="38">
        <v>28.168763999999999</v>
      </c>
      <c r="E38" s="38">
        <v>29.474627000000002</v>
      </c>
      <c r="F38" s="38">
        <v>29.666936</v>
      </c>
      <c r="G38" s="38">
        <v>30.245338</v>
      </c>
      <c r="H38" s="38">
        <v>31.008707999999999</v>
      </c>
      <c r="I38" s="38">
        <v>29.941597999999999</v>
      </c>
      <c r="J38" s="38">
        <v>30.281524000000001</v>
      </c>
      <c r="K38" s="38">
        <v>29.850508000000001</v>
      </c>
      <c r="L38" s="38">
        <v>30.888293999999998</v>
      </c>
      <c r="M38" s="38">
        <v>31.364791</v>
      </c>
      <c r="N38" s="38">
        <v>30.965347999999999</v>
      </c>
      <c r="O38" s="38">
        <v>28.872653</v>
      </c>
      <c r="P38" s="38">
        <v>30.497679000000002</v>
      </c>
      <c r="Q38" s="38">
        <v>29.418022000000001</v>
      </c>
      <c r="R38" s="38">
        <v>29.791668999999999</v>
      </c>
      <c r="S38" s="38">
        <v>30.127476999999999</v>
      </c>
      <c r="T38" s="38">
        <v>29.691234000000001</v>
      </c>
      <c r="U38" s="38">
        <v>30.429850999999999</v>
      </c>
    </row>
    <row r="39" spans="1:21" ht="14.25">
      <c r="B39" s="44" t="s">
        <v>95</v>
      </c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</row>
    <row r="40" spans="1:21" ht="15.75">
      <c r="B40" s="169" t="s">
        <v>11</v>
      </c>
      <c r="C40" s="60" t="s">
        <v>96</v>
      </c>
      <c r="D40" s="60" t="s">
        <v>96</v>
      </c>
      <c r="E40" s="60" t="s">
        <v>96</v>
      </c>
      <c r="F40" s="60" t="s">
        <v>96</v>
      </c>
      <c r="G40" s="60" t="s">
        <v>96</v>
      </c>
      <c r="H40" s="60" t="s">
        <v>96</v>
      </c>
      <c r="I40" s="60" t="s">
        <v>96</v>
      </c>
      <c r="J40" s="60" t="s">
        <v>96</v>
      </c>
      <c r="K40" s="60" t="s">
        <v>96</v>
      </c>
      <c r="L40" s="60" t="s">
        <v>96</v>
      </c>
      <c r="M40" s="60" t="s">
        <v>96</v>
      </c>
      <c r="N40" s="60" t="s">
        <v>96</v>
      </c>
      <c r="O40" s="60" t="s">
        <v>96</v>
      </c>
      <c r="P40" s="60" t="s">
        <v>96</v>
      </c>
      <c r="Q40" s="60" t="s">
        <v>96</v>
      </c>
      <c r="R40" s="60" t="s">
        <v>96</v>
      </c>
      <c r="S40" s="60" t="s">
        <v>96</v>
      </c>
      <c r="T40" s="60" t="s">
        <v>96</v>
      </c>
      <c r="U40" s="60" t="s">
        <v>96</v>
      </c>
    </row>
    <row r="41" spans="1:21">
      <c r="B41" s="43" t="s">
        <v>6</v>
      </c>
      <c r="C41" s="42">
        <v>7.7311000000000005E-2</v>
      </c>
      <c r="D41" s="42">
        <v>6.9767999999999997E-2</v>
      </c>
      <c r="E41" s="42">
        <v>6.3728999999999994E-2</v>
      </c>
      <c r="F41" s="42">
        <v>6.3348000000000002E-2</v>
      </c>
      <c r="G41" s="42">
        <v>6.3188999999999995E-2</v>
      </c>
      <c r="H41" s="42">
        <v>6.9054000000000004E-2</v>
      </c>
      <c r="I41" s="42">
        <v>6.9800000000000001E-2</v>
      </c>
      <c r="J41" s="42">
        <v>6.9869000000000001E-2</v>
      </c>
      <c r="K41" s="42">
        <v>6.9405999999999995E-2</v>
      </c>
      <c r="L41" s="42">
        <v>6.3377000000000003E-2</v>
      </c>
      <c r="M41" s="42">
        <v>5.7207000000000001E-2</v>
      </c>
      <c r="N41" s="42">
        <v>2.9307E-2</v>
      </c>
      <c r="O41" s="42">
        <v>2.6367000000000002E-2</v>
      </c>
      <c r="P41" s="42">
        <v>1.9046E-2</v>
      </c>
      <c r="Q41" s="42">
        <v>2.7045E-2</v>
      </c>
      <c r="R41" s="42">
        <v>2.6457999999999999E-2</v>
      </c>
      <c r="S41" s="42">
        <v>2.5159000000000001E-2</v>
      </c>
      <c r="T41" s="42">
        <v>2.9160999999999999E-2</v>
      </c>
      <c r="U41" s="42">
        <v>3.3716999999999997E-2</v>
      </c>
    </row>
    <row r="42" spans="1:21" ht="12.75">
      <c r="B42" s="169" t="s">
        <v>84</v>
      </c>
      <c r="C42" s="42">
        <v>27.135691999999999</v>
      </c>
      <c r="D42" s="42">
        <v>26.902540999999999</v>
      </c>
      <c r="E42" s="42">
        <v>28.099291000000001</v>
      </c>
      <c r="F42" s="42">
        <v>28.206220999999999</v>
      </c>
      <c r="G42" s="42">
        <v>28.813027999999999</v>
      </c>
      <c r="H42" s="42">
        <v>29.371496</v>
      </c>
      <c r="I42" s="42">
        <v>28.519266999999999</v>
      </c>
      <c r="J42" s="42">
        <v>27.764403999999999</v>
      </c>
      <c r="K42" s="42">
        <v>27.067596999999999</v>
      </c>
      <c r="L42" s="42">
        <v>28.011225</v>
      </c>
      <c r="M42" s="42">
        <v>28.221647000000001</v>
      </c>
      <c r="N42" s="42">
        <v>27.510802999999999</v>
      </c>
      <c r="O42" s="42">
        <v>25.448571000000001</v>
      </c>
      <c r="P42" s="42">
        <v>27.094830000000002</v>
      </c>
      <c r="Q42" s="42">
        <v>26.092334999999999</v>
      </c>
      <c r="R42" s="42">
        <v>28.040424000000002</v>
      </c>
      <c r="S42" s="42">
        <v>28.486905</v>
      </c>
      <c r="T42" s="42">
        <v>28.163326000000001</v>
      </c>
      <c r="U42" s="42">
        <v>28.806509999999999</v>
      </c>
    </row>
    <row r="43" spans="1:21" ht="12.75">
      <c r="B43" s="169" t="s">
        <v>85</v>
      </c>
      <c r="C43" s="42">
        <v>1.121597</v>
      </c>
      <c r="D43" s="42">
        <v>1.032751</v>
      </c>
      <c r="E43" s="42">
        <v>1.218866</v>
      </c>
      <c r="F43" s="42">
        <v>1.293696</v>
      </c>
      <c r="G43" s="42">
        <v>1.239166</v>
      </c>
      <c r="H43" s="42">
        <v>1.4039010000000001</v>
      </c>
      <c r="I43" s="42">
        <v>1.1956039999999999</v>
      </c>
      <c r="J43" s="42">
        <v>1.2283580000000001</v>
      </c>
      <c r="K43" s="42">
        <v>1.2633179999999999</v>
      </c>
      <c r="L43" s="42">
        <v>1.396787</v>
      </c>
      <c r="M43" s="42">
        <v>1.5596829999999999</v>
      </c>
      <c r="N43" s="42">
        <v>1.6984539999999999</v>
      </c>
      <c r="O43" s="42">
        <v>1.6293880000000001</v>
      </c>
      <c r="P43" s="42">
        <v>1.6736679999999999</v>
      </c>
      <c r="Q43" s="42">
        <v>1.5661</v>
      </c>
      <c r="R43" s="42">
        <v>1.5564880000000001</v>
      </c>
      <c r="S43" s="42">
        <v>1.382611</v>
      </c>
      <c r="T43" s="42">
        <v>1.267228</v>
      </c>
      <c r="U43" s="42">
        <v>1.4187700000000001</v>
      </c>
    </row>
    <row r="44" spans="1:21" ht="12.75">
      <c r="B44" s="169" t="s">
        <v>86</v>
      </c>
      <c r="C44" s="54" t="s">
        <v>87</v>
      </c>
      <c r="D44" s="54" t="s">
        <v>87</v>
      </c>
      <c r="E44" s="54" t="s">
        <v>87</v>
      </c>
      <c r="F44" s="54" t="s">
        <v>87</v>
      </c>
      <c r="G44" s="54" t="s">
        <v>87</v>
      </c>
      <c r="H44" s="54" t="s">
        <v>87</v>
      </c>
      <c r="I44" s="54" t="s">
        <v>87</v>
      </c>
      <c r="J44" s="54">
        <v>1.0402480000000001</v>
      </c>
      <c r="K44" s="54">
        <v>1.2536799999999999</v>
      </c>
      <c r="L44" s="54">
        <v>1.250712</v>
      </c>
      <c r="M44" s="54">
        <v>1.343823</v>
      </c>
      <c r="N44" s="54">
        <v>1.506059</v>
      </c>
      <c r="O44" s="54">
        <v>1.5093220000000001</v>
      </c>
      <c r="P44" s="54">
        <v>1.525347</v>
      </c>
      <c r="Q44" s="54">
        <v>1.5658719999999999</v>
      </c>
      <c r="R44" s="54" t="s">
        <v>87</v>
      </c>
      <c r="S44" s="54" t="s">
        <v>87</v>
      </c>
      <c r="T44" s="54" t="s">
        <v>87</v>
      </c>
      <c r="U44" s="54" t="s">
        <v>87</v>
      </c>
    </row>
    <row r="45" spans="1:21" ht="12.75">
      <c r="B45" s="169" t="s">
        <v>88</v>
      </c>
      <c r="C45" s="42">
        <v>0</v>
      </c>
      <c r="D45" s="54" t="s">
        <v>87</v>
      </c>
      <c r="E45" s="54" t="s">
        <v>87</v>
      </c>
      <c r="F45" s="54" t="s">
        <v>87</v>
      </c>
      <c r="G45" s="54" t="s">
        <v>87</v>
      </c>
      <c r="H45" s="54" t="s">
        <v>87</v>
      </c>
      <c r="I45" s="54" t="s">
        <v>87</v>
      </c>
      <c r="J45" s="54" t="s">
        <v>87</v>
      </c>
      <c r="K45" s="54" t="s">
        <v>87</v>
      </c>
      <c r="L45" s="54" t="s">
        <v>87</v>
      </c>
      <c r="M45" s="54" t="s">
        <v>87</v>
      </c>
      <c r="N45" s="54" t="s">
        <v>87</v>
      </c>
      <c r="O45" s="54" t="s">
        <v>87</v>
      </c>
      <c r="P45" s="54" t="s">
        <v>87</v>
      </c>
      <c r="Q45" s="54" t="s">
        <v>87</v>
      </c>
      <c r="R45" s="54" t="s">
        <v>87</v>
      </c>
      <c r="S45" s="54" t="s">
        <v>87</v>
      </c>
      <c r="T45" s="54" t="s">
        <v>87</v>
      </c>
      <c r="U45" s="54" t="s">
        <v>87</v>
      </c>
    </row>
    <row r="46" spans="1:21" ht="12.75">
      <c r="B46" s="169" t="s">
        <v>89</v>
      </c>
      <c r="C46" s="42">
        <v>0.144321</v>
      </c>
      <c r="D46" s="42">
        <v>0.16370399999999999</v>
      </c>
      <c r="E46" s="42">
        <v>9.2740000000000003E-2</v>
      </c>
      <c r="F46" s="42">
        <v>0.103671</v>
      </c>
      <c r="G46" s="42">
        <v>0.12995499999999999</v>
      </c>
      <c r="H46" s="42">
        <v>0.16425699999999999</v>
      </c>
      <c r="I46" s="42">
        <v>0.15692700000000001</v>
      </c>
      <c r="J46" s="42">
        <v>0.178645</v>
      </c>
      <c r="K46" s="42">
        <v>0.19650699999999999</v>
      </c>
      <c r="L46" s="42">
        <v>0.16619400000000001</v>
      </c>
      <c r="M46" s="42">
        <v>0.18243200000000001</v>
      </c>
      <c r="N46" s="42">
        <v>0.220725</v>
      </c>
      <c r="O46" s="42">
        <v>0.25900499999999999</v>
      </c>
      <c r="P46" s="42">
        <v>0.18478800000000001</v>
      </c>
      <c r="Q46" s="42">
        <v>0.16667100000000001</v>
      </c>
      <c r="R46" s="42">
        <v>0.16830000000000001</v>
      </c>
      <c r="S46" s="42">
        <v>0.23280200000000001</v>
      </c>
      <c r="T46" s="42">
        <v>0.231519</v>
      </c>
      <c r="U46" s="42">
        <v>0.17085400000000001</v>
      </c>
    </row>
    <row r="47" spans="1:21" ht="12.75">
      <c r="B47" s="170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2"/>
    </row>
    <row r="48" spans="1:21" ht="12.75">
      <c r="B48" s="44" t="s">
        <v>90</v>
      </c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</row>
    <row r="49" spans="1:21" ht="15.75">
      <c r="B49" s="169" t="s">
        <v>11</v>
      </c>
      <c r="C49" s="60" t="s">
        <v>96</v>
      </c>
      <c r="D49" s="60" t="s">
        <v>96</v>
      </c>
      <c r="E49" s="60" t="s">
        <v>96</v>
      </c>
      <c r="F49" s="60" t="s">
        <v>96</v>
      </c>
      <c r="G49" s="60" t="s">
        <v>96</v>
      </c>
      <c r="H49" s="60" t="s">
        <v>96</v>
      </c>
      <c r="I49" s="60" t="s">
        <v>96</v>
      </c>
      <c r="J49" s="60" t="s">
        <v>96</v>
      </c>
      <c r="K49" s="60" t="s">
        <v>96</v>
      </c>
      <c r="L49" s="60" t="s">
        <v>96</v>
      </c>
      <c r="M49" s="60" t="s">
        <v>96</v>
      </c>
      <c r="N49" s="60" t="s">
        <v>96</v>
      </c>
      <c r="O49" s="60" t="s">
        <v>96</v>
      </c>
      <c r="P49" s="60" t="s">
        <v>96</v>
      </c>
      <c r="Q49" s="60" t="s">
        <v>96</v>
      </c>
      <c r="R49" s="60" t="s">
        <v>96</v>
      </c>
      <c r="S49" s="60" t="s">
        <v>96</v>
      </c>
      <c r="T49" s="60" t="s">
        <v>96</v>
      </c>
      <c r="U49" s="60" t="s">
        <v>96</v>
      </c>
    </row>
    <row r="50" spans="1:21">
      <c r="B50" s="43" t="s">
        <v>6</v>
      </c>
      <c r="C50" s="42">
        <v>0.27146900000000002</v>
      </c>
      <c r="D50" s="42">
        <v>0.24767700000000001</v>
      </c>
      <c r="E50" s="42">
        <v>0.21621699999999999</v>
      </c>
      <c r="F50" s="42">
        <v>0.213531</v>
      </c>
      <c r="G50" s="42">
        <v>0.208921</v>
      </c>
      <c r="H50" s="42">
        <v>0.222691</v>
      </c>
      <c r="I50" s="42">
        <v>0.23311999999999999</v>
      </c>
      <c r="J50" s="42">
        <v>0.23073099999999999</v>
      </c>
      <c r="K50" s="42">
        <v>0.23250999999999999</v>
      </c>
      <c r="L50" s="42">
        <v>0.205181</v>
      </c>
      <c r="M50" s="42">
        <v>0.182392</v>
      </c>
      <c r="N50" s="42">
        <v>9.4645999999999994E-2</v>
      </c>
      <c r="O50" s="42">
        <v>9.1323000000000001E-2</v>
      </c>
      <c r="P50" s="42">
        <v>6.2449999999999999E-2</v>
      </c>
      <c r="Q50" s="42">
        <v>9.1933000000000001E-2</v>
      </c>
      <c r="R50" s="42">
        <v>8.8811000000000001E-2</v>
      </c>
      <c r="S50" s="42">
        <v>8.3506999999999998E-2</v>
      </c>
      <c r="T50" s="42">
        <v>9.8214999999999997E-2</v>
      </c>
      <c r="U50" s="42">
        <v>0.110802</v>
      </c>
    </row>
    <row r="51" spans="1:21" ht="12.75">
      <c r="B51" s="169" t="s">
        <v>84</v>
      </c>
      <c r="C51" s="42">
        <v>95.283424999999994</v>
      </c>
      <c r="D51" s="42">
        <v>95.504870999999994</v>
      </c>
      <c r="E51" s="42">
        <v>95.333832000000001</v>
      </c>
      <c r="F51" s="42">
        <v>95.076285999999996</v>
      </c>
      <c r="G51" s="42">
        <v>95.264359999999996</v>
      </c>
      <c r="H51" s="42">
        <v>94.720155000000005</v>
      </c>
      <c r="I51" s="42">
        <v>95.249647999999993</v>
      </c>
      <c r="J51" s="42">
        <v>91.687603999999993</v>
      </c>
      <c r="K51" s="42">
        <v>90.677173999999994</v>
      </c>
      <c r="L51" s="42">
        <v>90.685565999999994</v>
      </c>
      <c r="M51" s="42">
        <v>89.978750000000005</v>
      </c>
      <c r="N51" s="42">
        <v>88.843834999999999</v>
      </c>
      <c r="O51" s="42">
        <v>88.140743000000001</v>
      </c>
      <c r="P51" s="42">
        <v>88.842269999999999</v>
      </c>
      <c r="Q51" s="42">
        <v>88.695066999999995</v>
      </c>
      <c r="R51" s="42">
        <v>94.121694000000005</v>
      </c>
      <c r="S51" s="42">
        <v>94.554567000000006</v>
      </c>
      <c r="T51" s="42">
        <v>94.854010000000002</v>
      </c>
      <c r="U51" s="42">
        <v>94.665301999999997</v>
      </c>
    </row>
    <row r="52" spans="1:21" ht="12.75">
      <c r="B52" s="169" t="s">
        <v>85</v>
      </c>
      <c r="C52" s="42">
        <v>3.938342</v>
      </c>
      <c r="D52" s="42">
        <v>3.6662979999999998</v>
      </c>
      <c r="E52" s="42">
        <v>4.1353070000000001</v>
      </c>
      <c r="F52" s="42">
        <v>4.3607339999999999</v>
      </c>
      <c r="G52" s="42">
        <v>4.097048</v>
      </c>
      <c r="H52" s="42">
        <v>4.5274409999999996</v>
      </c>
      <c r="I52" s="42">
        <v>3.9931209999999999</v>
      </c>
      <c r="J52" s="42">
        <v>4.0564600000000004</v>
      </c>
      <c r="K52" s="42">
        <v>4.2321499999999999</v>
      </c>
      <c r="L52" s="42">
        <v>4.5220599999999997</v>
      </c>
      <c r="M52" s="42">
        <v>4.9727180000000004</v>
      </c>
      <c r="N52" s="42">
        <v>5.4850149999999998</v>
      </c>
      <c r="O52" s="42">
        <v>5.6433619999999998</v>
      </c>
      <c r="P52" s="42">
        <v>5.4878530000000003</v>
      </c>
      <c r="Q52" s="42">
        <v>5.3236059999999998</v>
      </c>
      <c r="R52" s="42">
        <v>5.2245730000000004</v>
      </c>
      <c r="S52" s="42">
        <v>4.5892020000000002</v>
      </c>
      <c r="T52" s="42">
        <v>4.2680199999999999</v>
      </c>
      <c r="U52" s="42">
        <v>4.6624290000000004</v>
      </c>
    </row>
    <row r="53" spans="1:21" ht="12.75">
      <c r="B53" s="169" t="s">
        <v>86</v>
      </c>
      <c r="C53" s="54" t="s">
        <v>87</v>
      </c>
      <c r="D53" s="54" t="s">
        <v>87</v>
      </c>
      <c r="E53" s="54" t="s">
        <v>87</v>
      </c>
      <c r="F53" s="54" t="s">
        <v>87</v>
      </c>
      <c r="G53" s="54" t="s">
        <v>87</v>
      </c>
      <c r="H53" s="54" t="s">
        <v>87</v>
      </c>
      <c r="I53" s="54" t="s">
        <v>87</v>
      </c>
      <c r="J53" s="54">
        <v>3.4352580000000001</v>
      </c>
      <c r="K53" s="54">
        <v>4.1998610000000003</v>
      </c>
      <c r="L53" s="54">
        <v>4.0491450000000002</v>
      </c>
      <c r="M53" s="54">
        <v>4.2844949999999997</v>
      </c>
      <c r="N53" s="54">
        <v>4.8636910000000002</v>
      </c>
      <c r="O53" s="54">
        <v>5.2275130000000001</v>
      </c>
      <c r="P53" s="54">
        <v>5.0015200000000002</v>
      </c>
      <c r="Q53" s="54">
        <v>5.3228330000000001</v>
      </c>
      <c r="R53" s="54" t="s">
        <v>87</v>
      </c>
      <c r="S53" s="54" t="s">
        <v>87</v>
      </c>
      <c r="T53" s="54" t="s">
        <v>87</v>
      </c>
      <c r="U53" s="54" t="s">
        <v>87</v>
      </c>
    </row>
    <row r="54" spans="1:21" ht="12.75">
      <c r="B54" s="169" t="s">
        <v>88</v>
      </c>
      <c r="C54" s="42">
        <v>0</v>
      </c>
      <c r="D54" s="54" t="s">
        <v>87</v>
      </c>
      <c r="E54" s="54" t="s">
        <v>87</v>
      </c>
      <c r="F54" s="54" t="s">
        <v>87</v>
      </c>
      <c r="G54" s="54" t="s">
        <v>87</v>
      </c>
      <c r="H54" s="54" t="s">
        <v>87</v>
      </c>
      <c r="I54" s="54" t="s">
        <v>87</v>
      </c>
      <c r="J54" s="54" t="s">
        <v>87</v>
      </c>
      <c r="K54" s="54" t="s">
        <v>87</v>
      </c>
      <c r="L54" s="54" t="s">
        <v>87</v>
      </c>
      <c r="M54" s="54" t="s">
        <v>87</v>
      </c>
      <c r="N54" s="54" t="s">
        <v>87</v>
      </c>
      <c r="O54" s="54" t="s">
        <v>87</v>
      </c>
      <c r="P54" s="54" t="s">
        <v>87</v>
      </c>
      <c r="Q54" s="54" t="s">
        <v>87</v>
      </c>
      <c r="R54" s="54" t="s">
        <v>87</v>
      </c>
      <c r="S54" s="54" t="s">
        <v>87</v>
      </c>
      <c r="T54" s="54" t="s">
        <v>87</v>
      </c>
      <c r="U54" s="54" t="s">
        <v>87</v>
      </c>
    </row>
    <row r="55" spans="1:21" ht="12.75">
      <c r="A55" s="52"/>
      <c r="B55" s="169" t="s">
        <v>89</v>
      </c>
      <c r="C55" s="42">
        <v>0.50676299999999996</v>
      </c>
      <c r="D55" s="42">
        <v>0.58115399999999995</v>
      </c>
      <c r="E55" s="42">
        <v>0.31464500000000001</v>
      </c>
      <c r="F55" s="42">
        <v>0.34944999999999998</v>
      </c>
      <c r="G55" s="42">
        <v>0.42967</v>
      </c>
      <c r="H55" s="42">
        <v>0.52971299999999999</v>
      </c>
      <c r="I55" s="42">
        <v>0.52411099999999999</v>
      </c>
      <c r="J55" s="42">
        <v>0.589947</v>
      </c>
      <c r="K55" s="42">
        <v>0.65830500000000003</v>
      </c>
      <c r="L55" s="42">
        <v>0.53804799999999997</v>
      </c>
      <c r="M55" s="42">
        <v>0.58164400000000005</v>
      </c>
      <c r="N55" s="42">
        <v>0.71281300000000003</v>
      </c>
      <c r="O55" s="42">
        <v>0.89705900000000005</v>
      </c>
      <c r="P55" s="42">
        <v>0.60590699999999997</v>
      </c>
      <c r="Q55" s="42">
        <v>0.56655999999999995</v>
      </c>
      <c r="R55" s="42">
        <v>0.56492200000000004</v>
      </c>
      <c r="S55" s="42">
        <v>0.77272399999999997</v>
      </c>
      <c r="T55" s="42">
        <v>0.779756</v>
      </c>
      <c r="U55" s="42">
        <v>0.56146799999999997</v>
      </c>
    </row>
    <row r="56" spans="1:21">
      <c r="B56" s="55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42"/>
      <c r="U56" s="42"/>
    </row>
    <row r="57" spans="1:21" ht="12.75">
      <c r="A57" s="36"/>
      <c r="B57" s="56" t="s">
        <v>97</v>
      </c>
      <c r="C57" s="38">
        <v>70.061537999999999</v>
      </c>
      <c r="D57" s="38">
        <v>70.138936999999999</v>
      </c>
      <c r="E57" s="38">
        <v>70.145685</v>
      </c>
      <c r="F57" s="38">
        <v>70.119989000000004</v>
      </c>
      <c r="G57" s="38">
        <v>69.697207000000006</v>
      </c>
      <c r="H57" s="38">
        <v>69.377724000000001</v>
      </c>
      <c r="I57" s="38">
        <v>68.938316999999998</v>
      </c>
      <c r="J57" s="38">
        <v>68.662082999999996</v>
      </c>
      <c r="K57" s="38">
        <v>68.260586000000004</v>
      </c>
      <c r="L57" s="38">
        <v>68.114396999999997</v>
      </c>
      <c r="M57" s="38">
        <v>67.897473000000005</v>
      </c>
      <c r="N57" s="38">
        <v>67.646566000000007</v>
      </c>
      <c r="O57" s="38">
        <v>67.387061000000003</v>
      </c>
      <c r="P57" s="38">
        <v>67.222001000000006</v>
      </c>
      <c r="Q57" s="38">
        <v>66.934827999999996</v>
      </c>
      <c r="R57" s="38">
        <v>66.974765000000005</v>
      </c>
      <c r="S57" s="38">
        <v>66.941623000000007</v>
      </c>
      <c r="T57" s="38">
        <v>66.924481999999998</v>
      </c>
      <c r="U57" s="38">
        <v>66.953609</v>
      </c>
    </row>
    <row r="59" spans="1:21" ht="12.75">
      <c r="A59" s="61" t="s">
        <v>98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842396-E635-4E66-B287-FA939FF7E706}">
  <sheetPr>
    <tabColor theme="5" tint="0.79998168889431442"/>
  </sheetPr>
  <dimension ref="A1:U53"/>
  <sheetViews>
    <sheetView tabSelected="1" workbookViewId="0">
      <selection activeCell="E37" sqref="E37"/>
    </sheetView>
  </sheetViews>
  <sheetFormatPr defaultRowHeight="11.25"/>
  <cols>
    <col min="2" max="2" width="35.1640625" customWidth="1"/>
  </cols>
  <sheetData>
    <row r="1" spans="1:21" ht="32.25" customHeight="1">
      <c r="B1" s="48" t="s">
        <v>99</v>
      </c>
    </row>
    <row r="5" spans="1:21" ht="18">
      <c r="A5" s="30" t="s">
        <v>79</v>
      </c>
      <c r="C5" s="31"/>
      <c r="D5" s="31"/>
      <c r="E5" s="31"/>
      <c r="F5" s="31"/>
      <c r="G5" s="31"/>
      <c r="H5" s="31"/>
      <c r="I5" s="31"/>
      <c r="J5" s="31"/>
      <c r="L5" s="31"/>
      <c r="M5" s="31"/>
      <c r="N5" s="31"/>
      <c r="O5" s="31"/>
      <c r="Q5" s="31"/>
      <c r="T5" s="31"/>
      <c r="U5" s="31" t="s">
        <v>80</v>
      </c>
    </row>
    <row r="7" spans="1:21" ht="15.75">
      <c r="A7" s="32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</row>
    <row r="8" spans="1:21" ht="15.75">
      <c r="A8" s="32" t="s">
        <v>100</v>
      </c>
      <c r="B8" s="33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</row>
    <row r="11" spans="1:21" ht="12.75">
      <c r="C11" s="35">
        <v>2000</v>
      </c>
      <c r="D11" s="35">
        <v>2001</v>
      </c>
      <c r="E11" s="35">
        <v>2002</v>
      </c>
      <c r="F11" s="35">
        <v>2003</v>
      </c>
      <c r="G11" s="35">
        <v>2004</v>
      </c>
      <c r="H11" s="35">
        <v>2005</v>
      </c>
      <c r="I11" s="35">
        <v>2006</v>
      </c>
      <c r="J11" s="35">
        <v>2007</v>
      </c>
      <c r="K11" s="35">
        <v>2008</v>
      </c>
      <c r="L11" s="35">
        <v>2009</v>
      </c>
      <c r="M11" s="35">
        <v>2010</v>
      </c>
      <c r="N11" s="35">
        <v>2011</v>
      </c>
      <c r="O11" s="35">
        <v>2012</v>
      </c>
      <c r="P11" s="35">
        <v>2013</v>
      </c>
      <c r="Q11" s="35">
        <v>2014</v>
      </c>
      <c r="R11" s="35">
        <v>2015</v>
      </c>
      <c r="S11" s="35">
        <v>2016</v>
      </c>
      <c r="T11" s="35">
        <v>2017</v>
      </c>
      <c r="U11" s="35">
        <v>2018</v>
      </c>
    </row>
    <row r="12" spans="1:21" ht="12.75">
      <c r="A12" s="52"/>
    </row>
    <row r="13" spans="1:21" ht="12.75">
      <c r="A13" s="36"/>
      <c r="B13" s="36" t="s">
        <v>101</v>
      </c>
      <c r="C13" s="38">
        <v>257.62714799999998</v>
      </c>
      <c r="D13" s="38">
        <v>254.02398199999999</v>
      </c>
      <c r="E13" s="38">
        <v>261.16594900000001</v>
      </c>
      <c r="F13" s="38">
        <v>258.23328299999997</v>
      </c>
      <c r="G13" s="38">
        <v>261.53869600000002</v>
      </c>
      <c r="H13" s="38">
        <v>263.710172</v>
      </c>
      <c r="I13" s="38">
        <v>255.001555</v>
      </c>
      <c r="J13" s="38">
        <v>256.04532</v>
      </c>
      <c r="K13" s="38">
        <v>250.38401999999999</v>
      </c>
      <c r="L13" s="38">
        <v>255.37239099999999</v>
      </c>
      <c r="M13" s="38">
        <v>254.084461</v>
      </c>
      <c r="N13" s="38">
        <v>245.61456000000001</v>
      </c>
      <c r="O13" s="38">
        <v>227.094289</v>
      </c>
      <c r="P13" s="38">
        <v>236.21428800000001</v>
      </c>
      <c r="Q13" s="38">
        <v>224.88364200000001</v>
      </c>
      <c r="R13" s="38">
        <v>222.895231</v>
      </c>
      <c r="S13" s="38">
        <v>218.589664</v>
      </c>
      <c r="T13" s="38">
        <v>209.199568</v>
      </c>
      <c r="U13" s="38">
        <v>205.923395</v>
      </c>
    </row>
    <row r="14" spans="1:21" ht="12.75">
      <c r="B14" s="41" t="s">
        <v>83</v>
      </c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</row>
    <row r="15" spans="1:21">
      <c r="B15" s="43" t="s">
        <v>6</v>
      </c>
      <c r="C15" s="42">
        <v>0.71005300000000005</v>
      </c>
      <c r="D15" s="42">
        <v>0.80409200000000003</v>
      </c>
      <c r="E15" s="42">
        <v>0.70510799999999996</v>
      </c>
      <c r="F15" s="42">
        <v>0.72248699999999999</v>
      </c>
      <c r="G15" s="42">
        <v>0.77735200000000004</v>
      </c>
      <c r="H15" s="42">
        <v>0.91519600000000001</v>
      </c>
      <c r="I15" s="42">
        <v>0.99383999999999995</v>
      </c>
      <c r="J15" s="42">
        <v>0.90828200000000003</v>
      </c>
      <c r="K15" s="42">
        <v>0.90307000000000004</v>
      </c>
      <c r="L15" s="42">
        <v>0.71857199999999999</v>
      </c>
      <c r="M15" s="42">
        <v>0.71731999999999996</v>
      </c>
      <c r="N15" s="42">
        <v>0.45146700000000001</v>
      </c>
      <c r="O15" s="42">
        <v>0.29967199999999999</v>
      </c>
      <c r="P15" s="42">
        <v>0.182976</v>
      </c>
      <c r="Q15" s="42">
        <v>0.20999699999999999</v>
      </c>
      <c r="R15" s="42">
        <v>0.119144</v>
      </c>
      <c r="S15" s="42">
        <v>7.5899999999999995E-2</v>
      </c>
      <c r="T15" s="42">
        <v>5.5201E-2</v>
      </c>
      <c r="U15" s="42">
        <v>4.7291E-2</v>
      </c>
    </row>
    <row r="16" spans="1:21" ht="12.75">
      <c r="B16" s="169" t="s">
        <v>84</v>
      </c>
      <c r="C16" s="42">
        <v>253.85424599999999</v>
      </c>
      <c r="D16" s="42">
        <v>249.88754800000001</v>
      </c>
      <c r="E16" s="42">
        <v>257.98242199999999</v>
      </c>
      <c r="F16" s="42">
        <v>254.72403</v>
      </c>
      <c r="G16" s="42">
        <v>257.64500500000003</v>
      </c>
      <c r="H16" s="42">
        <v>259.52982300000002</v>
      </c>
      <c r="I16" s="42">
        <v>249.76953599999999</v>
      </c>
      <c r="J16" s="42">
        <v>241.607981</v>
      </c>
      <c r="K16" s="42">
        <v>234.10112100000001</v>
      </c>
      <c r="L16" s="42">
        <v>239.49039400000001</v>
      </c>
      <c r="M16" s="42">
        <v>237.04827800000001</v>
      </c>
      <c r="N16" s="42">
        <v>226.817781</v>
      </c>
      <c r="O16" s="42">
        <v>207.79247799999999</v>
      </c>
      <c r="P16" s="42">
        <v>217.84853899999999</v>
      </c>
      <c r="Q16" s="42">
        <v>206.45838699999999</v>
      </c>
      <c r="R16" s="42">
        <v>217.05837099999999</v>
      </c>
      <c r="S16" s="42">
        <v>212.354198</v>
      </c>
      <c r="T16" s="42">
        <v>203.03713500000001</v>
      </c>
      <c r="U16" s="42">
        <v>200.39652000000001</v>
      </c>
    </row>
    <row r="17" spans="2:21" ht="12.75">
      <c r="B17" s="169" t="s">
        <v>85</v>
      </c>
      <c r="C17" s="42">
        <v>1.136908</v>
      </c>
      <c r="D17" s="42">
        <v>1.247574</v>
      </c>
      <c r="E17" s="42">
        <v>1.3942030000000001</v>
      </c>
      <c r="F17" s="42">
        <v>1.592697</v>
      </c>
      <c r="G17" s="42">
        <v>1.78278</v>
      </c>
      <c r="H17" s="42">
        <v>2.1514869999999999</v>
      </c>
      <c r="I17" s="42">
        <v>2.194137</v>
      </c>
      <c r="J17" s="42">
        <v>2.1455630000000001</v>
      </c>
      <c r="K17" s="42">
        <v>1.9343680000000001</v>
      </c>
      <c r="L17" s="42">
        <v>2.2190910000000001</v>
      </c>
      <c r="M17" s="42">
        <v>2.5427770000000001</v>
      </c>
      <c r="N17" s="42">
        <v>2.878374</v>
      </c>
      <c r="O17" s="42">
        <v>3.090973</v>
      </c>
      <c r="P17" s="42">
        <v>3.3011949999999999</v>
      </c>
      <c r="Q17" s="42">
        <v>3.4220969999999999</v>
      </c>
      <c r="R17" s="42">
        <v>3.453865</v>
      </c>
      <c r="S17" s="42">
        <v>3.0283549999999999</v>
      </c>
      <c r="T17" s="42">
        <v>2.9966900000000001</v>
      </c>
      <c r="U17" s="42">
        <v>3.185422</v>
      </c>
    </row>
    <row r="18" spans="2:21" ht="12.75">
      <c r="B18" s="169" t="s">
        <v>86</v>
      </c>
      <c r="C18" s="54" t="s">
        <v>87</v>
      </c>
      <c r="D18" s="54" t="s">
        <v>87</v>
      </c>
      <c r="E18" s="54" t="s">
        <v>87</v>
      </c>
      <c r="F18" s="54" t="s">
        <v>87</v>
      </c>
      <c r="G18" s="54" t="s">
        <v>87</v>
      </c>
      <c r="H18" s="54" t="s">
        <v>87</v>
      </c>
      <c r="I18" s="54" t="s">
        <v>87</v>
      </c>
      <c r="J18" s="54">
        <v>9.0451350000000001</v>
      </c>
      <c r="K18" s="54">
        <v>10.851863</v>
      </c>
      <c r="L18" s="54">
        <v>10.730941</v>
      </c>
      <c r="M18" s="54">
        <v>11.337774</v>
      </c>
      <c r="N18" s="54">
        <v>12.514181000000001</v>
      </c>
      <c r="O18" s="54">
        <v>12.444857000000001</v>
      </c>
      <c r="P18" s="54">
        <v>12.40422</v>
      </c>
      <c r="Q18" s="54">
        <v>12.555823999999999</v>
      </c>
      <c r="R18" s="54" t="s">
        <v>87</v>
      </c>
      <c r="S18" s="54" t="s">
        <v>87</v>
      </c>
      <c r="T18" s="54" t="s">
        <v>87</v>
      </c>
      <c r="U18" s="54" t="s">
        <v>87</v>
      </c>
    </row>
    <row r="19" spans="2:21" ht="12.75">
      <c r="B19" s="169" t="s">
        <v>88</v>
      </c>
      <c r="C19" s="42">
        <v>0</v>
      </c>
      <c r="D19" s="54" t="s">
        <v>87</v>
      </c>
      <c r="E19" s="54" t="s">
        <v>87</v>
      </c>
      <c r="F19" s="54" t="s">
        <v>87</v>
      </c>
      <c r="G19" s="54" t="s">
        <v>87</v>
      </c>
      <c r="H19" s="54" t="s">
        <v>87</v>
      </c>
      <c r="I19" s="54" t="s">
        <v>87</v>
      </c>
      <c r="J19" s="54" t="s">
        <v>87</v>
      </c>
      <c r="K19" s="54" t="s">
        <v>87</v>
      </c>
      <c r="L19" s="54" t="s">
        <v>87</v>
      </c>
      <c r="M19" s="54" t="s">
        <v>87</v>
      </c>
      <c r="N19" s="54" t="s">
        <v>87</v>
      </c>
      <c r="O19" s="54" t="s">
        <v>87</v>
      </c>
      <c r="P19" s="54" t="s">
        <v>87</v>
      </c>
      <c r="Q19" s="54" t="s">
        <v>87</v>
      </c>
      <c r="R19" s="54" t="s">
        <v>87</v>
      </c>
      <c r="S19" s="54" t="s">
        <v>87</v>
      </c>
      <c r="T19" s="54" t="s">
        <v>87</v>
      </c>
      <c r="U19" s="54" t="s">
        <v>87</v>
      </c>
    </row>
    <row r="20" spans="2:21" ht="12.75">
      <c r="B20" s="169" t="s">
        <v>89</v>
      </c>
      <c r="C20" s="42">
        <v>1.9259409999999999</v>
      </c>
      <c r="D20" s="42">
        <v>2.0847669999999998</v>
      </c>
      <c r="E20" s="42">
        <v>1.0842160000000001</v>
      </c>
      <c r="F20" s="42">
        <v>1.194069</v>
      </c>
      <c r="G20" s="42">
        <v>1.3335589999999999</v>
      </c>
      <c r="H20" s="42">
        <v>1.113666</v>
      </c>
      <c r="I20" s="42">
        <v>2.0440420000000001</v>
      </c>
      <c r="J20" s="42">
        <v>2.3383600000000002</v>
      </c>
      <c r="K20" s="42">
        <v>2.5935990000000002</v>
      </c>
      <c r="L20" s="42">
        <v>2.2133929999999999</v>
      </c>
      <c r="M20" s="42">
        <v>2.4383110000000001</v>
      </c>
      <c r="N20" s="42">
        <v>2.9527580000000002</v>
      </c>
      <c r="O20" s="42">
        <v>3.4663089999999999</v>
      </c>
      <c r="P20" s="42">
        <v>2.4773580000000002</v>
      </c>
      <c r="Q20" s="42">
        <v>2.2373379999999998</v>
      </c>
      <c r="R20" s="42">
        <v>2.2638509999999998</v>
      </c>
      <c r="S20" s="42">
        <v>3.131211</v>
      </c>
      <c r="T20" s="42">
        <v>3.110541</v>
      </c>
      <c r="U20" s="42">
        <v>2.2941630000000002</v>
      </c>
    </row>
    <row r="21" spans="2:21" ht="12.75">
      <c r="B21" s="171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</row>
    <row r="22" spans="2:21" ht="12.75">
      <c r="B22" s="44" t="s">
        <v>90</v>
      </c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</row>
    <row r="23" spans="2:21">
      <c r="B23" s="43" t="s">
        <v>6</v>
      </c>
      <c r="C23" s="42">
        <v>0.275613</v>
      </c>
      <c r="D23" s="42">
        <v>0.31654199999999999</v>
      </c>
      <c r="E23" s="42">
        <v>0.26998499999999998</v>
      </c>
      <c r="F23" s="42">
        <v>0.279781</v>
      </c>
      <c r="G23" s="42">
        <v>0.29722199999999999</v>
      </c>
      <c r="H23" s="42">
        <v>0.34704600000000002</v>
      </c>
      <c r="I23" s="42">
        <v>0.389739</v>
      </c>
      <c r="J23" s="42">
        <v>0.35473500000000002</v>
      </c>
      <c r="K23" s="42">
        <v>0.36067399999999999</v>
      </c>
      <c r="L23" s="42">
        <v>0.28138200000000002</v>
      </c>
      <c r="M23" s="42">
        <v>0.28231600000000001</v>
      </c>
      <c r="N23" s="42">
        <v>0.183811</v>
      </c>
      <c r="O23" s="42">
        <v>0.13195899999999999</v>
      </c>
      <c r="P23" s="42">
        <v>7.7462000000000003E-2</v>
      </c>
      <c r="Q23" s="42">
        <v>9.3380000000000005E-2</v>
      </c>
      <c r="R23" s="42">
        <v>5.3453000000000001E-2</v>
      </c>
      <c r="S23" s="42">
        <v>3.4722999999999997E-2</v>
      </c>
      <c r="T23" s="42">
        <v>2.6387000000000001E-2</v>
      </c>
      <c r="U23" s="42">
        <v>2.2966E-2</v>
      </c>
    </row>
    <row r="24" spans="2:21" ht="12.75">
      <c r="B24" s="169" t="s">
        <v>84</v>
      </c>
      <c r="C24" s="42">
        <v>98.535517999999996</v>
      </c>
      <c r="D24" s="42">
        <v>98.371637000000007</v>
      </c>
      <c r="E24" s="42">
        <v>98.781032999999994</v>
      </c>
      <c r="F24" s="42">
        <v>98.641052999999999</v>
      </c>
      <c r="G24" s="42">
        <v>98.511236999999994</v>
      </c>
      <c r="H24" s="42">
        <v>98.414794000000001</v>
      </c>
      <c r="I24" s="42">
        <v>97.948239999999998</v>
      </c>
      <c r="J24" s="42">
        <v>94.361412000000001</v>
      </c>
      <c r="K24" s="42">
        <v>93.496830000000003</v>
      </c>
      <c r="L24" s="42">
        <v>93.780848000000006</v>
      </c>
      <c r="M24" s="42">
        <v>93.295070999999993</v>
      </c>
      <c r="N24" s="42">
        <v>92.347042000000002</v>
      </c>
      <c r="O24" s="42">
        <v>91.500529999999998</v>
      </c>
      <c r="P24" s="42">
        <v>92.224963000000002</v>
      </c>
      <c r="Q24" s="42">
        <v>91.806760999999995</v>
      </c>
      <c r="R24" s="42">
        <v>97.381343999999999</v>
      </c>
      <c r="S24" s="42">
        <v>97.147409999999994</v>
      </c>
      <c r="T24" s="42">
        <v>97.054280000000006</v>
      </c>
      <c r="U24" s="42">
        <v>97.316052999999997</v>
      </c>
    </row>
    <row r="25" spans="2:21" ht="12.75">
      <c r="B25" s="169" t="s">
        <v>85</v>
      </c>
      <c r="C25" s="42">
        <v>0.44130000000000003</v>
      </c>
      <c r="D25" s="42">
        <v>0.49112499999999998</v>
      </c>
      <c r="E25" s="42">
        <v>0.53383800000000003</v>
      </c>
      <c r="F25" s="42">
        <v>0.61676699999999995</v>
      </c>
      <c r="G25" s="42">
        <v>0.68165100000000001</v>
      </c>
      <c r="H25" s="42">
        <v>0.81585300000000005</v>
      </c>
      <c r="I25" s="42">
        <v>0.86043999999999998</v>
      </c>
      <c r="J25" s="42">
        <v>0.83796199999999998</v>
      </c>
      <c r="K25" s="42">
        <v>0.77256000000000002</v>
      </c>
      <c r="L25" s="42">
        <v>0.86896300000000004</v>
      </c>
      <c r="M25" s="42">
        <v>1.000761</v>
      </c>
      <c r="N25" s="42">
        <v>1.171907</v>
      </c>
      <c r="O25" s="42">
        <v>1.361097</v>
      </c>
      <c r="P25" s="42">
        <v>1.397543</v>
      </c>
      <c r="Q25" s="42">
        <v>1.521719</v>
      </c>
      <c r="R25" s="42">
        <v>1.5495460000000001</v>
      </c>
      <c r="S25" s="42">
        <v>1.3854059999999999</v>
      </c>
      <c r="T25" s="42">
        <v>1.432455</v>
      </c>
      <c r="U25" s="42">
        <v>1.546896</v>
      </c>
    </row>
    <row r="26" spans="2:21" ht="12.75">
      <c r="B26" s="169" t="s">
        <v>86</v>
      </c>
      <c r="C26" s="54" t="s">
        <v>87</v>
      </c>
      <c r="D26" s="54" t="s">
        <v>87</v>
      </c>
      <c r="E26" s="54" t="s">
        <v>87</v>
      </c>
      <c r="F26" s="54" t="s">
        <v>87</v>
      </c>
      <c r="G26" s="54" t="s">
        <v>87</v>
      </c>
      <c r="H26" s="54" t="s">
        <v>87</v>
      </c>
      <c r="I26" s="54" t="s">
        <v>87</v>
      </c>
      <c r="J26" s="54">
        <v>3.5326300000000002</v>
      </c>
      <c r="K26" s="54">
        <v>4.3340880000000004</v>
      </c>
      <c r="L26" s="54">
        <v>4.2020749999999998</v>
      </c>
      <c r="M26" s="54">
        <v>4.4622070000000003</v>
      </c>
      <c r="N26" s="54">
        <v>5.0950480000000002</v>
      </c>
      <c r="O26" s="54">
        <v>5.4800399999999998</v>
      </c>
      <c r="P26" s="54">
        <v>5.2512569999999998</v>
      </c>
      <c r="Q26" s="54">
        <v>5.583253</v>
      </c>
      <c r="R26" s="54" t="s">
        <v>87</v>
      </c>
      <c r="S26" s="54" t="s">
        <v>87</v>
      </c>
      <c r="T26" s="54" t="s">
        <v>87</v>
      </c>
      <c r="U26" s="54" t="s">
        <v>87</v>
      </c>
    </row>
    <row r="27" spans="2:21" ht="12.75">
      <c r="B27" s="169" t="s">
        <v>88</v>
      </c>
      <c r="C27" s="42">
        <v>0</v>
      </c>
      <c r="D27" s="54" t="s">
        <v>87</v>
      </c>
      <c r="E27" s="54" t="s">
        <v>87</v>
      </c>
      <c r="F27" s="54" t="s">
        <v>87</v>
      </c>
      <c r="G27" s="54" t="s">
        <v>87</v>
      </c>
      <c r="H27" s="54" t="s">
        <v>87</v>
      </c>
      <c r="I27" s="54" t="s">
        <v>87</v>
      </c>
      <c r="J27" s="54" t="s">
        <v>87</v>
      </c>
      <c r="K27" s="54" t="s">
        <v>87</v>
      </c>
      <c r="L27" s="54" t="s">
        <v>87</v>
      </c>
      <c r="M27" s="54" t="s">
        <v>87</v>
      </c>
      <c r="N27" s="54" t="s">
        <v>87</v>
      </c>
      <c r="O27" s="54" t="s">
        <v>87</v>
      </c>
      <c r="P27" s="54" t="s">
        <v>87</v>
      </c>
      <c r="Q27" s="54" t="s">
        <v>87</v>
      </c>
      <c r="R27" s="54" t="s">
        <v>87</v>
      </c>
      <c r="S27" s="54" t="s">
        <v>87</v>
      </c>
      <c r="T27" s="54" t="s">
        <v>87</v>
      </c>
      <c r="U27" s="54" t="s">
        <v>87</v>
      </c>
    </row>
    <row r="28" spans="2:21" ht="12.75">
      <c r="B28" s="169" t="s">
        <v>89</v>
      </c>
      <c r="C28" s="42">
        <v>0.74756900000000004</v>
      </c>
      <c r="D28" s="42">
        <v>0.82069700000000001</v>
      </c>
      <c r="E28" s="42">
        <v>0.41514499999999999</v>
      </c>
      <c r="F28" s="42">
        <v>0.462399</v>
      </c>
      <c r="G28" s="42">
        <v>0.50988999999999995</v>
      </c>
      <c r="H28" s="42">
        <v>0.42230699999999999</v>
      </c>
      <c r="I28" s="42">
        <v>0.80157999999999996</v>
      </c>
      <c r="J28" s="42">
        <v>0.91325999999999996</v>
      </c>
      <c r="K28" s="42">
        <v>1.0358480000000001</v>
      </c>
      <c r="L28" s="42">
        <v>0.86673100000000003</v>
      </c>
      <c r="M28" s="42">
        <v>0.959646</v>
      </c>
      <c r="N28" s="42">
        <v>1.2021919999999999</v>
      </c>
      <c r="O28" s="42">
        <v>1.5263739999999999</v>
      </c>
      <c r="P28" s="42">
        <v>1.048775</v>
      </c>
      <c r="Q28" s="42">
        <v>0.99488699999999997</v>
      </c>
      <c r="R28" s="42">
        <v>1.015657</v>
      </c>
      <c r="S28" s="42">
        <v>1.432461</v>
      </c>
      <c r="T28" s="42">
        <v>1.4868779999999999</v>
      </c>
      <c r="U28" s="42">
        <v>1.1140859999999999</v>
      </c>
    </row>
    <row r="30" spans="2:21" ht="12.75">
      <c r="B30" s="46" t="s">
        <v>91</v>
      </c>
    </row>
    <row r="31" spans="2:21" ht="12.75">
      <c r="B31" s="58" t="s">
        <v>92</v>
      </c>
      <c r="C31" s="57">
        <v>131612.15738600001</v>
      </c>
      <c r="D31" s="57">
        <v>130621.13456400001</v>
      </c>
      <c r="E31" s="57">
        <v>135626.211687</v>
      </c>
      <c r="F31" s="57">
        <v>135683.63704599999</v>
      </c>
      <c r="G31" s="57">
        <v>137713.17871499999</v>
      </c>
      <c r="H31" s="57">
        <v>139397.03431700001</v>
      </c>
      <c r="I31" s="57">
        <v>135561.55491400001</v>
      </c>
      <c r="J31" s="57">
        <v>136989.010625</v>
      </c>
      <c r="K31" s="57">
        <v>135375.856806</v>
      </c>
      <c r="L31" s="57">
        <v>139081.39178899999</v>
      </c>
      <c r="M31" s="57">
        <v>139228.92980099999</v>
      </c>
      <c r="N31" s="57">
        <v>135251.00343700001</v>
      </c>
      <c r="O31" s="57">
        <v>126494.95254699999</v>
      </c>
      <c r="P31" s="57">
        <v>132821.40730799999</v>
      </c>
      <c r="Q31" s="57">
        <v>127169.94916</v>
      </c>
      <c r="R31" s="57">
        <v>127167.769946</v>
      </c>
      <c r="S31" s="57">
        <v>125539.949501</v>
      </c>
      <c r="T31" s="57">
        <v>120892.85533599999</v>
      </c>
      <c r="U31" s="57">
        <v>120332.448028</v>
      </c>
    </row>
    <row r="32" spans="2:21" ht="12.75">
      <c r="B32" s="88"/>
    </row>
    <row r="33" spans="1:21" ht="12.75">
      <c r="A33" s="36"/>
      <c r="B33" s="46" t="s">
        <v>93</v>
      </c>
      <c r="C33" s="59">
        <v>1.9574720000000001</v>
      </c>
      <c r="D33" s="59">
        <v>1.944739</v>
      </c>
      <c r="E33" s="59">
        <v>1.92563</v>
      </c>
      <c r="F33" s="59">
        <v>1.9032009999999999</v>
      </c>
      <c r="G33" s="59">
        <v>1.8991549999999999</v>
      </c>
      <c r="H33" s="59">
        <v>1.8917919999999999</v>
      </c>
      <c r="I33" s="59">
        <v>1.881076</v>
      </c>
      <c r="J33" s="59">
        <v>1.869094</v>
      </c>
      <c r="K33" s="59">
        <v>1.8495470000000001</v>
      </c>
      <c r="L33" s="59">
        <v>1.836136</v>
      </c>
      <c r="M33" s="59">
        <v>1.82494</v>
      </c>
      <c r="N33" s="59">
        <v>1.8159909999999999</v>
      </c>
      <c r="O33" s="59">
        <v>1.795283</v>
      </c>
      <c r="P33" s="59">
        <v>1.778435</v>
      </c>
      <c r="Q33" s="59">
        <v>1.7683709999999999</v>
      </c>
      <c r="R33" s="59">
        <v>1.7527649999999999</v>
      </c>
      <c r="S33" s="59">
        <v>1.741196</v>
      </c>
      <c r="T33" s="59">
        <v>1.7304539999999999</v>
      </c>
      <c r="U33" s="59">
        <v>1.711287</v>
      </c>
    </row>
    <row r="34" spans="1:21" ht="12.75">
      <c r="A34" s="52"/>
    </row>
    <row r="35" spans="1:21" ht="12.75">
      <c r="B35" s="46"/>
    </row>
    <row r="36" spans="1:21" ht="14.25">
      <c r="A36" s="36"/>
      <c r="B36" s="36" t="s">
        <v>102</v>
      </c>
      <c r="C36" s="38">
        <v>18.072251000000001</v>
      </c>
      <c r="D36" s="38">
        <v>17.829765999999999</v>
      </c>
      <c r="E36" s="38">
        <v>18.327926999999999</v>
      </c>
      <c r="F36" s="38">
        <v>18.105530000000002</v>
      </c>
      <c r="G36" s="38">
        <v>18.223002999999999</v>
      </c>
      <c r="H36" s="38">
        <v>18.288831999999999</v>
      </c>
      <c r="I36" s="38">
        <v>17.578005999999998</v>
      </c>
      <c r="J36" s="38">
        <v>17.564325</v>
      </c>
      <c r="K36" s="38">
        <v>17.090392000000001</v>
      </c>
      <c r="L36" s="38">
        <v>17.379738</v>
      </c>
      <c r="M36" s="38">
        <v>17.237058000000001</v>
      </c>
      <c r="N36" s="38">
        <v>16.602651999999999</v>
      </c>
      <c r="O36" s="38">
        <v>15.298765</v>
      </c>
      <c r="P36" s="38">
        <v>15.880350999999999</v>
      </c>
      <c r="Q36" s="38">
        <v>15.068803000000001</v>
      </c>
      <c r="R36" s="38">
        <v>14.947877999999999</v>
      </c>
      <c r="S36" s="38">
        <v>14.653169999999999</v>
      </c>
      <c r="T36" s="38">
        <v>14.022974</v>
      </c>
      <c r="U36" s="38">
        <v>13.808417</v>
      </c>
    </row>
    <row r="37" spans="1:21" ht="27">
      <c r="B37" s="89" t="s">
        <v>95</v>
      </c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</row>
    <row r="38" spans="1:21">
      <c r="B38" s="43" t="s">
        <v>6</v>
      </c>
      <c r="C38" s="42">
        <v>3.5451000000000003E-2</v>
      </c>
      <c r="D38" s="42">
        <v>4.0146000000000001E-2</v>
      </c>
      <c r="E38" s="42">
        <v>3.5177E-2</v>
      </c>
      <c r="F38" s="42">
        <v>3.594E-2</v>
      </c>
      <c r="G38" s="42">
        <v>3.8658999999999999E-2</v>
      </c>
      <c r="H38" s="42">
        <v>4.5455000000000002E-2</v>
      </c>
      <c r="I38" s="42">
        <v>4.9360000000000001E-2</v>
      </c>
      <c r="J38" s="42">
        <v>4.5040999999999998E-2</v>
      </c>
      <c r="K38" s="42">
        <v>4.4677000000000001E-2</v>
      </c>
      <c r="L38" s="42">
        <v>3.5531E-2</v>
      </c>
      <c r="M38" s="42">
        <v>3.5386000000000001E-2</v>
      </c>
      <c r="N38" s="42">
        <v>2.2248E-2</v>
      </c>
      <c r="O38" s="42">
        <v>1.4699E-2</v>
      </c>
      <c r="P38" s="42">
        <v>8.9499999999999996E-3</v>
      </c>
      <c r="Q38" s="42">
        <v>1.0232E-2</v>
      </c>
      <c r="R38" s="42">
        <v>5.77E-3</v>
      </c>
      <c r="S38" s="42">
        <v>3.6949999999999999E-3</v>
      </c>
      <c r="T38" s="42">
        <v>2.6879999999999999E-3</v>
      </c>
      <c r="U38" s="42">
        <v>2.3019999999999998E-3</v>
      </c>
    </row>
    <row r="39" spans="1:21" ht="12.75">
      <c r="B39" s="169" t="s">
        <v>84</v>
      </c>
      <c r="C39" s="42">
        <v>17.838165</v>
      </c>
      <c r="D39" s="42">
        <v>17.573384999999998</v>
      </c>
      <c r="E39" s="42">
        <v>18.126847999999999</v>
      </c>
      <c r="F39" s="42">
        <v>17.882763000000001</v>
      </c>
      <c r="G39" s="42">
        <v>17.975390999999998</v>
      </c>
      <c r="H39" s="42">
        <v>18.021338</v>
      </c>
      <c r="I39" s="42">
        <v>17.246948</v>
      </c>
      <c r="J39" s="42">
        <v>16.601469000000002</v>
      </c>
      <c r="K39" s="42">
        <v>16.007845</v>
      </c>
      <c r="L39" s="42">
        <v>16.321679</v>
      </c>
      <c r="M39" s="42">
        <v>16.104357</v>
      </c>
      <c r="N39" s="42">
        <v>15.353801000000001</v>
      </c>
      <c r="O39" s="42">
        <v>14.019788999999999</v>
      </c>
      <c r="P39" s="42">
        <v>14.658334</v>
      </c>
      <c r="Q39" s="42">
        <v>13.845705000000001</v>
      </c>
      <c r="R39" s="42">
        <v>14.556628</v>
      </c>
      <c r="S39" s="42">
        <v>14.241769</v>
      </c>
      <c r="T39" s="42">
        <v>13.616110000000001</v>
      </c>
      <c r="U39" s="42">
        <v>13.438048999999999</v>
      </c>
    </row>
    <row r="40" spans="1:21" ht="12.75">
      <c r="B40" s="169" t="s">
        <v>85</v>
      </c>
      <c r="C40" s="42">
        <v>8.1500000000000003E-2</v>
      </c>
      <c r="D40" s="42">
        <v>8.9441000000000007E-2</v>
      </c>
      <c r="E40" s="42">
        <v>9.9960999999999994E-2</v>
      </c>
      <c r="F40" s="42">
        <v>0.114204</v>
      </c>
      <c r="G40" s="42">
        <v>0.12784699999999999</v>
      </c>
      <c r="H40" s="42">
        <v>0.154307</v>
      </c>
      <c r="I40" s="42">
        <v>0.15737999999999999</v>
      </c>
      <c r="J40" s="42">
        <v>0.15390899999999999</v>
      </c>
      <c r="K40" s="42">
        <v>0.138762</v>
      </c>
      <c r="L40" s="42">
        <v>0.159192</v>
      </c>
      <c r="M40" s="42">
        <v>0.182418</v>
      </c>
      <c r="N40" s="42">
        <v>0.20649799999999999</v>
      </c>
      <c r="O40" s="42">
        <v>0.22175400000000001</v>
      </c>
      <c r="P40" s="42">
        <v>0.23683799999999999</v>
      </c>
      <c r="Q40" s="42">
        <v>0.24551500000000001</v>
      </c>
      <c r="R40" s="42">
        <v>0.24779499999999999</v>
      </c>
      <c r="S40" s="42">
        <v>0.21726699999999999</v>
      </c>
      <c r="T40" s="42">
        <v>0.21499499999999999</v>
      </c>
      <c r="U40" s="42">
        <v>0.22853499999999999</v>
      </c>
    </row>
    <row r="41" spans="1:21" ht="12.75">
      <c r="B41" s="169" t="s">
        <v>86</v>
      </c>
      <c r="C41" s="54" t="s">
        <v>87</v>
      </c>
      <c r="D41" s="54" t="s">
        <v>87</v>
      </c>
      <c r="E41" s="54" t="s">
        <v>87</v>
      </c>
      <c r="F41" s="54" t="s">
        <v>87</v>
      </c>
      <c r="G41" s="54" t="s">
        <v>87</v>
      </c>
      <c r="H41" s="54" t="s">
        <v>87</v>
      </c>
      <c r="I41" s="54" t="s">
        <v>87</v>
      </c>
      <c r="J41" s="54">
        <v>0.62168800000000002</v>
      </c>
      <c r="K41" s="54">
        <v>0.741367</v>
      </c>
      <c r="L41" s="54">
        <v>0.72871799999999998</v>
      </c>
      <c r="M41" s="54">
        <v>0.76659900000000003</v>
      </c>
      <c r="N41" s="54">
        <v>0.84051900000000002</v>
      </c>
      <c r="O41" s="54">
        <v>0.831704</v>
      </c>
      <c r="P41" s="54">
        <v>0.82555800000000001</v>
      </c>
      <c r="Q41" s="54">
        <v>0.83127600000000001</v>
      </c>
      <c r="R41" s="54" t="s">
        <v>87</v>
      </c>
      <c r="S41" s="54" t="s">
        <v>87</v>
      </c>
      <c r="T41" s="54" t="s">
        <v>87</v>
      </c>
      <c r="U41" s="54" t="s">
        <v>87</v>
      </c>
    </row>
    <row r="42" spans="1:21" ht="12.75">
      <c r="B42" s="169" t="s">
        <v>88</v>
      </c>
      <c r="C42" s="42">
        <v>0</v>
      </c>
      <c r="D42" s="54" t="s">
        <v>87</v>
      </c>
      <c r="E42" s="54" t="s">
        <v>87</v>
      </c>
      <c r="F42" s="54" t="s">
        <v>87</v>
      </c>
      <c r="G42" s="54" t="s">
        <v>87</v>
      </c>
      <c r="H42" s="54" t="s">
        <v>87</v>
      </c>
      <c r="I42" s="54" t="s">
        <v>87</v>
      </c>
      <c r="J42" s="54" t="s">
        <v>87</v>
      </c>
      <c r="K42" s="54" t="s">
        <v>87</v>
      </c>
      <c r="L42" s="54" t="s">
        <v>87</v>
      </c>
      <c r="M42" s="54" t="s">
        <v>87</v>
      </c>
      <c r="N42" s="54" t="s">
        <v>87</v>
      </c>
      <c r="O42" s="54" t="s">
        <v>87</v>
      </c>
      <c r="P42" s="54" t="s">
        <v>87</v>
      </c>
      <c r="Q42" s="54" t="s">
        <v>87</v>
      </c>
      <c r="R42" s="54" t="s">
        <v>87</v>
      </c>
      <c r="S42" s="54" t="s">
        <v>87</v>
      </c>
      <c r="T42" s="54" t="s">
        <v>87</v>
      </c>
      <c r="U42" s="54" t="s">
        <v>87</v>
      </c>
    </row>
    <row r="43" spans="1:21" ht="12.75">
      <c r="B43" s="169" t="s">
        <v>89</v>
      </c>
      <c r="C43" s="42">
        <v>0.117135</v>
      </c>
      <c r="D43" s="42">
        <v>0.12679499999999999</v>
      </c>
      <c r="E43" s="42">
        <v>6.5942000000000001E-2</v>
      </c>
      <c r="F43" s="42">
        <v>7.2622999999999993E-2</v>
      </c>
      <c r="G43" s="42">
        <v>8.1106999999999999E-2</v>
      </c>
      <c r="H43" s="42">
        <v>6.7733000000000002E-2</v>
      </c>
      <c r="I43" s="42">
        <v>0.124318</v>
      </c>
      <c r="J43" s="42">
        <v>0.14221800000000001</v>
      </c>
      <c r="K43" s="42">
        <v>0.15774199999999999</v>
      </c>
      <c r="L43" s="42">
        <v>0.13461799999999999</v>
      </c>
      <c r="M43" s="42">
        <v>0.14829700000000001</v>
      </c>
      <c r="N43" s="42">
        <v>0.179586</v>
      </c>
      <c r="O43" s="42">
        <v>0.21082000000000001</v>
      </c>
      <c r="P43" s="42">
        <v>0.150672</v>
      </c>
      <c r="Q43" s="42">
        <v>0.136074</v>
      </c>
      <c r="R43" s="42">
        <v>0.137687</v>
      </c>
      <c r="S43" s="42">
        <v>0.190439</v>
      </c>
      <c r="T43" s="42">
        <v>0.18918199999999999</v>
      </c>
      <c r="U43" s="42">
        <v>0.13952999999999999</v>
      </c>
    </row>
    <row r="44" spans="1:21" ht="12.75">
      <c r="B44" s="171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</row>
    <row r="45" spans="1:21" ht="12.75">
      <c r="B45" s="44" t="s">
        <v>90</v>
      </c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</row>
    <row r="46" spans="1:21">
      <c r="B46" s="43" t="s">
        <v>6</v>
      </c>
      <c r="C46" s="42">
        <v>0.196163</v>
      </c>
      <c r="D46" s="42">
        <v>0.225164</v>
      </c>
      <c r="E46" s="42">
        <v>0.19192799999999999</v>
      </c>
      <c r="F46" s="42">
        <v>0.19850100000000001</v>
      </c>
      <c r="G46" s="42">
        <v>0.212143</v>
      </c>
      <c r="H46" s="42">
        <v>0.24853700000000001</v>
      </c>
      <c r="I46" s="42">
        <v>0.280808</v>
      </c>
      <c r="J46" s="42">
        <v>0.25643199999999999</v>
      </c>
      <c r="K46" s="42">
        <v>0.26141700000000001</v>
      </c>
      <c r="L46" s="42">
        <v>0.20444000000000001</v>
      </c>
      <c r="M46" s="42">
        <v>0.205292</v>
      </c>
      <c r="N46" s="42">
        <v>0.13400500000000001</v>
      </c>
      <c r="O46" s="42">
        <v>9.6081E-2</v>
      </c>
      <c r="P46" s="42">
        <v>5.6356999999999997E-2</v>
      </c>
      <c r="Q46" s="42">
        <v>6.7901000000000003E-2</v>
      </c>
      <c r="R46" s="42">
        <v>3.8598E-2</v>
      </c>
      <c r="S46" s="42">
        <v>2.5218000000000001E-2</v>
      </c>
      <c r="T46" s="42">
        <v>1.9165000000000001E-2</v>
      </c>
      <c r="U46" s="42">
        <v>1.6674000000000001E-2</v>
      </c>
    </row>
    <row r="47" spans="1:21" ht="12.75">
      <c r="B47" s="169" t="s">
        <v>84</v>
      </c>
      <c r="C47" s="42">
        <v>98.704721000000006</v>
      </c>
      <c r="D47" s="42">
        <v>98.562057999999993</v>
      </c>
      <c r="E47" s="42">
        <v>98.902880999999994</v>
      </c>
      <c r="F47" s="42">
        <v>98.769621000000001</v>
      </c>
      <c r="G47" s="42">
        <v>98.641209000000003</v>
      </c>
      <c r="H47" s="42">
        <v>98.537391999999997</v>
      </c>
      <c r="I47" s="42">
        <v>98.116635000000002</v>
      </c>
      <c r="J47" s="42">
        <v>94.518113999999997</v>
      </c>
      <c r="K47" s="42">
        <v>93.665756000000002</v>
      </c>
      <c r="L47" s="42">
        <v>93.912111999999993</v>
      </c>
      <c r="M47" s="42">
        <v>93.428690000000003</v>
      </c>
      <c r="N47" s="42">
        <v>92.478003000000001</v>
      </c>
      <c r="O47" s="42">
        <v>91.640002999999993</v>
      </c>
      <c r="P47" s="42">
        <v>92.304850000000002</v>
      </c>
      <c r="Q47" s="42">
        <v>91.883249000000006</v>
      </c>
      <c r="R47" s="42">
        <v>97.382566999999995</v>
      </c>
      <c r="S47" s="42">
        <v>97.192409999999995</v>
      </c>
      <c r="T47" s="42">
        <v>97.098588000000007</v>
      </c>
      <c r="U47" s="42">
        <v>97.317812000000004</v>
      </c>
    </row>
    <row r="48" spans="1:21" ht="12.75">
      <c r="B48" s="169" t="s">
        <v>85</v>
      </c>
      <c r="C48" s="42">
        <v>0.45096799999999998</v>
      </c>
      <c r="D48" s="42">
        <v>0.50163800000000003</v>
      </c>
      <c r="E48" s="42">
        <v>0.54540299999999997</v>
      </c>
      <c r="F48" s="42">
        <v>0.63076900000000002</v>
      </c>
      <c r="G48" s="42">
        <v>0.70157099999999994</v>
      </c>
      <c r="H48" s="42">
        <v>0.84372100000000005</v>
      </c>
      <c r="I48" s="42">
        <v>0.89532199999999995</v>
      </c>
      <c r="J48" s="42">
        <v>0.87626000000000004</v>
      </c>
      <c r="K48" s="42">
        <v>0.81192699999999995</v>
      </c>
      <c r="L48" s="42">
        <v>0.91596299999999997</v>
      </c>
      <c r="M48" s="42">
        <v>1.0582879999999999</v>
      </c>
      <c r="N48" s="42">
        <v>1.243768</v>
      </c>
      <c r="O48" s="42">
        <v>1.449489</v>
      </c>
      <c r="P48" s="42">
        <v>1.491387</v>
      </c>
      <c r="Q48" s="42">
        <v>1.6292949999999999</v>
      </c>
      <c r="R48" s="42">
        <v>1.657724</v>
      </c>
      <c r="S48" s="42">
        <v>1.482728</v>
      </c>
      <c r="T48" s="42">
        <v>1.5331619999999999</v>
      </c>
      <c r="U48" s="42">
        <v>1.655043</v>
      </c>
    </row>
    <row r="49" spans="1:21" ht="12.75">
      <c r="B49" s="169" t="s">
        <v>86</v>
      </c>
      <c r="C49" s="54" t="s">
        <v>87</v>
      </c>
      <c r="D49" s="54" t="s">
        <v>87</v>
      </c>
      <c r="E49" s="54" t="s">
        <v>87</v>
      </c>
      <c r="F49" s="54" t="s">
        <v>87</v>
      </c>
      <c r="G49" s="54" t="s">
        <v>87</v>
      </c>
      <c r="H49" s="54" t="s">
        <v>87</v>
      </c>
      <c r="I49" s="54" t="s">
        <v>87</v>
      </c>
      <c r="J49" s="54">
        <v>3.5394950000000001</v>
      </c>
      <c r="K49" s="54">
        <v>4.3379159999999999</v>
      </c>
      <c r="L49" s="54">
        <v>4.1929179999999997</v>
      </c>
      <c r="M49" s="54">
        <v>4.4473909999999997</v>
      </c>
      <c r="N49" s="54">
        <v>5.062557</v>
      </c>
      <c r="O49" s="54">
        <v>5.4364100000000004</v>
      </c>
      <c r="P49" s="54">
        <v>5.1986100000000004</v>
      </c>
      <c r="Q49" s="54">
        <v>5.5165369999999996</v>
      </c>
      <c r="R49" s="54" t="s">
        <v>87</v>
      </c>
      <c r="S49" s="54" t="s">
        <v>87</v>
      </c>
      <c r="T49" s="54" t="s">
        <v>87</v>
      </c>
      <c r="U49" s="54" t="s">
        <v>87</v>
      </c>
    </row>
    <row r="50" spans="1:21" ht="12.75">
      <c r="B50" s="169" t="s">
        <v>88</v>
      </c>
      <c r="C50" s="42">
        <v>0</v>
      </c>
      <c r="D50" s="54" t="s">
        <v>87</v>
      </c>
      <c r="E50" s="54" t="s">
        <v>87</v>
      </c>
      <c r="F50" s="54" t="s">
        <v>87</v>
      </c>
      <c r="G50" s="54" t="s">
        <v>87</v>
      </c>
      <c r="H50" s="54" t="s">
        <v>87</v>
      </c>
      <c r="I50" s="54" t="s">
        <v>87</v>
      </c>
      <c r="J50" s="54" t="s">
        <v>87</v>
      </c>
      <c r="K50" s="54" t="s">
        <v>87</v>
      </c>
      <c r="L50" s="54" t="s">
        <v>87</v>
      </c>
      <c r="M50" s="54" t="s">
        <v>87</v>
      </c>
      <c r="N50" s="54" t="s">
        <v>87</v>
      </c>
      <c r="O50" s="54" t="s">
        <v>87</v>
      </c>
      <c r="P50" s="54" t="s">
        <v>87</v>
      </c>
      <c r="Q50" s="54" t="s">
        <v>87</v>
      </c>
      <c r="R50" s="54" t="s">
        <v>87</v>
      </c>
      <c r="S50" s="54" t="s">
        <v>87</v>
      </c>
      <c r="T50" s="54" t="s">
        <v>87</v>
      </c>
      <c r="U50" s="54" t="s">
        <v>87</v>
      </c>
    </row>
    <row r="51" spans="1:21" ht="12.75">
      <c r="B51" s="169" t="s">
        <v>89</v>
      </c>
      <c r="C51" s="42">
        <v>0.64814799999999995</v>
      </c>
      <c r="D51" s="42">
        <v>0.71114100000000002</v>
      </c>
      <c r="E51" s="42">
        <v>0.359788</v>
      </c>
      <c r="F51" s="42">
        <v>0.40110800000000002</v>
      </c>
      <c r="G51" s="42">
        <v>0.44507799999999997</v>
      </c>
      <c r="H51" s="42">
        <v>0.37035000000000001</v>
      </c>
      <c r="I51" s="42">
        <v>0.70723499999999995</v>
      </c>
      <c r="J51" s="42">
        <v>0.80969899999999995</v>
      </c>
      <c r="K51" s="42">
        <v>0.92298400000000003</v>
      </c>
      <c r="L51" s="42">
        <v>0.77456700000000001</v>
      </c>
      <c r="M51" s="42">
        <v>0.86033899999999996</v>
      </c>
      <c r="N51" s="42">
        <v>1.0816680000000001</v>
      </c>
      <c r="O51" s="42">
        <v>1.378017</v>
      </c>
      <c r="P51" s="42">
        <v>0.94879400000000003</v>
      </c>
      <c r="Q51" s="42">
        <v>0.90301799999999999</v>
      </c>
      <c r="R51" s="42">
        <v>0.92111100000000001</v>
      </c>
      <c r="S51" s="42">
        <v>1.299644</v>
      </c>
      <c r="T51" s="42">
        <v>1.3490850000000001</v>
      </c>
      <c r="U51" s="42">
        <v>1.0104709999999999</v>
      </c>
    </row>
    <row r="52" spans="1:21"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</row>
    <row r="53" spans="1:21" ht="12.75">
      <c r="A53" s="36"/>
      <c r="B53" s="46" t="s">
        <v>97</v>
      </c>
      <c r="C53" s="38">
        <v>70.148861999999994</v>
      </c>
      <c r="D53" s="38">
        <v>70.189302999999995</v>
      </c>
      <c r="E53" s="38">
        <v>70.177323000000001</v>
      </c>
      <c r="F53" s="38">
        <v>70.113077000000004</v>
      </c>
      <c r="G53" s="38">
        <v>69.676126999999994</v>
      </c>
      <c r="H53" s="38">
        <v>69.352014999999994</v>
      </c>
      <c r="I53" s="38">
        <v>68.932935000000001</v>
      </c>
      <c r="J53" s="38">
        <v>68.598500999999999</v>
      </c>
      <c r="K53" s="38">
        <v>68.256720000000001</v>
      </c>
      <c r="L53" s="38">
        <v>68.056449000000001</v>
      </c>
      <c r="M53" s="38">
        <v>67.839872999999997</v>
      </c>
      <c r="N53" s="38">
        <v>67.596367999999998</v>
      </c>
      <c r="O53" s="38">
        <v>67.367457999999999</v>
      </c>
      <c r="P53" s="38">
        <v>67.228578999999996</v>
      </c>
      <c r="Q53" s="38">
        <v>67.007109</v>
      </c>
      <c r="R53" s="38">
        <v>67.062351000000007</v>
      </c>
      <c r="S53" s="38">
        <v>67.035055</v>
      </c>
      <c r="T53" s="38">
        <v>67.031561999999994</v>
      </c>
      <c r="U53" s="38">
        <v>67.056085999999993</v>
      </c>
    </row>
  </sheetData>
  <hyperlinks>
    <hyperlink ref="B1" r:id="rId1" xr:uid="{D4222B2F-87EE-452F-BA7D-93FFD538C7C0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8813C0-FBD0-43DD-874D-49ACF488F8F2}">
  <sheetPr>
    <tabColor theme="5" tint="0.79998168889431442"/>
  </sheetPr>
  <dimension ref="A1:U60"/>
  <sheetViews>
    <sheetView topLeftCell="D3" workbookViewId="0">
      <selection activeCell="C33" sqref="C33:U33"/>
    </sheetView>
  </sheetViews>
  <sheetFormatPr defaultRowHeight="11.25"/>
  <cols>
    <col min="2" max="2" width="25.83203125" customWidth="1"/>
  </cols>
  <sheetData>
    <row r="1" spans="1:21" ht="30.75" customHeight="1">
      <c r="B1" s="48" t="s">
        <v>103</v>
      </c>
    </row>
    <row r="5" spans="1:21" ht="18">
      <c r="A5" s="30" t="s">
        <v>79</v>
      </c>
      <c r="C5" s="31"/>
      <c r="D5" s="31"/>
      <c r="E5" s="31"/>
      <c r="F5" s="31"/>
      <c r="G5" s="31"/>
      <c r="H5" s="31"/>
      <c r="I5" s="31"/>
      <c r="J5" s="31"/>
      <c r="L5" s="31"/>
      <c r="M5" s="31"/>
      <c r="N5" s="31"/>
      <c r="O5" s="31"/>
      <c r="Q5" s="31"/>
      <c r="T5" s="31"/>
      <c r="U5" s="31" t="s">
        <v>80</v>
      </c>
    </row>
    <row r="7" spans="1:21" ht="15.75">
      <c r="A7" s="32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</row>
    <row r="8" spans="1:21" ht="15.75">
      <c r="A8" s="32" t="s">
        <v>104</v>
      </c>
      <c r="B8" s="33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</row>
    <row r="11" spans="1:21" ht="12.75">
      <c r="C11" s="35">
        <v>2000</v>
      </c>
      <c r="D11" s="35">
        <v>2001</v>
      </c>
      <c r="E11" s="35">
        <v>2002</v>
      </c>
      <c r="F11" s="35">
        <v>2003</v>
      </c>
      <c r="G11" s="35">
        <v>2004</v>
      </c>
      <c r="H11" s="35">
        <v>2005</v>
      </c>
      <c r="I11" s="35">
        <v>2006</v>
      </c>
      <c r="J11" s="35">
        <v>2007</v>
      </c>
      <c r="K11" s="35">
        <v>2008</v>
      </c>
      <c r="L11" s="35">
        <v>2009</v>
      </c>
      <c r="M11" s="35">
        <v>2010</v>
      </c>
      <c r="N11" s="35">
        <v>2011</v>
      </c>
      <c r="O11" s="35">
        <v>2012</v>
      </c>
      <c r="P11" s="35">
        <v>2013</v>
      </c>
      <c r="Q11" s="35">
        <v>2014</v>
      </c>
      <c r="R11" s="35">
        <v>2015</v>
      </c>
      <c r="S11" s="35">
        <v>2016</v>
      </c>
      <c r="T11" s="35">
        <v>2017</v>
      </c>
      <c r="U11" s="35">
        <v>2018</v>
      </c>
    </row>
    <row r="12" spans="1:21" ht="12.75">
      <c r="A12" s="52"/>
    </row>
    <row r="13" spans="1:21" ht="12.75">
      <c r="A13" s="36"/>
      <c r="B13" s="37" t="s">
        <v>105</v>
      </c>
      <c r="C13" s="38">
        <v>16.411443999999999</v>
      </c>
      <c r="D13" s="38">
        <v>14.160121999999999</v>
      </c>
      <c r="E13" s="38">
        <v>16.73808</v>
      </c>
      <c r="F13" s="38">
        <v>17.659471</v>
      </c>
      <c r="G13" s="38">
        <v>16.799651999999998</v>
      </c>
      <c r="H13" s="38">
        <v>19.129099</v>
      </c>
      <c r="I13" s="38">
        <v>16.423289</v>
      </c>
      <c r="J13" s="38">
        <v>16.713042000000002</v>
      </c>
      <c r="K13" s="38">
        <v>17.571746000000001</v>
      </c>
      <c r="L13" s="38">
        <v>18.705466999999999</v>
      </c>
      <c r="M13" s="38">
        <v>20.404859999999999</v>
      </c>
      <c r="N13" s="38">
        <v>21.616427000000002</v>
      </c>
      <c r="O13" s="38">
        <v>20.431080999999999</v>
      </c>
      <c r="P13" s="38">
        <v>20.709592000000001</v>
      </c>
      <c r="Q13" s="38">
        <v>19.312116</v>
      </c>
      <c r="R13" s="38">
        <v>18.770903000000001</v>
      </c>
      <c r="S13" s="38">
        <v>16.605588000000001</v>
      </c>
      <c r="T13" s="38">
        <v>14.959020000000001</v>
      </c>
      <c r="U13" s="38">
        <v>16.462406000000001</v>
      </c>
    </row>
    <row r="14" spans="1:21" ht="12.75">
      <c r="B14" s="41" t="s">
        <v>83</v>
      </c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</row>
    <row r="15" spans="1:21" ht="12.75">
      <c r="B15" s="169" t="s">
        <v>11</v>
      </c>
      <c r="C15" s="42">
        <v>1.3640000000000001</v>
      </c>
      <c r="D15" s="42">
        <v>1.3180000000000001</v>
      </c>
      <c r="E15" s="42">
        <v>1.3939999999999999</v>
      </c>
      <c r="F15" s="42">
        <v>1.35</v>
      </c>
      <c r="G15" s="42">
        <v>1.355</v>
      </c>
      <c r="H15" s="42">
        <v>1.411</v>
      </c>
      <c r="I15" s="42">
        <v>1.601</v>
      </c>
      <c r="J15" s="42">
        <v>1.17</v>
      </c>
      <c r="K15" s="42">
        <v>1.56</v>
      </c>
      <c r="L15" s="42">
        <v>1.149</v>
      </c>
      <c r="M15" s="42">
        <v>1.171</v>
      </c>
      <c r="N15" s="42">
        <v>1.1839999999999999</v>
      </c>
      <c r="O15" s="42">
        <v>1.1439999999999999</v>
      </c>
      <c r="P15" s="42">
        <v>1.177</v>
      </c>
      <c r="Q15" s="42">
        <v>1.474</v>
      </c>
      <c r="R15" s="42">
        <v>1.5269999999999999</v>
      </c>
      <c r="S15" s="42">
        <v>1.5409999999999999</v>
      </c>
      <c r="T15" s="42">
        <v>1.504</v>
      </c>
      <c r="U15" s="42">
        <v>1.506</v>
      </c>
    </row>
    <row r="16" spans="1:21">
      <c r="B16" s="43" t="s">
        <v>6</v>
      </c>
      <c r="C16" s="42">
        <v>0.83677599999999996</v>
      </c>
      <c r="D16" s="42">
        <v>0.59141100000000002</v>
      </c>
      <c r="E16" s="42">
        <v>0.57022099999999998</v>
      </c>
      <c r="F16" s="42">
        <v>0.54868600000000001</v>
      </c>
      <c r="G16" s="42">
        <v>0.49074800000000002</v>
      </c>
      <c r="H16" s="42">
        <v>0.472165</v>
      </c>
      <c r="I16" s="42">
        <v>0.40699299999999999</v>
      </c>
      <c r="J16" s="42">
        <v>0.49617499999999998</v>
      </c>
      <c r="K16" s="42">
        <v>0.49492599999999998</v>
      </c>
      <c r="L16" s="42">
        <v>0.55952599999999997</v>
      </c>
      <c r="M16" s="42">
        <v>0.43850800000000001</v>
      </c>
      <c r="N16" s="42">
        <v>0.140793</v>
      </c>
      <c r="O16" s="42">
        <v>0.235983</v>
      </c>
      <c r="P16" s="42">
        <v>0.205128</v>
      </c>
      <c r="Q16" s="42">
        <v>0.34321800000000002</v>
      </c>
      <c r="R16" s="42">
        <v>0.425896</v>
      </c>
      <c r="S16" s="42">
        <v>0.439967</v>
      </c>
      <c r="T16" s="42">
        <v>0.54314600000000002</v>
      </c>
      <c r="U16" s="42">
        <v>0.64464900000000003</v>
      </c>
    </row>
    <row r="17" spans="2:21" ht="12.75">
      <c r="B17" s="169" t="s">
        <v>84</v>
      </c>
      <c r="C17" s="42">
        <v>0.98304400000000003</v>
      </c>
      <c r="D17" s="42">
        <v>0.225521</v>
      </c>
      <c r="E17" s="42">
        <v>0.239063</v>
      </c>
      <c r="F17" s="42">
        <v>0.38721299999999997</v>
      </c>
      <c r="G17" s="42">
        <v>0.352634</v>
      </c>
      <c r="H17" s="42">
        <v>0.18962899999999999</v>
      </c>
      <c r="I17" s="42">
        <v>0.26879700000000001</v>
      </c>
      <c r="J17" s="42">
        <v>0.36330400000000002</v>
      </c>
      <c r="K17" s="42">
        <v>0.21680199999999999</v>
      </c>
      <c r="L17" s="42">
        <v>0.27688000000000001</v>
      </c>
      <c r="M17" s="42">
        <v>0.26345000000000002</v>
      </c>
      <c r="N17" s="42">
        <v>0.30792199999999997</v>
      </c>
      <c r="O17" s="42">
        <v>0.35532399999999997</v>
      </c>
      <c r="P17" s="42">
        <v>0.44397799999999998</v>
      </c>
      <c r="Q17" s="42">
        <v>0.55829499999999999</v>
      </c>
      <c r="R17" s="42">
        <v>0.56677500000000003</v>
      </c>
      <c r="S17" s="42">
        <v>0.64219899999999996</v>
      </c>
      <c r="T17" s="42">
        <v>0.71640099999999995</v>
      </c>
      <c r="U17" s="42">
        <v>0.73614000000000002</v>
      </c>
    </row>
    <row r="18" spans="2:21" ht="12.75">
      <c r="B18" s="169" t="s">
        <v>85</v>
      </c>
      <c r="C18" s="42">
        <v>13.227622999999999</v>
      </c>
      <c r="D18" s="42">
        <v>11.906838</v>
      </c>
      <c r="E18" s="42">
        <v>14.351882</v>
      </c>
      <c r="F18" s="42">
        <v>15.151223999999999</v>
      </c>
      <c r="G18" s="42">
        <v>14.121835000000001</v>
      </c>
      <c r="H18" s="42">
        <v>15.739905</v>
      </c>
      <c r="I18" s="42">
        <v>14.146499</v>
      </c>
      <c r="J18" s="42">
        <v>14.669962</v>
      </c>
      <c r="K18" s="42">
        <v>15.289967000000001</v>
      </c>
      <c r="L18" s="42">
        <v>16.707654999999999</v>
      </c>
      <c r="M18" s="42">
        <v>18.519300999999999</v>
      </c>
      <c r="N18" s="42">
        <v>19.966722000000001</v>
      </c>
      <c r="O18" s="42">
        <v>18.674492999999998</v>
      </c>
      <c r="P18" s="42">
        <v>18.858205999999999</v>
      </c>
      <c r="Q18" s="42">
        <v>16.902650999999999</v>
      </c>
      <c r="R18" s="42">
        <v>16.251232999999999</v>
      </c>
      <c r="S18" s="42">
        <v>13.982422</v>
      </c>
      <c r="T18" s="42">
        <v>12.195473</v>
      </c>
      <c r="U18" s="42">
        <v>13.575616999999999</v>
      </c>
    </row>
    <row r="19" spans="2:21" ht="12.75">
      <c r="B19" s="169" t="s">
        <v>86</v>
      </c>
      <c r="C19" s="54" t="s">
        <v>87</v>
      </c>
      <c r="D19" s="54" t="s">
        <v>87</v>
      </c>
      <c r="E19" s="54" t="s">
        <v>87</v>
      </c>
      <c r="F19" s="54" t="s">
        <v>87</v>
      </c>
      <c r="G19" s="54" t="s">
        <v>87</v>
      </c>
      <c r="H19" s="54" t="s">
        <v>87</v>
      </c>
      <c r="I19" s="54" t="s">
        <v>87</v>
      </c>
      <c r="J19" s="54">
        <v>1.3601E-2</v>
      </c>
      <c r="K19" s="54">
        <v>1.005E-2</v>
      </c>
      <c r="L19" s="54">
        <v>1.2406E-2</v>
      </c>
      <c r="M19" s="54">
        <v>1.2600999999999999E-2</v>
      </c>
      <c r="N19" s="54">
        <v>1.6989000000000001E-2</v>
      </c>
      <c r="O19" s="54">
        <v>2.1281000000000001E-2</v>
      </c>
      <c r="P19" s="54">
        <v>2.528E-2</v>
      </c>
      <c r="Q19" s="54">
        <v>3.3952999999999997E-2</v>
      </c>
      <c r="R19" s="54" t="s">
        <v>87</v>
      </c>
      <c r="S19" s="54" t="s">
        <v>87</v>
      </c>
      <c r="T19" s="54" t="s">
        <v>87</v>
      </c>
      <c r="U19" s="54" t="s">
        <v>87</v>
      </c>
    </row>
    <row r="20" spans="2:21" ht="12.75">
      <c r="B20" s="169" t="s">
        <v>88</v>
      </c>
      <c r="C20" s="42">
        <v>0</v>
      </c>
      <c r="D20" s="54" t="s">
        <v>87</v>
      </c>
      <c r="E20" s="54" t="s">
        <v>87</v>
      </c>
      <c r="F20" s="54" t="s">
        <v>87</v>
      </c>
      <c r="G20" s="54" t="s">
        <v>87</v>
      </c>
      <c r="H20" s="54" t="s">
        <v>87</v>
      </c>
      <c r="I20" s="54" t="s">
        <v>87</v>
      </c>
      <c r="J20" s="54" t="s">
        <v>87</v>
      </c>
      <c r="K20" s="54" t="s">
        <v>87</v>
      </c>
      <c r="L20" s="54" t="s">
        <v>87</v>
      </c>
      <c r="M20" s="54" t="s">
        <v>87</v>
      </c>
      <c r="N20" s="54" t="s">
        <v>87</v>
      </c>
      <c r="O20" s="54" t="s">
        <v>87</v>
      </c>
      <c r="P20" s="54" t="s">
        <v>87</v>
      </c>
      <c r="Q20" s="54" t="s">
        <v>87</v>
      </c>
      <c r="R20" s="54" t="s">
        <v>87</v>
      </c>
      <c r="S20" s="54" t="s">
        <v>87</v>
      </c>
      <c r="T20" s="54" t="s">
        <v>87</v>
      </c>
      <c r="U20" s="54" t="s">
        <v>87</v>
      </c>
    </row>
    <row r="21" spans="2:21" ht="12.75">
      <c r="B21" s="169" t="s">
        <v>89</v>
      </c>
      <c r="C21" s="42">
        <v>0</v>
      </c>
      <c r="D21" s="42">
        <v>0.118352</v>
      </c>
      <c r="E21" s="42">
        <v>0.18291299999999999</v>
      </c>
      <c r="F21" s="42">
        <v>0.22234699999999999</v>
      </c>
      <c r="G21" s="42">
        <v>0.479435</v>
      </c>
      <c r="H21" s="42">
        <v>1.3164</v>
      </c>
      <c r="I21" s="42">
        <v>0</v>
      </c>
      <c r="J21" s="42">
        <v>0</v>
      </c>
      <c r="K21" s="42">
        <v>0</v>
      </c>
      <c r="L21" s="42">
        <v>0</v>
      </c>
      <c r="M21" s="42">
        <v>0</v>
      </c>
      <c r="N21" s="42">
        <v>0</v>
      </c>
      <c r="O21" s="42">
        <v>0</v>
      </c>
      <c r="P21" s="42">
        <v>0</v>
      </c>
      <c r="Q21" s="42">
        <v>0</v>
      </c>
      <c r="R21" s="42">
        <v>0</v>
      </c>
      <c r="S21" s="42">
        <v>0</v>
      </c>
      <c r="T21" s="42">
        <v>0</v>
      </c>
      <c r="U21" s="42">
        <v>0</v>
      </c>
    </row>
    <row r="22" spans="2:21" ht="12.75">
      <c r="B22" s="170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</row>
    <row r="23" spans="2:21" ht="12.75">
      <c r="B23" s="44" t="s">
        <v>90</v>
      </c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</row>
    <row r="24" spans="2:21" ht="12.75">
      <c r="B24" s="169" t="s">
        <v>11</v>
      </c>
      <c r="C24" s="42">
        <v>8.3112739999999992</v>
      </c>
      <c r="D24" s="42">
        <v>9.3078289999999999</v>
      </c>
      <c r="E24" s="42">
        <v>8.3283149999999999</v>
      </c>
      <c r="F24" s="42">
        <v>7.6446230000000002</v>
      </c>
      <c r="G24" s="42">
        <v>8.0656429999999997</v>
      </c>
      <c r="H24" s="42">
        <v>7.3761970000000003</v>
      </c>
      <c r="I24" s="42">
        <v>9.7483520000000006</v>
      </c>
      <c r="J24" s="42">
        <v>7.000521</v>
      </c>
      <c r="K24" s="42">
        <v>8.8778880000000004</v>
      </c>
      <c r="L24" s="42">
        <v>6.1425890000000001</v>
      </c>
      <c r="M24" s="42">
        <v>5.738829</v>
      </c>
      <c r="N24" s="42">
        <v>5.4773160000000001</v>
      </c>
      <c r="O24" s="42">
        <v>5.5993120000000003</v>
      </c>
      <c r="P24" s="42">
        <v>5.683357</v>
      </c>
      <c r="Q24" s="42">
        <v>7.6325139999999996</v>
      </c>
      <c r="R24" s="42">
        <v>8.1349309999999999</v>
      </c>
      <c r="S24" s="42">
        <v>9.2800089999999997</v>
      </c>
      <c r="T24" s="42">
        <v>10.054135</v>
      </c>
      <c r="U24" s="42">
        <v>9.1481159999999999</v>
      </c>
    </row>
    <row r="25" spans="2:21">
      <c r="B25" s="43" t="s">
        <v>6</v>
      </c>
      <c r="C25" s="42">
        <v>5.0987340000000003</v>
      </c>
      <c r="D25" s="42">
        <v>4.1765939999999997</v>
      </c>
      <c r="E25" s="42">
        <v>3.4067310000000002</v>
      </c>
      <c r="F25" s="42">
        <v>3.1070380000000002</v>
      </c>
      <c r="G25" s="42">
        <v>2.9211770000000001</v>
      </c>
      <c r="H25" s="42">
        <v>2.4683069999999998</v>
      </c>
      <c r="I25" s="42">
        <v>2.4781469999999999</v>
      </c>
      <c r="J25" s="42">
        <v>2.9687899999999998</v>
      </c>
      <c r="K25" s="42">
        <v>2.8166020000000001</v>
      </c>
      <c r="L25" s="42">
        <v>2.991241</v>
      </c>
      <c r="M25" s="42">
        <v>2.149038</v>
      </c>
      <c r="N25" s="42">
        <v>0.65132500000000004</v>
      </c>
      <c r="O25" s="42">
        <v>1.1550199999999999</v>
      </c>
      <c r="P25" s="42">
        <v>0.99049699999999996</v>
      </c>
      <c r="Q25" s="42">
        <v>1.7772140000000001</v>
      </c>
      <c r="R25" s="42">
        <v>2.2689140000000001</v>
      </c>
      <c r="S25" s="42">
        <v>2.6495120000000001</v>
      </c>
      <c r="T25" s="42">
        <v>3.6308940000000001</v>
      </c>
      <c r="U25" s="42">
        <v>3.915886</v>
      </c>
    </row>
    <row r="26" spans="2:21" ht="12.75">
      <c r="B26" s="169" t="s">
        <v>84</v>
      </c>
      <c r="C26" s="42">
        <v>5.9899940000000003</v>
      </c>
      <c r="D26" s="42">
        <v>1.5926480000000001</v>
      </c>
      <c r="E26" s="42">
        <v>1.4282600000000001</v>
      </c>
      <c r="F26" s="42">
        <v>2.192666</v>
      </c>
      <c r="G26" s="42">
        <v>2.099056</v>
      </c>
      <c r="H26" s="42">
        <v>0.99131199999999997</v>
      </c>
      <c r="I26" s="42">
        <v>1.636679</v>
      </c>
      <c r="J26" s="42">
        <v>2.1737730000000002</v>
      </c>
      <c r="K26" s="42">
        <v>1.233813</v>
      </c>
      <c r="L26" s="42">
        <v>1.48021</v>
      </c>
      <c r="M26" s="42">
        <v>1.2911140000000001</v>
      </c>
      <c r="N26" s="42">
        <v>1.4244829999999999</v>
      </c>
      <c r="O26" s="42">
        <v>1.7391369999999999</v>
      </c>
      <c r="P26" s="42">
        <v>2.1438280000000001</v>
      </c>
      <c r="Q26" s="42">
        <v>2.8909069999999999</v>
      </c>
      <c r="R26" s="42">
        <v>3.019434</v>
      </c>
      <c r="S26" s="42">
        <v>3.8673679999999999</v>
      </c>
      <c r="T26" s="42">
        <v>4.789091</v>
      </c>
      <c r="U26" s="42">
        <v>4.471641</v>
      </c>
    </row>
    <row r="27" spans="2:21" ht="12.75">
      <c r="B27" s="169" t="s">
        <v>85</v>
      </c>
      <c r="C27" s="42">
        <v>80.599997999999999</v>
      </c>
      <c r="D27" s="42">
        <v>84.087119000000001</v>
      </c>
      <c r="E27" s="42">
        <v>85.743896000000007</v>
      </c>
      <c r="F27" s="42">
        <v>85.796591000000006</v>
      </c>
      <c r="G27" s="42">
        <v>84.060284999999993</v>
      </c>
      <c r="H27" s="42">
        <v>82.282522999999998</v>
      </c>
      <c r="I27" s="42">
        <v>86.136821999999995</v>
      </c>
      <c r="J27" s="42">
        <v>87.775536000000002</v>
      </c>
      <c r="K27" s="42">
        <v>87.014503000000005</v>
      </c>
      <c r="L27" s="42">
        <v>89.319635000000005</v>
      </c>
      <c r="M27" s="42">
        <v>90.759265999999997</v>
      </c>
      <c r="N27" s="42">
        <v>92.368283000000005</v>
      </c>
      <c r="O27" s="42">
        <v>91.402372</v>
      </c>
      <c r="P27" s="42">
        <v>91.060249999999996</v>
      </c>
      <c r="Q27" s="42">
        <v>87.523554000000004</v>
      </c>
      <c r="R27" s="42">
        <v>86.576721000000006</v>
      </c>
      <c r="S27" s="42">
        <v>84.203112000000004</v>
      </c>
      <c r="T27" s="42">
        <v>81.525880999999998</v>
      </c>
      <c r="U27" s="42">
        <v>82.464357000000007</v>
      </c>
    </row>
    <row r="28" spans="2:21" ht="12.75">
      <c r="B28" s="169" t="s">
        <v>86</v>
      </c>
      <c r="C28" s="54" t="s">
        <v>87</v>
      </c>
      <c r="D28" s="54" t="s">
        <v>87</v>
      </c>
      <c r="E28" s="54" t="s">
        <v>87</v>
      </c>
      <c r="F28" s="54" t="s">
        <v>87</v>
      </c>
      <c r="G28" s="54" t="s">
        <v>87</v>
      </c>
      <c r="H28" s="54" t="s">
        <v>87</v>
      </c>
      <c r="I28" s="54" t="s">
        <v>87</v>
      </c>
      <c r="J28" s="54">
        <v>8.1379999999999994E-2</v>
      </c>
      <c r="K28" s="54">
        <v>5.7194000000000002E-2</v>
      </c>
      <c r="L28" s="54">
        <v>6.6323999999999994E-2</v>
      </c>
      <c r="M28" s="54">
        <v>6.1753000000000002E-2</v>
      </c>
      <c r="N28" s="54">
        <v>7.8592999999999996E-2</v>
      </c>
      <c r="O28" s="54">
        <v>0.104158</v>
      </c>
      <c r="P28" s="54">
        <v>0.122069</v>
      </c>
      <c r="Q28" s="54">
        <v>0.175811</v>
      </c>
      <c r="R28" s="54" t="s">
        <v>87</v>
      </c>
      <c r="S28" s="54" t="s">
        <v>87</v>
      </c>
      <c r="T28" s="54" t="s">
        <v>87</v>
      </c>
      <c r="U28" s="54" t="s">
        <v>87</v>
      </c>
    </row>
    <row r="29" spans="2:21" ht="12.75">
      <c r="B29" s="169" t="s">
        <v>88</v>
      </c>
      <c r="C29" s="42">
        <v>0</v>
      </c>
      <c r="D29" s="54" t="s">
        <v>87</v>
      </c>
      <c r="E29" s="54" t="s">
        <v>87</v>
      </c>
      <c r="F29" s="54" t="s">
        <v>87</v>
      </c>
      <c r="G29" s="54" t="s">
        <v>87</v>
      </c>
      <c r="H29" s="54" t="s">
        <v>87</v>
      </c>
      <c r="I29" s="54" t="s">
        <v>87</v>
      </c>
      <c r="J29" s="54" t="s">
        <v>87</v>
      </c>
      <c r="K29" s="54" t="s">
        <v>87</v>
      </c>
      <c r="L29" s="54" t="s">
        <v>87</v>
      </c>
      <c r="M29" s="54" t="s">
        <v>87</v>
      </c>
      <c r="N29" s="54" t="s">
        <v>87</v>
      </c>
      <c r="O29" s="54" t="s">
        <v>87</v>
      </c>
      <c r="P29" s="54" t="s">
        <v>87</v>
      </c>
      <c r="Q29" s="54" t="s">
        <v>87</v>
      </c>
      <c r="R29" s="54" t="s">
        <v>87</v>
      </c>
      <c r="S29" s="54" t="s">
        <v>87</v>
      </c>
      <c r="T29" s="54" t="s">
        <v>87</v>
      </c>
      <c r="U29" s="54" t="s">
        <v>87</v>
      </c>
    </row>
    <row r="30" spans="2:21" ht="12.75">
      <c r="B30" s="169" t="s">
        <v>89</v>
      </c>
      <c r="C30" s="42">
        <v>0</v>
      </c>
      <c r="D30" s="42">
        <v>0.83580900000000002</v>
      </c>
      <c r="E30" s="42">
        <v>1.0927979999999999</v>
      </c>
      <c r="F30" s="42">
        <v>1.259082</v>
      </c>
      <c r="G30" s="42">
        <v>2.8538380000000001</v>
      </c>
      <c r="H30" s="42">
        <v>6.8816610000000003</v>
      </c>
      <c r="I30" s="42">
        <v>0</v>
      </c>
      <c r="J30" s="42">
        <v>0</v>
      </c>
      <c r="K30" s="42">
        <v>0</v>
      </c>
      <c r="L30" s="42">
        <v>0</v>
      </c>
      <c r="M30" s="42">
        <v>0</v>
      </c>
      <c r="N30" s="42">
        <v>0</v>
      </c>
      <c r="O30" s="42">
        <v>0</v>
      </c>
      <c r="P30" s="42">
        <v>0</v>
      </c>
      <c r="Q30" s="42">
        <v>0</v>
      </c>
      <c r="R30" s="42">
        <v>0</v>
      </c>
      <c r="S30" s="42">
        <v>0</v>
      </c>
      <c r="T30" s="42">
        <v>0</v>
      </c>
      <c r="U30" s="42">
        <v>0</v>
      </c>
    </row>
    <row r="31" spans="2:21">
      <c r="B31" s="55"/>
    </row>
    <row r="32" spans="2:21" ht="12.75">
      <c r="B32" s="56" t="s">
        <v>91</v>
      </c>
    </row>
    <row r="33" spans="1:21" ht="12.75">
      <c r="B33" s="58" t="s">
        <v>92</v>
      </c>
      <c r="C33" s="57">
        <v>15306.809965</v>
      </c>
      <c r="D33" s="57">
        <v>13422.478182000001</v>
      </c>
      <c r="E33" s="57">
        <v>16043.357508999999</v>
      </c>
      <c r="F33" s="57">
        <v>17371.025347999999</v>
      </c>
      <c r="G33" s="57">
        <v>16398.157643999999</v>
      </c>
      <c r="H33" s="57">
        <v>19323.607026999998</v>
      </c>
      <c r="I33" s="57">
        <v>19368.396990000001</v>
      </c>
      <c r="J33" s="57">
        <v>16412.267438999999</v>
      </c>
      <c r="K33" s="57">
        <v>16966.149835</v>
      </c>
      <c r="L33" s="57">
        <v>20699.714044</v>
      </c>
      <c r="M33" s="57">
        <v>22735.596428000001</v>
      </c>
      <c r="N33" s="57">
        <v>24578.032113000001</v>
      </c>
      <c r="O33" s="57">
        <v>23834.189918</v>
      </c>
      <c r="P33" s="57">
        <v>22480.689493000002</v>
      </c>
      <c r="Q33" s="57">
        <v>20068.043796000002</v>
      </c>
      <c r="R33" s="57">
        <v>19233.454545000001</v>
      </c>
      <c r="S33" s="57">
        <v>17158.592307999999</v>
      </c>
      <c r="T33" s="57">
        <v>18716.536308999999</v>
      </c>
      <c r="U33" s="57">
        <v>19921.743323999999</v>
      </c>
    </row>
    <row r="34" spans="1:21" ht="12.75">
      <c r="A34" s="52"/>
      <c r="B34" s="55"/>
    </row>
    <row r="35" spans="1:21" ht="12.75">
      <c r="A35" s="36"/>
      <c r="B35" s="56" t="s">
        <v>93</v>
      </c>
      <c r="C35" s="59">
        <v>1.072166</v>
      </c>
      <c r="D35" s="59">
        <v>1.054956</v>
      </c>
      <c r="E35" s="59">
        <v>1.0433030000000001</v>
      </c>
      <c r="F35" s="59">
        <v>1.016605</v>
      </c>
      <c r="G35" s="59">
        <v>1.024484</v>
      </c>
      <c r="H35" s="59">
        <v>0.98993399999999998</v>
      </c>
      <c r="I35" s="59">
        <v>0.847943</v>
      </c>
      <c r="J35" s="59">
        <v>1.0183260000000001</v>
      </c>
      <c r="K35" s="59">
        <v>1.0356939999999999</v>
      </c>
      <c r="L35" s="59">
        <v>0.90365799999999996</v>
      </c>
      <c r="M35" s="59">
        <v>0.89748499999999998</v>
      </c>
      <c r="N35" s="59">
        <v>0.87950200000000001</v>
      </c>
      <c r="O35" s="59">
        <v>0.85721700000000001</v>
      </c>
      <c r="P35" s="59">
        <v>0.92121699999999995</v>
      </c>
      <c r="Q35" s="59">
        <v>0.96233199999999997</v>
      </c>
      <c r="R35" s="59">
        <v>0.97595100000000001</v>
      </c>
      <c r="S35" s="59">
        <v>0.96777100000000005</v>
      </c>
      <c r="T35" s="59">
        <v>0.79924099999999998</v>
      </c>
      <c r="U35" s="59">
        <v>0.82635400000000003</v>
      </c>
    </row>
    <row r="36" spans="1:21">
      <c r="B36" s="55"/>
    </row>
    <row r="37" spans="1:21">
      <c r="B37" s="55"/>
    </row>
    <row r="38" spans="1:21" ht="39.75">
      <c r="A38" s="36"/>
      <c r="B38" s="53" t="s">
        <v>106</v>
      </c>
      <c r="C38" s="38">
        <v>1.046532</v>
      </c>
      <c r="D38" s="38">
        <v>0.89761500000000005</v>
      </c>
      <c r="E38" s="38">
        <v>1.075496</v>
      </c>
      <c r="F38" s="38">
        <v>1.143967</v>
      </c>
      <c r="G38" s="38">
        <v>1.0815920000000001</v>
      </c>
      <c r="H38" s="38">
        <v>1.2358929999999999</v>
      </c>
      <c r="I38" s="38">
        <v>1.0449280000000001</v>
      </c>
      <c r="J38" s="38">
        <v>1.094096</v>
      </c>
      <c r="K38" s="38">
        <v>1.1282179999999999</v>
      </c>
      <c r="L38" s="38">
        <v>1.2366630000000001</v>
      </c>
      <c r="M38" s="38">
        <v>1.358965</v>
      </c>
      <c r="N38" s="38">
        <v>1.450782</v>
      </c>
      <c r="O38" s="38">
        <v>1.3670100000000001</v>
      </c>
      <c r="P38" s="38">
        <v>1.3848929999999999</v>
      </c>
      <c r="Q38" s="38">
        <v>1.260713</v>
      </c>
      <c r="R38" s="38">
        <v>1.216515</v>
      </c>
      <c r="S38" s="38">
        <v>1.0608010000000001</v>
      </c>
      <c r="T38" s="38">
        <v>0.94355900000000004</v>
      </c>
      <c r="U38" s="38">
        <v>1.048143</v>
      </c>
    </row>
    <row r="39" spans="1:21" ht="39.75">
      <c r="B39" s="89" t="s">
        <v>95</v>
      </c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</row>
    <row r="40" spans="1:21" ht="15.75">
      <c r="B40" s="169" t="s">
        <v>11</v>
      </c>
      <c r="C40" s="60" t="s">
        <v>96</v>
      </c>
      <c r="D40" s="60" t="s">
        <v>96</v>
      </c>
      <c r="E40" s="60" t="s">
        <v>96</v>
      </c>
      <c r="F40" s="60" t="s">
        <v>96</v>
      </c>
      <c r="G40" s="60" t="s">
        <v>96</v>
      </c>
      <c r="H40" s="60" t="s">
        <v>96</v>
      </c>
      <c r="I40" s="60" t="s">
        <v>96</v>
      </c>
      <c r="J40" s="60" t="s">
        <v>96</v>
      </c>
      <c r="K40" s="60" t="s">
        <v>96</v>
      </c>
      <c r="L40" s="60" t="s">
        <v>96</v>
      </c>
      <c r="M40" s="60" t="s">
        <v>96</v>
      </c>
      <c r="N40" s="60" t="s">
        <v>96</v>
      </c>
      <c r="O40" s="60" t="s">
        <v>96</v>
      </c>
      <c r="P40" s="60" t="s">
        <v>96</v>
      </c>
      <c r="Q40" s="60" t="s">
        <v>96</v>
      </c>
      <c r="R40" s="60" t="s">
        <v>96</v>
      </c>
      <c r="S40" s="60" t="s">
        <v>96</v>
      </c>
      <c r="T40" s="60" t="s">
        <v>96</v>
      </c>
      <c r="U40" s="60" t="s">
        <v>96</v>
      </c>
    </row>
    <row r="41" spans="1:21">
      <c r="B41" s="43" t="s">
        <v>6</v>
      </c>
      <c r="C41" s="42">
        <v>4.1778000000000003E-2</v>
      </c>
      <c r="D41" s="42">
        <v>2.9527999999999999E-2</v>
      </c>
      <c r="E41" s="42">
        <v>2.8447E-2</v>
      </c>
      <c r="F41" s="42">
        <v>2.7293999999999999E-2</v>
      </c>
      <c r="G41" s="42">
        <v>2.4406000000000001E-2</v>
      </c>
      <c r="H41" s="42">
        <v>2.3451E-2</v>
      </c>
      <c r="I41" s="42">
        <v>2.0213999999999999E-2</v>
      </c>
      <c r="J41" s="42">
        <v>2.4604999999999998E-2</v>
      </c>
      <c r="K41" s="42">
        <v>2.4485E-2</v>
      </c>
      <c r="L41" s="42">
        <v>2.7667000000000001E-2</v>
      </c>
      <c r="M41" s="42">
        <v>2.1631999999999998E-2</v>
      </c>
      <c r="N41" s="42">
        <v>6.9379999999999997E-3</v>
      </c>
      <c r="O41" s="42">
        <v>1.1575E-2</v>
      </c>
      <c r="P41" s="42">
        <v>1.0033E-2</v>
      </c>
      <c r="Q41" s="42">
        <v>1.6722999999999998E-2</v>
      </c>
      <c r="R41" s="42">
        <v>2.0624E-2</v>
      </c>
      <c r="S41" s="42">
        <v>2.1420000000000002E-2</v>
      </c>
      <c r="T41" s="42">
        <v>2.6443999999999999E-2</v>
      </c>
      <c r="U41" s="42">
        <v>3.1385999999999997E-2</v>
      </c>
    </row>
    <row r="42" spans="1:21" ht="12.75">
      <c r="B42" s="169" t="s">
        <v>84</v>
      </c>
      <c r="C42" s="42">
        <v>6.5932000000000004E-2</v>
      </c>
      <c r="D42" s="42">
        <v>1.5154000000000001E-2</v>
      </c>
      <c r="E42" s="42">
        <v>1.6074000000000001E-2</v>
      </c>
      <c r="F42" s="42">
        <v>2.6061999999999998E-2</v>
      </c>
      <c r="G42" s="42">
        <v>2.3754000000000001E-2</v>
      </c>
      <c r="H42" s="42">
        <v>1.2765E-2</v>
      </c>
      <c r="I42" s="42">
        <v>1.8110000000000001E-2</v>
      </c>
      <c r="J42" s="42">
        <v>2.4494999999999999E-2</v>
      </c>
      <c r="K42" s="42">
        <v>1.4624E-2</v>
      </c>
      <c r="L42" s="42">
        <v>1.8683000000000002E-2</v>
      </c>
      <c r="M42" s="42">
        <v>1.7786E-2</v>
      </c>
      <c r="N42" s="42">
        <v>2.0797E-2</v>
      </c>
      <c r="O42" s="42">
        <v>2.4007000000000001E-2</v>
      </c>
      <c r="P42" s="42">
        <v>3.0005E-2</v>
      </c>
      <c r="Q42" s="42">
        <v>3.7751E-2</v>
      </c>
      <c r="R42" s="42">
        <v>3.8323999999999997E-2</v>
      </c>
      <c r="S42" s="42">
        <v>4.3423999999999997E-2</v>
      </c>
      <c r="T42" s="42">
        <v>4.8440999999999998E-2</v>
      </c>
      <c r="U42" s="42">
        <v>4.9776000000000001E-2</v>
      </c>
    </row>
    <row r="43" spans="1:21" ht="12.75">
      <c r="B43" s="169" t="s">
        <v>85</v>
      </c>
      <c r="C43" s="42">
        <v>0.93882100000000002</v>
      </c>
      <c r="D43" s="42">
        <v>0.84573500000000001</v>
      </c>
      <c r="E43" s="42">
        <v>1.0198499999999999</v>
      </c>
      <c r="F43" s="42">
        <v>1.077088</v>
      </c>
      <c r="G43" s="42">
        <v>1.004273</v>
      </c>
      <c r="H43" s="42">
        <v>1.1196140000000001</v>
      </c>
      <c r="I43" s="42">
        <v>1.0066040000000001</v>
      </c>
      <c r="J43" s="42">
        <v>1.0440910000000001</v>
      </c>
      <c r="K43" s="42">
        <v>1.088438</v>
      </c>
      <c r="L43" s="42">
        <v>1.1894849999999999</v>
      </c>
      <c r="M43" s="42">
        <v>1.3187059999999999</v>
      </c>
      <c r="N43" s="42">
        <v>1.4219109999999999</v>
      </c>
      <c r="O43" s="42">
        <v>1.3300050000000001</v>
      </c>
      <c r="P43" s="42">
        <v>1.343164</v>
      </c>
      <c r="Q43" s="42">
        <v>1.2039660000000001</v>
      </c>
      <c r="R43" s="42">
        <v>1.1575660000000001</v>
      </c>
      <c r="S43" s="42">
        <v>0.99595699999999998</v>
      </c>
      <c r="T43" s="42">
        <v>0.86867399999999995</v>
      </c>
      <c r="U43" s="42">
        <v>0.96698099999999998</v>
      </c>
    </row>
    <row r="44" spans="1:21" ht="12.75">
      <c r="B44" s="169" t="s">
        <v>86</v>
      </c>
      <c r="C44" s="54" t="s">
        <v>87</v>
      </c>
      <c r="D44" s="54" t="s">
        <v>87</v>
      </c>
      <c r="E44" s="54" t="s">
        <v>87</v>
      </c>
      <c r="F44" s="54" t="s">
        <v>87</v>
      </c>
      <c r="G44" s="54" t="s">
        <v>87</v>
      </c>
      <c r="H44" s="54" t="s">
        <v>87</v>
      </c>
      <c r="I44" s="54" t="s">
        <v>87</v>
      </c>
      <c r="J44" s="54">
        <v>9.0600000000000001E-4</v>
      </c>
      <c r="K44" s="54">
        <v>6.7000000000000002E-4</v>
      </c>
      <c r="L44" s="54">
        <v>8.2799999999999996E-4</v>
      </c>
      <c r="M44" s="54">
        <v>8.4099999999999995E-4</v>
      </c>
      <c r="N44" s="54">
        <v>1.1349999999999999E-3</v>
      </c>
      <c r="O44" s="54">
        <v>1.4220000000000001E-3</v>
      </c>
      <c r="P44" s="54">
        <v>1.6900000000000001E-3</v>
      </c>
      <c r="Q44" s="54">
        <v>2.2720000000000001E-3</v>
      </c>
      <c r="R44" s="54" t="s">
        <v>87</v>
      </c>
      <c r="S44" s="54" t="s">
        <v>87</v>
      </c>
      <c r="T44" s="54" t="s">
        <v>87</v>
      </c>
      <c r="U44" s="54" t="s">
        <v>87</v>
      </c>
    </row>
    <row r="45" spans="1:21" ht="12.75">
      <c r="B45" s="169" t="s">
        <v>88</v>
      </c>
      <c r="C45" s="42">
        <v>0</v>
      </c>
      <c r="D45" s="54" t="s">
        <v>87</v>
      </c>
      <c r="E45" s="54" t="s">
        <v>87</v>
      </c>
      <c r="F45" s="54" t="s">
        <v>87</v>
      </c>
      <c r="G45" s="54" t="s">
        <v>87</v>
      </c>
      <c r="H45" s="54" t="s">
        <v>87</v>
      </c>
      <c r="I45" s="54" t="s">
        <v>87</v>
      </c>
      <c r="J45" s="54" t="s">
        <v>87</v>
      </c>
      <c r="K45" s="54" t="s">
        <v>87</v>
      </c>
      <c r="L45" s="54" t="s">
        <v>87</v>
      </c>
      <c r="M45" s="54" t="s">
        <v>87</v>
      </c>
      <c r="N45" s="54" t="s">
        <v>87</v>
      </c>
      <c r="O45" s="54" t="s">
        <v>87</v>
      </c>
      <c r="P45" s="54" t="s">
        <v>87</v>
      </c>
      <c r="Q45" s="54" t="s">
        <v>87</v>
      </c>
      <c r="R45" s="54" t="s">
        <v>87</v>
      </c>
      <c r="S45" s="54" t="s">
        <v>87</v>
      </c>
      <c r="T45" s="54" t="s">
        <v>87</v>
      </c>
      <c r="U45" s="54" t="s">
        <v>87</v>
      </c>
    </row>
    <row r="46" spans="1:21" ht="12.75">
      <c r="B46" s="169" t="s">
        <v>89</v>
      </c>
      <c r="C46" s="42">
        <v>0</v>
      </c>
      <c r="D46" s="42">
        <v>7.1980000000000004E-3</v>
      </c>
      <c r="E46" s="42">
        <v>1.1124999999999999E-2</v>
      </c>
      <c r="F46" s="42">
        <v>1.3523E-2</v>
      </c>
      <c r="G46" s="42">
        <v>2.9159000000000001E-2</v>
      </c>
      <c r="H46" s="42">
        <v>8.0062999999999995E-2</v>
      </c>
      <c r="I46" s="42">
        <v>0</v>
      </c>
      <c r="J46" s="42">
        <v>0</v>
      </c>
      <c r="K46" s="42">
        <v>0</v>
      </c>
      <c r="L46" s="42">
        <v>0</v>
      </c>
      <c r="M46" s="42">
        <v>0</v>
      </c>
      <c r="N46" s="42">
        <v>0</v>
      </c>
      <c r="O46" s="42">
        <v>0</v>
      </c>
      <c r="P46" s="42">
        <v>0</v>
      </c>
      <c r="Q46" s="42">
        <v>0</v>
      </c>
      <c r="R46" s="42">
        <v>0</v>
      </c>
      <c r="S46" s="42">
        <v>0</v>
      </c>
      <c r="T46" s="42">
        <v>0</v>
      </c>
      <c r="U46" s="42">
        <v>0</v>
      </c>
    </row>
    <row r="47" spans="1:21" ht="12.75">
      <c r="B47" s="170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2"/>
    </row>
    <row r="48" spans="1:21" ht="12.75">
      <c r="B48" s="44" t="s">
        <v>90</v>
      </c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</row>
    <row r="49" spans="1:21" ht="15.75">
      <c r="B49" s="169" t="s">
        <v>11</v>
      </c>
      <c r="C49" s="60" t="s">
        <v>96</v>
      </c>
      <c r="D49" s="60" t="s">
        <v>96</v>
      </c>
      <c r="E49" s="60" t="s">
        <v>96</v>
      </c>
      <c r="F49" s="60" t="s">
        <v>96</v>
      </c>
      <c r="G49" s="60" t="s">
        <v>96</v>
      </c>
      <c r="H49" s="60" t="s">
        <v>96</v>
      </c>
      <c r="I49" s="60" t="s">
        <v>96</v>
      </c>
      <c r="J49" s="60" t="s">
        <v>96</v>
      </c>
      <c r="K49" s="60" t="s">
        <v>96</v>
      </c>
      <c r="L49" s="60" t="s">
        <v>96</v>
      </c>
      <c r="M49" s="60" t="s">
        <v>96</v>
      </c>
      <c r="N49" s="60" t="s">
        <v>96</v>
      </c>
      <c r="O49" s="60" t="s">
        <v>96</v>
      </c>
      <c r="P49" s="60" t="s">
        <v>96</v>
      </c>
      <c r="Q49" s="60" t="s">
        <v>96</v>
      </c>
      <c r="R49" s="60" t="s">
        <v>96</v>
      </c>
      <c r="S49" s="60" t="s">
        <v>96</v>
      </c>
      <c r="T49" s="60" t="s">
        <v>96</v>
      </c>
      <c r="U49" s="60" t="s">
        <v>96</v>
      </c>
    </row>
    <row r="50" spans="1:21">
      <c r="B50" s="43" t="s">
        <v>6</v>
      </c>
      <c r="C50" s="42">
        <v>3.992051</v>
      </c>
      <c r="D50" s="42">
        <v>3.2895650000000001</v>
      </c>
      <c r="E50" s="42">
        <v>2.6450369999999999</v>
      </c>
      <c r="F50" s="42">
        <v>2.3859159999999999</v>
      </c>
      <c r="G50" s="42">
        <v>2.2564500000000001</v>
      </c>
      <c r="H50" s="42">
        <v>1.8974740000000001</v>
      </c>
      <c r="I50" s="42">
        <v>1.9344779999999999</v>
      </c>
      <c r="J50" s="42">
        <v>2.2488570000000001</v>
      </c>
      <c r="K50" s="42">
        <v>2.1702569999999999</v>
      </c>
      <c r="L50" s="42">
        <v>2.2372079999999999</v>
      </c>
      <c r="M50" s="42">
        <v>1.5918099999999999</v>
      </c>
      <c r="N50" s="42">
        <v>0.47824499999999998</v>
      </c>
      <c r="O50" s="42">
        <v>0.84675500000000004</v>
      </c>
      <c r="P50" s="42">
        <v>0.72447799999999996</v>
      </c>
      <c r="Q50" s="42">
        <v>1.326468</v>
      </c>
      <c r="R50" s="42">
        <v>1.695371</v>
      </c>
      <c r="S50" s="42">
        <v>2.0192749999999999</v>
      </c>
      <c r="T50" s="42">
        <v>2.8025720000000001</v>
      </c>
      <c r="U50" s="42">
        <v>2.9944169999999999</v>
      </c>
    </row>
    <row r="51" spans="1:21" ht="12.75">
      <c r="B51" s="169" t="s">
        <v>84</v>
      </c>
      <c r="C51" s="42">
        <v>6.3000610000000004</v>
      </c>
      <c r="D51" s="42">
        <v>1.6883049999999999</v>
      </c>
      <c r="E51" s="42">
        <v>1.494599</v>
      </c>
      <c r="F51" s="42">
        <v>2.278216</v>
      </c>
      <c r="G51" s="42">
        <v>2.196202</v>
      </c>
      <c r="H51" s="42">
        <v>1.0328850000000001</v>
      </c>
      <c r="I51" s="42">
        <v>1.733147</v>
      </c>
      <c r="J51" s="42">
        <v>2.23882</v>
      </c>
      <c r="K51" s="42">
        <v>1.296243</v>
      </c>
      <c r="L51" s="42">
        <v>1.5107619999999999</v>
      </c>
      <c r="M51" s="42">
        <v>1.3087629999999999</v>
      </c>
      <c r="N51" s="42">
        <v>1.4335370000000001</v>
      </c>
      <c r="O51" s="42">
        <v>1.756176</v>
      </c>
      <c r="P51" s="42">
        <v>2.166595</v>
      </c>
      <c r="Q51" s="42">
        <v>2.9944229999999998</v>
      </c>
      <c r="R51" s="42">
        <v>3.1503459999999999</v>
      </c>
      <c r="S51" s="42">
        <v>4.0935090000000001</v>
      </c>
      <c r="T51" s="42">
        <v>5.1339030000000001</v>
      </c>
      <c r="U51" s="42">
        <v>4.7489850000000002</v>
      </c>
    </row>
    <row r="52" spans="1:21" ht="12.75">
      <c r="B52" s="169" t="s">
        <v>85</v>
      </c>
      <c r="C52" s="42">
        <v>89.707887999999997</v>
      </c>
      <c r="D52" s="42">
        <v>94.220215999999994</v>
      </c>
      <c r="E52" s="42">
        <v>94.825982999999994</v>
      </c>
      <c r="F52" s="42">
        <v>94.153746999999996</v>
      </c>
      <c r="G52" s="42">
        <v>92.851410000000001</v>
      </c>
      <c r="H52" s="42">
        <v>90.591498000000001</v>
      </c>
      <c r="I52" s="42">
        <v>96.332374999999999</v>
      </c>
      <c r="J52" s="42">
        <v>95.429518000000002</v>
      </c>
      <c r="K52" s="42">
        <v>96.474113000000003</v>
      </c>
      <c r="L52" s="42">
        <v>96.185112000000004</v>
      </c>
      <c r="M52" s="42">
        <v>97.037555999999995</v>
      </c>
      <c r="N52" s="42">
        <v>98.009996000000001</v>
      </c>
      <c r="O52" s="42">
        <v>97.293030000000002</v>
      </c>
      <c r="P52" s="42">
        <v>96.986878000000004</v>
      </c>
      <c r="Q52" s="42">
        <v>95.498885999999999</v>
      </c>
      <c r="R52" s="42">
        <v>95.154281999999995</v>
      </c>
      <c r="S52" s="42">
        <v>93.887215999999995</v>
      </c>
      <c r="T52" s="42">
        <v>92.063524000000001</v>
      </c>
      <c r="U52" s="42">
        <v>92.256597999999997</v>
      </c>
    </row>
    <row r="53" spans="1:21" ht="12.75">
      <c r="B53" s="169" t="s">
        <v>86</v>
      </c>
      <c r="C53" s="54" t="s">
        <v>87</v>
      </c>
      <c r="D53" s="54" t="s">
        <v>87</v>
      </c>
      <c r="E53" s="54" t="s">
        <v>87</v>
      </c>
      <c r="F53" s="54" t="s">
        <v>87</v>
      </c>
      <c r="G53" s="54" t="s">
        <v>87</v>
      </c>
      <c r="H53" s="54" t="s">
        <v>87</v>
      </c>
      <c r="I53" s="54" t="s">
        <v>87</v>
      </c>
      <c r="J53" s="54">
        <v>8.2804000000000003E-2</v>
      </c>
      <c r="K53" s="54">
        <v>5.9388000000000003E-2</v>
      </c>
      <c r="L53" s="54">
        <v>6.6918000000000005E-2</v>
      </c>
      <c r="M53" s="54">
        <v>6.1872000000000003E-2</v>
      </c>
      <c r="N53" s="54">
        <v>7.8223000000000001E-2</v>
      </c>
      <c r="O53" s="54">
        <v>0.10403999999999999</v>
      </c>
      <c r="P53" s="54">
        <v>0.122049</v>
      </c>
      <c r="Q53" s="54">
        <v>0.18022299999999999</v>
      </c>
      <c r="R53" s="54" t="s">
        <v>87</v>
      </c>
      <c r="S53" s="54" t="s">
        <v>87</v>
      </c>
      <c r="T53" s="54" t="s">
        <v>87</v>
      </c>
      <c r="U53" s="54" t="s">
        <v>87</v>
      </c>
    </row>
    <row r="54" spans="1:21" ht="12.75">
      <c r="B54" s="169" t="s">
        <v>88</v>
      </c>
      <c r="C54" s="42">
        <v>0</v>
      </c>
      <c r="D54" s="54" t="s">
        <v>87</v>
      </c>
      <c r="E54" s="54" t="s">
        <v>87</v>
      </c>
      <c r="F54" s="54" t="s">
        <v>87</v>
      </c>
      <c r="G54" s="54" t="s">
        <v>87</v>
      </c>
      <c r="H54" s="54" t="s">
        <v>87</v>
      </c>
      <c r="I54" s="54" t="s">
        <v>87</v>
      </c>
      <c r="J54" s="54" t="s">
        <v>87</v>
      </c>
      <c r="K54" s="54" t="s">
        <v>87</v>
      </c>
      <c r="L54" s="54" t="s">
        <v>87</v>
      </c>
      <c r="M54" s="54" t="s">
        <v>87</v>
      </c>
      <c r="N54" s="54" t="s">
        <v>87</v>
      </c>
      <c r="O54" s="54" t="s">
        <v>87</v>
      </c>
      <c r="P54" s="54" t="s">
        <v>87</v>
      </c>
      <c r="Q54" s="54" t="s">
        <v>87</v>
      </c>
      <c r="R54" s="54" t="s">
        <v>87</v>
      </c>
      <c r="S54" s="54" t="s">
        <v>87</v>
      </c>
      <c r="T54" s="54" t="s">
        <v>87</v>
      </c>
      <c r="U54" s="54" t="s">
        <v>87</v>
      </c>
    </row>
    <row r="55" spans="1:21" ht="12.75">
      <c r="B55" s="169" t="s">
        <v>89</v>
      </c>
      <c r="C55" s="42">
        <v>0</v>
      </c>
      <c r="D55" s="42">
        <v>0.80191400000000002</v>
      </c>
      <c r="E55" s="42">
        <v>1.034381</v>
      </c>
      <c r="F55" s="42">
        <v>1.1821200000000001</v>
      </c>
      <c r="G55" s="42">
        <v>2.6959379999999999</v>
      </c>
      <c r="H55" s="42">
        <v>6.4781430000000002</v>
      </c>
      <c r="I55" s="42">
        <v>0</v>
      </c>
      <c r="J55" s="42">
        <v>0</v>
      </c>
      <c r="K55" s="42">
        <v>0</v>
      </c>
      <c r="L55" s="42">
        <v>0</v>
      </c>
      <c r="M55" s="42">
        <v>0</v>
      </c>
      <c r="N55" s="42">
        <v>0</v>
      </c>
      <c r="O55" s="42">
        <v>0</v>
      </c>
      <c r="P55" s="42">
        <v>0</v>
      </c>
      <c r="Q55" s="42">
        <v>0</v>
      </c>
      <c r="R55" s="42">
        <v>0</v>
      </c>
      <c r="S55" s="42">
        <v>0</v>
      </c>
      <c r="T55" s="42">
        <v>0</v>
      </c>
      <c r="U55" s="42">
        <v>0</v>
      </c>
    </row>
    <row r="56" spans="1:21" ht="12.75">
      <c r="A56" s="52"/>
      <c r="B56" s="55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42"/>
      <c r="U56" s="42"/>
    </row>
    <row r="57" spans="1:21" ht="12.75">
      <c r="A57" s="36"/>
      <c r="B57" s="56" t="s">
        <v>97</v>
      </c>
      <c r="C57" s="38">
        <v>63.768399000000002</v>
      </c>
      <c r="D57" s="38">
        <v>63.390338999999997</v>
      </c>
      <c r="E57" s="38">
        <v>64.254447999999996</v>
      </c>
      <c r="F57" s="38">
        <v>64.779256000000004</v>
      </c>
      <c r="G57" s="38">
        <v>64.381793999999999</v>
      </c>
      <c r="H57" s="38">
        <v>64.608000000000004</v>
      </c>
      <c r="I57" s="38">
        <v>63.624785000000003</v>
      </c>
      <c r="J57" s="38">
        <v>65.463614000000007</v>
      </c>
      <c r="K57" s="38">
        <v>64.206356999999997</v>
      </c>
      <c r="L57" s="38">
        <v>66.112357000000003</v>
      </c>
      <c r="M57" s="38">
        <v>66.600065999999998</v>
      </c>
      <c r="N57" s="38">
        <v>67.114783000000003</v>
      </c>
      <c r="O57" s="38">
        <v>66.908351999999994</v>
      </c>
      <c r="P57" s="38">
        <v>66.872056999999998</v>
      </c>
      <c r="Q57" s="38">
        <v>65.280913999999996</v>
      </c>
      <c r="R57" s="38">
        <v>64.808533999999995</v>
      </c>
      <c r="S57" s="38">
        <v>63.882190999999999</v>
      </c>
      <c r="T57" s="38">
        <v>63.076287000000001</v>
      </c>
      <c r="U57" s="38">
        <v>63.668883999999998</v>
      </c>
    </row>
    <row r="58" spans="1:21">
      <c r="B58" s="55"/>
    </row>
    <row r="59" spans="1:21" ht="12.75">
      <c r="A59" t="s">
        <v>107</v>
      </c>
      <c r="B59" s="42"/>
    </row>
    <row r="60" spans="1:21" ht="12.75">
      <c r="B60" s="37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</row>
  </sheetData>
  <hyperlinks>
    <hyperlink ref="B1" r:id="rId1" xr:uid="{544E33EF-8D82-40DF-9294-A26CF369DEE4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5809AF-4B40-4E9B-A701-3AEC42F40B18}">
  <sheetPr>
    <tabColor theme="5" tint="0.79998168889431442"/>
  </sheetPr>
  <dimension ref="A1:U63"/>
  <sheetViews>
    <sheetView topLeftCell="B5" workbookViewId="0">
      <selection activeCell="C33" sqref="C33:U33"/>
    </sheetView>
  </sheetViews>
  <sheetFormatPr defaultRowHeight="11.25"/>
  <cols>
    <col min="2" max="2" width="42.83203125" customWidth="1"/>
  </cols>
  <sheetData>
    <row r="1" spans="1:21" ht="41.25" customHeight="1">
      <c r="B1" s="48" t="s">
        <v>108</v>
      </c>
    </row>
    <row r="5" spans="1:21" ht="18">
      <c r="A5" s="94" t="s">
        <v>79</v>
      </c>
      <c r="B5" s="93"/>
      <c r="C5" s="108"/>
      <c r="D5" s="108"/>
      <c r="E5" s="108"/>
      <c r="F5" s="108"/>
      <c r="G5" s="108"/>
      <c r="H5" s="108"/>
      <c r="I5" s="108"/>
      <c r="J5" s="108"/>
      <c r="K5" s="93"/>
      <c r="L5" s="108"/>
      <c r="M5" s="108"/>
      <c r="N5" s="108"/>
      <c r="O5" s="108"/>
      <c r="P5" s="93"/>
      <c r="Q5" s="108"/>
      <c r="R5" s="93"/>
      <c r="S5" s="93"/>
      <c r="T5" s="108"/>
      <c r="U5" s="108" t="s">
        <v>80</v>
      </c>
    </row>
    <row r="7" spans="1:21" ht="15.75">
      <c r="A7" s="95"/>
      <c r="B7" s="93"/>
      <c r="C7" s="108"/>
      <c r="D7" s="108"/>
      <c r="E7" s="108"/>
      <c r="F7" s="108"/>
      <c r="G7" s="108"/>
      <c r="H7" s="108"/>
      <c r="I7" s="108"/>
      <c r="J7" s="108"/>
      <c r="K7" s="108"/>
      <c r="L7" s="108"/>
      <c r="M7" s="108"/>
      <c r="N7" s="108"/>
      <c r="O7" s="108"/>
      <c r="P7" s="108"/>
      <c r="Q7" s="108"/>
      <c r="R7" s="108"/>
      <c r="S7" s="108"/>
      <c r="T7" s="108"/>
      <c r="U7" s="108"/>
    </row>
    <row r="8" spans="1:21" ht="15.75">
      <c r="A8" s="95" t="s">
        <v>109</v>
      </c>
      <c r="B8" s="96"/>
      <c r="C8" s="109"/>
      <c r="D8" s="109"/>
      <c r="E8" s="109"/>
      <c r="F8" s="109"/>
      <c r="G8" s="109"/>
      <c r="H8" s="109"/>
      <c r="I8" s="109"/>
      <c r="J8" s="109"/>
      <c r="K8" s="109"/>
      <c r="L8" s="109"/>
      <c r="M8" s="109"/>
      <c r="N8" s="109"/>
      <c r="O8" s="109"/>
      <c r="P8" s="109"/>
      <c r="Q8" s="109"/>
      <c r="R8" s="109"/>
      <c r="S8" s="109"/>
      <c r="T8" s="109"/>
      <c r="U8" s="109"/>
    </row>
    <row r="11" spans="1:21" ht="14.25">
      <c r="A11" s="93"/>
      <c r="B11" s="93"/>
      <c r="C11" s="110">
        <v>2000</v>
      </c>
      <c r="D11" s="110">
        <v>2001</v>
      </c>
      <c r="E11" s="110">
        <v>2002</v>
      </c>
      <c r="F11" s="110">
        <v>2003</v>
      </c>
      <c r="G11" s="110">
        <v>2004</v>
      </c>
      <c r="H11" s="110">
        <v>2005</v>
      </c>
      <c r="I11" s="110">
        <v>2006</v>
      </c>
      <c r="J11" s="110">
        <v>2007</v>
      </c>
      <c r="K11" s="110">
        <v>2008</v>
      </c>
      <c r="L11" s="110">
        <v>2009</v>
      </c>
      <c r="M11" s="110">
        <v>2010</v>
      </c>
      <c r="N11" s="110">
        <v>2011</v>
      </c>
      <c r="O11" s="110">
        <v>2012</v>
      </c>
      <c r="P11" s="110">
        <v>2013</v>
      </c>
      <c r="Q11" s="110">
        <v>2014</v>
      </c>
      <c r="R11" s="110">
        <v>2015</v>
      </c>
      <c r="S11" s="110">
        <v>2016</v>
      </c>
      <c r="T11" s="110">
        <v>2017</v>
      </c>
      <c r="U11" s="110">
        <v>2018</v>
      </c>
    </row>
    <row r="12" spans="1:21" ht="14.25">
      <c r="A12" s="97"/>
      <c r="B12" s="93"/>
      <c r="C12" s="93"/>
      <c r="D12" s="93"/>
      <c r="E12" s="93"/>
      <c r="F12" s="93"/>
      <c r="G12" s="93"/>
      <c r="H12" s="93"/>
      <c r="I12" s="93"/>
      <c r="J12" s="93"/>
      <c r="K12" s="93"/>
      <c r="L12" s="93"/>
      <c r="M12" s="93"/>
      <c r="N12" s="93"/>
      <c r="O12" s="93"/>
      <c r="P12" s="93"/>
      <c r="Q12" s="93"/>
      <c r="R12" s="93"/>
      <c r="S12" s="93"/>
      <c r="T12" s="93"/>
      <c r="U12" s="93"/>
    </row>
    <row r="13" spans="1:21" ht="12.75">
      <c r="A13" s="98"/>
      <c r="B13" s="99" t="s">
        <v>110</v>
      </c>
      <c r="C13" s="111">
        <v>374.940225</v>
      </c>
      <c r="D13" s="111">
        <v>371.28648700000002</v>
      </c>
      <c r="E13" s="111">
        <v>377.52515699999998</v>
      </c>
      <c r="F13" s="111">
        <v>400.524944</v>
      </c>
      <c r="G13" s="111">
        <v>412.30745100000001</v>
      </c>
      <c r="H13" s="111">
        <v>430.983407</v>
      </c>
      <c r="I13" s="111">
        <v>422.189055</v>
      </c>
      <c r="J13" s="111">
        <v>435.25591700000001</v>
      </c>
      <c r="K13" s="111">
        <v>435.02683500000001</v>
      </c>
      <c r="L13" s="111">
        <v>451.33039500000001</v>
      </c>
      <c r="M13" s="111">
        <v>472.83896199999998</v>
      </c>
      <c r="N13" s="111">
        <v>486.00264800000002</v>
      </c>
      <c r="O13" s="111">
        <v>467.63825600000001</v>
      </c>
      <c r="P13" s="111">
        <v>485.820762</v>
      </c>
      <c r="Q13" s="111">
        <v>475.92230499999999</v>
      </c>
      <c r="R13" s="111">
        <v>476.95209599999998</v>
      </c>
      <c r="S13" s="111">
        <v>479.49948999999998</v>
      </c>
      <c r="T13" s="111">
        <v>495.95352500000001</v>
      </c>
      <c r="U13" s="111">
        <v>525.86194</v>
      </c>
    </row>
    <row r="14" spans="1:21" ht="14.25">
      <c r="A14" s="93"/>
      <c r="B14" s="100" t="s">
        <v>111</v>
      </c>
      <c r="C14" s="112">
        <v>131.740621</v>
      </c>
      <c r="D14" s="112">
        <v>132.63926699999999</v>
      </c>
      <c r="E14" s="112">
        <v>141.34574599999999</v>
      </c>
      <c r="F14" s="112">
        <v>146.20509300000001</v>
      </c>
      <c r="G14" s="112">
        <v>154.545828</v>
      </c>
      <c r="H14" s="112">
        <v>163.04723000000001</v>
      </c>
      <c r="I14" s="112">
        <v>161.75552400000001</v>
      </c>
      <c r="J14" s="112">
        <v>167.04442599999999</v>
      </c>
      <c r="K14" s="112">
        <v>168.04008400000001</v>
      </c>
      <c r="L14" s="112">
        <v>177.52313100000001</v>
      </c>
      <c r="M14" s="112">
        <v>185.44838799999999</v>
      </c>
      <c r="N14" s="112">
        <v>188.46460999999999</v>
      </c>
      <c r="O14" s="112">
        <v>178.908143</v>
      </c>
      <c r="P14" s="112">
        <v>194.624728</v>
      </c>
      <c r="Q14" s="112">
        <v>193.26077799999999</v>
      </c>
      <c r="R14" s="112">
        <v>201.10341199999999</v>
      </c>
      <c r="S14" s="112">
        <v>212.828461</v>
      </c>
      <c r="T14" s="112">
        <v>217.59733600000001</v>
      </c>
      <c r="U14" s="112">
        <v>230.25051300000001</v>
      </c>
    </row>
    <row r="15" spans="1:21" ht="14.25">
      <c r="A15" s="93"/>
      <c r="B15" s="100" t="s">
        <v>112</v>
      </c>
      <c r="C15" s="112">
        <v>243.19960499999999</v>
      </c>
      <c r="D15" s="112">
        <v>238.64722</v>
      </c>
      <c r="E15" s="112">
        <v>236.17941099999999</v>
      </c>
      <c r="F15" s="112">
        <v>254.319851</v>
      </c>
      <c r="G15" s="112">
        <v>257.76162199999999</v>
      </c>
      <c r="H15" s="112">
        <v>267.93617699999999</v>
      </c>
      <c r="I15" s="112">
        <v>260.43353100000002</v>
      </c>
      <c r="J15" s="112">
        <v>268.21149100000002</v>
      </c>
      <c r="K15" s="112">
        <v>266.98675100000003</v>
      </c>
      <c r="L15" s="112">
        <v>273.80726399999998</v>
      </c>
      <c r="M15" s="112">
        <v>287.39057400000002</v>
      </c>
      <c r="N15" s="112">
        <v>297.53803799999997</v>
      </c>
      <c r="O15" s="112">
        <v>288.73011200000002</v>
      </c>
      <c r="P15" s="112">
        <v>291.196034</v>
      </c>
      <c r="Q15" s="112">
        <v>282.66152799999998</v>
      </c>
      <c r="R15" s="112">
        <v>275.84868399999999</v>
      </c>
      <c r="S15" s="112">
        <v>266.67102899999998</v>
      </c>
      <c r="T15" s="112">
        <v>278.35618899999997</v>
      </c>
      <c r="U15" s="112">
        <v>295.61142699999999</v>
      </c>
    </row>
    <row r="16" spans="1:21" ht="14.25">
      <c r="A16" s="93"/>
      <c r="B16" s="101" t="s">
        <v>83</v>
      </c>
      <c r="C16" s="112"/>
      <c r="D16" s="112"/>
      <c r="E16" s="112"/>
      <c r="F16" s="112"/>
      <c r="G16" s="112"/>
      <c r="H16" s="112"/>
      <c r="I16" s="112"/>
      <c r="J16" s="112"/>
      <c r="K16" s="112"/>
      <c r="L16" s="112"/>
      <c r="M16" s="112"/>
      <c r="N16" s="112"/>
      <c r="O16" s="112"/>
      <c r="P16" s="112"/>
      <c r="Q16" s="112"/>
      <c r="R16" s="112"/>
      <c r="S16" s="112"/>
      <c r="T16" s="112"/>
      <c r="U16" s="112"/>
    </row>
    <row r="17" spans="2:21" ht="14.25">
      <c r="B17" s="100" t="s">
        <v>6</v>
      </c>
      <c r="C17" s="112">
        <v>5.2171000000000002E-2</v>
      </c>
      <c r="D17" s="112">
        <v>8.3497000000000002E-2</v>
      </c>
      <c r="E17" s="112">
        <v>9.1670000000000001E-2</v>
      </c>
      <c r="F17" s="112">
        <v>0.103826</v>
      </c>
      <c r="G17" s="112">
        <v>0.107901</v>
      </c>
      <c r="H17" s="112">
        <v>0.119639</v>
      </c>
      <c r="I17" s="112">
        <v>0.106167</v>
      </c>
      <c r="J17" s="112">
        <v>0.105543</v>
      </c>
      <c r="K17" s="112">
        <v>0.115004</v>
      </c>
      <c r="L17" s="112">
        <v>0.120902</v>
      </c>
      <c r="M17" s="112">
        <v>0.13417100000000001</v>
      </c>
      <c r="N17" s="112">
        <v>8.8739999999999999E-2</v>
      </c>
      <c r="O17" s="112">
        <v>6.4344999999999999E-2</v>
      </c>
      <c r="P17" s="112">
        <v>4.3895999999999998E-2</v>
      </c>
      <c r="Q17" s="112">
        <v>6.7784999999999998E-2</v>
      </c>
      <c r="R17" s="112">
        <v>5.0960999999999999E-2</v>
      </c>
      <c r="S17" s="112">
        <v>4.1133000000000003E-2</v>
      </c>
      <c r="T17" s="112">
        <v>3.2653000000000001E-2</v>
      </c>
      <c r="U17" s="112">
        <v>5.8058999999999999E-2</v>
      </c>
    </row>
    <row r="18" spans="2:21" ht="14.25">
      <c r="B18" s="172" t="s">
        <v>84</v>
      </c>
      <c r="C18" s="112">
        <v>208.11452700000001</v>
      </c>
      <c r="D18" s="112">
        <v>211.05152200000001</v>
      </c>
      <c r="E18" s="112">
        <v>220.35570100000001</v>
      </c>
      <c r="F18" s="112">
        <v>231.75645399999999</v>
      </c>
      <c r="G18" s="112">
        <v>239.095159</v>
      </c>
      <c r="H18" s="112">
        <v>243.43922599999999</v>
      </c>
      <c r="I18" s="112">
        <v>245.45756600000001</v>
      </c>
      <c r="J18" s="112">
        <v>245.83970099999999</v>
      </c>
      <c r="K18" s="112">
        <v>244.94521800000001</v>
      </c>
      <c r="L18" s="112">
        <v>259.04835000000003</v>
      </c>
      <c r="M18" s="112">
        <v>268.74918400000001</v>
      </c>
      <c r="N18" s="112">
        <v>268.32358799999997</v>
      </c>
      <c r="O18" s="112">
        <v>250.90762799999999</v>
      </c>
      <c r="P18" s="112">
        <v>272.58947499999999</v>
      </c>
      <c r="Q18" s="112">
        <v>269.96368899999999</v>
      </c>
      <c r="R18" s="112">
        <v>296.60008399999998</v>
      </c>
      <c r="S18" s="112">
        <v>312.31834600000002</v>
      </c>
      <c r="T18" s="112">
        <v>317.94057600000002</v>
      </c>
      <c r="U18" s="112">
        <v>334.51408199999997</v>
      </c>
    </row>
    <row r="19" spans="2:21" ht="14.25">
      <c r="B19" s="172" t="s">
        <v>85</v>
      </c>
      <c r="C19" s="112">
        <v>163.84046799999999</v>
      </c>
      <c r="D19" s="112">
        <v>156.81558699999999</v>
      </c>
      <c r="E19" s="112">
        <v>155.306915</v>
      </c>
      <c r="F19" s="112">
        <v>166.584079</v>
      </c>
      <c r="G19" s="112">
        <v>170.728385</v>
      </c>
      <c r="H19" s="112">
        <v>185.46360799999999</v>
      </c>
      <c r="I19" s="112">
        <v>173.561364</v>
      </c>
      <c r="J19" s="112">
        <v>176.68447499999999</v>
      </c>
      <c r="K19" s="112">
        <v>174.96966499999999</v>
      </c>
      <c r="L19" s="112">
        <v>177.146254</v>
      </c>
      <c r="M19" s="112">
        <v>187.553922</v>
      </c>
      <c r="N19" s="112">
        <v>198.58890400000001</v>
      </c>
      <c r="O19" s="112">
        <v>196.770535</v>
      </c>
      <c r="P19" s="112">
        <v>194.304598</v>
      </c>
      <c r="Q19" s="112">
        <v>186.43325300000001</v>
      </c>
      <c r="R19" s="112">
        <v>177.35090199999999</v>
      </c>
      <c r="S19" s="112">
        <v>163.03022300000001</v>
      </c>
      <c r="T19" s="112">
        <v>173.88283699999999</v>
      </c>
      <c r="U19" s="112">
        <v>188.265961</v>
      </c>
    </row>
    <row r="20" spans="2:21" ht="14.25">
      <c r="B20" s="172" t="s">
        <v>86</v>
      </c>
      <c r="C20" s="113" t="s">
        <v>87</v>
      </c>
      <c r="D20" s="113" t="s">
        <v>87</v>
      </c>
      <c r="E20" s="113" t="s">
        <v>87</v>
      </c>
      <c r="F20" s="113" t="s">
        <v>87</v>
      </c>
      <c r="G20" s="113" t="s">
        <v>87</v>
      </c>
      <c r="H20" s="113" t="s">
        <v>87</v>
      </c>
      <c r="I20" s="113" t="s">
        <v>87</v>
      </c>
      <c r="J20" s="113">
        <v>9.2035579999999992</v>
      </c>
      <c r="K20" s="113">
        <v>11.354545999999999</v>
      </c>
      <c r="L20" s="113">
        <v>11.607282</v>
      </c>
      <c r="M20" s="113">
        <v>12.853996</v>
      </c>
      <c r="N20" s="113">
        <v>14.804174</v>
      </c>
      <c r="O20" s="113">
        <v>15.027056999999999</v>
      </c>
      <c r="P20" s="113">
        <v>15.52115</v>
      </c>
      <c r="Q20" s="113">
        <v>16.417916000000002</v>
      </c>
      <c r="R20" s="113" t="s">
        <v>87</v>
      </c>
      <c r="S20" s="113" t="s">
        <v>87</v>
      </c>
      <c r="T20" s="113" t="s">
        <v>87</v>
      </c>
      <c r="U20" s="113" t="s">
        <v>87</v>
      </c>
    </row>
    <row r="21" spans="2:21" ht="14.25">
      <c r="B21" s="172" t="s">
        <v>88</v>
      </c>
      <c r="C21" s="112">
        <v>0</v>
      </c>
      <c r="D21" s="113" t="s">
        <v>87</v>
      </c>
      <c r="E21" s="113" t="s">
        <v>87</v>
      </c>
      <c r="F21" s="113" t="s">
        <v>87</v>
      </c>
      <c r="G21" s="113" t="s">
        <v>87</v>
      </c>
      <c r="H21" s="113" t="s">
        <v>87</v>
      </c>
      <c r="I21" s="113" t="s">
        <v>87</v>
      </c>
      <c r="J21" s="113" t="s">
        <v>87</v>
      </c>
      <c r="K21" s="113" t="s">
        <v>87</v>
      </c>
      <c r="L21" s="113" t="s">
        <v>87</v>
      </c>
      <c r="M21" s="113" t="s">
        <v>87</v>
      </c>
      <c r="N21" s="113" t="s">
        <v>87</v>
      </c>
      <c r="O21" s="113" t="s">
        <v>87</v>
      </c>
      <c r="P21" s="113" t="s">
        <v>87</v>
      </c>
      <c r="Q21" s="113" t="s">
        <v>87</v>
      </c>
      <c r="R21" s="113" t="s">
        <v>87</v>
      </c>
      <c r="S21" s="113" t="s">
        <v>87</v>
      </c>
      <c r="T21" s="113" t="s">
        <v>87</v>
      </c>
      <c r="U21" s="113" t="s">
        <v>87</v>
      </c>
    </row>
    <row r="22" spans="2:21" ht="14.25">
      <c r="B22" s="172" t="s">
        <v>89</v>
      </c>
      <c r="C22" s="112">
        <v>2.9330590000000001</v>
      </c>
      <c r="D22" s="112">
        <v>3.3358810000000001</v>
      </c>
      <c r="E22" s="112">
        <v>1.7708699999999999</v>
      </c>
      <c r="F22" s="112">
        <v>2.080584</v>
      </c>
      <c r="G22" s="112">
        <v>2.3760059999999998</v>
      </c>
      <c r="H22" s="112">
        <v>1.960934</v>
      </c>
      <c r="I22" s="112">
        <v>3.063958</v>
      </c>
      <c r="J22" s="112">
        <v>3.4226399999999999</v>
      </c>
      <c r="K22" s="112">
        <v>3.642401</v>
      </c>
      <c r="L22" s="112">
        <v>3.4076070000000001</v>
      </c>
      <c r="M22" s="112">
        <v>3.5476890000000001</v>
      </c>
      <c r="N22" s="112">
        <v>4.1972420000000001</v>
      </c>
      <c r="O22" s="112">
        <v>4.8686910000000001</v>
      </c>
      <c r="P22" s="112">
        <v>3.3616419999999998</v>
      </c>
      <c r="Q22" s="112">
        <v>3.0396619999999999</v>
      </c>
      <c r="R22" s="112">
        <v>2.9501490000000001</v>
      </c>
      <c r="S22" s="112">
        <v>4.1097890000000001</v>
      </c>
      <c r="T22" s="112">
        <v>4.0974589999999997</v>
      </c>
      <c r="U22" s="112">
        <v>3.0238369999999999</v>
      </c>
    </row>
    <row r="23" spans="2:21" ht="14.25">
      <c r="B23" s="173"/>
      <c r="C23" s="112"/>
      <c r="D23" s="112"/>
      <c r="E23" s="112"/>
      <c r="F23" s="112"/>
      <c r="G23" s="112"/>
      <c r="H23" s="112"/>
      <c r="I23" s="112"/>
      <c r="J23" s="112"/>
      <c r="K23" s="112"/>
      <c r="L23" s="112"/>
      <c r="M23" s="112"/>
      <c r="N23" s="112"/>
      <c r="O23" s="112"/>
      <c r="P23" s="112"/>
      <c r="Q23" s="112"/>
      <c r="R23" s="112"/>
      <c r="S23" s="112"/>
      <c r="T23" s="112"/>
      <c r="U23" s="112"/>
    </row>
    <row r="24" spans="2:21" ht="14.25">
      <c r="B24" s="102" t="s">
        <v>90</v>
      </c>
      <c r="C24" s="112"/>
      <c r="D24" s="112"/>
      <c r="E24" s="112"/>
      <c r="F24" s="112"/>
      <c r="G24" s="112"/>
      <c r="H24" s="112"/>
      <c r="I24" s="112"/>
      <c r="J24" s="112"/>
      <c r="K24" s="112"/>
      <c r="L24" s="112"/>
      <c r="M24" s="112"/>
      <c r="N24" s="112"/>
      <c r="O24" s="112"/>
      <c r="P24" s="112"/>
      <c r="Q24" s="112"/>
      <c r="R24" s="112"/>
      <c r="S24" s="112"/>
      <c r="T24" s="112"/>
      <c r="U24" s="112"/>
    </row>
    <row r="25" spans="2:21" ht="14.25">
      <c r="B25" s="100" t="s">
        <v>6</v>
      </c>
      <c r="C25" s="112">
        <v>1.3915E-2</v>
      </c>
      <c r="D25" s="112">
        <v>2.2488999999999999E-2</v>
      </c>
      <c r="E25" s="112">
        <v>2.4282000000000001E-2</v>
      </c>
      <c r="F25" s="112">
        <v>2.5923000000000002E-2</v>
      </c>
      <c r="G25" s="112">
        <v>2.6169999999999999E-2</v>
      </c>
      <c r="H25" s="112">
        <v>2.776E-2</v>
      </c>
      <c r="I25" s="112">
        <v>2.5146999999999999E-2</v>
      </c>
      <c r="J25" s="112">
        <v>2.4247999999999999E-2</v>
      </c>
      <c r="K25" s="112">
        <v>2.6436000000000001E-2</v>
      </c>
      <c r="L25" s="112">
        <v>2.6787999999999999E-2</v>
      </c>
      <c r="M25" s="112">
        <v>2.8375999999999998E-2</v>
      </c>
      <c r="N25" s="112">
        <v>1.8259000000000001E-2</v>
      </c>
      <c r="O25" s="112">
        <v>1.376E-2</v>
      </c>
      <c r="P25" s="112">
        <v>9.0349999999999996E-3</v>
      </c>
      <c r="Q25" s="112">
        <v>1.4243E-2</v>
      </c>
      <c r="R25" s="112">
        <v>1.0685E-2</v>
      </c>
      <c r="S25" s="112">
        <v>8.5780000000000006E-3</v>
      </c>
      <c r="T25" s="112">
        <v>6.5839999999999996E-3</v>
      </c>
      <c r="U25" s="112">
        <v>1.1041E-2</v>
      </c>
    </row>
    <row r="26" spans="2:21" ht="14.25">
      <c r="B26" s="172" t="s">
        <v>84</v>
      </c>
      <c r="C26" s="112">
        <v>55.506055000000003</v>
      </c>
      <c r="D26" s="112">
        <v>56.843308</v>
      </c>
      <c r="E26" s="112">
        <v>58.368481000000003</v>
      </c>
      <c r="F26" s="112">
        <v>57.863176000000003</v>
      </c>
      <c r="G26" s="112">
        <v>57.989531999999997</v>
      </c>
      <c r="H26" s="112">
        <v>56.484594000000001</v>
      </c>
      <c r="I26" s="112">
        <v>58.139254000000001</v>
      </c>
      <c r="J26" s="112">
        <v>56.481645</v>
      </c>
      <c r="K26" s="112">
        <v>56.305771999999997</v>
      </c>
      <c r="L26" s="112">
        <v>57.396611</v>
      </c>
      <c r="M26" s="112">
        <v>56.837359999999997</v>
      </c>
      <c r="N26" s="112">
        <v>55.210313999999997</v>
      </c>
      <c r="O26" s="112">
        <v>53.654212999999999</v>
      </c>
      <c r="P26" s="112">
        <v>56.109062000000002</v>
      </c>
      <c r="Q26" s="112">
        <v>56.724319000000001</v>
      </c>
      <c r="R26" s="112">
        <v>62.186556000000003</v>
      </c>
      <c r="S26" s="112">
        <v>65.134238999999994</v>
      </c>
      <c r="T26" s="112">
        <v>64.106928999999994</v>
      </c>
      <c r="U26" s="112">
        <v>63.61253</v>
      </c>
    </row>
    <row r="27" spans="2:21" ht="14.25">
      <c r="B27" s="172" t="s">
        <v>85</v>
      </c>
      <c r="C27" s="112">
        <v>43.697757000000003</v>
      </c>
      <c r="D27" s="112">
        <v>42.235737999999998</v>
      </c>
      <c r="E27" s="112">
        <v>41.138162999999999</v>
      </c>
      <c r="F27" s="112">
        <v>41.591436999999999</v>
      </c>
      <c r="G27" s="112">
        <v>41.408028000000002</v>
      </c>
      <c r="H27" s="112">
        <v>43.032656000000003</v>
      </c>
      <c r="I27" s="112">
        <v>41.109867999999999</v>
      </c>
      <c r="J27" s="112">
        <v>40.593238999999997</v>
      </c>
      <c r="K27" s="112">
        <v>40.22043</v>
      </c>
      <c r="L27" s="112">
        <v>39.249794999999999</v>
      </c>
      <c r="M27" s="112">
        <v>39.665495999999997</v>
      </c>
      <c r="N27" s="112">
        <v>40.861691999999998</v>
      </c>
      <c r="O27" s="112">
        <v>42.077509999999997</v>
      </c>
      <c r="P27" s="112">
        <v>39.99512</v>
      </c>
      <c r="Q27" s="112">
        <v>39.173043999999997</v>
      </c>
      <c r="R27" s="112">
        <v>37.184216999999997</v>
      </c>
      <c r="S27" s="112">
        <v>34.000082999999997</v>
      </c>
      <c r="T27" s="112">
        <v>35.060308999999997</v>
      </c>
      <c r="U27" s="112">
        <v>35.801405000000003</v>
      </c>
    </row>
    <row r="28" spans="2:21" ht="14.25">
      <c r="B28" s="172" t="s">
        <v>86</v>
      </c>
      <c r="C28" s="113" t="s">
        <v>87</v>
      </c>
      <c r="D28" s="113" t="s">
        <v>87</v>
      </c>
      <c r="E28" s="113" t="s">
        <v>87</v>
      </c>
      <c r="F28" s="113" t="s">
        <v>87</v>
      </c>
      <c r="G28" s="113" t="s">
        <v>87</v>
      </c>
      <c r="H28" s="113" t="s">
        <v>87</v>
      </c>
      <c r="I28" s="113" t="s">
        <v>87</v>
      </c>
      <c r="J28" s="113">
        <v>2.1145170000000002</v>
      </c>
      <c r="K28" s="113">
        <v>2.61008</v>
      </c>
      <c r="L28" s="113">
        <v>2.571793</v>
      </c>
      <c r="M28" s="113">
        <v>2.7184720000000002</v>
      </c>
      <c r="N28" s="113">
        <v>3.0461100000000001</v>
      </c>
      <c r="O28" s="113">
        <v>3.2133940000000001</v>
      </c>
      <c r="P28" s="113">
        <v>3.1948310000000002</v>
      </c>
      <c r="Q28" s="113">
        <v>3.4497049999999998</v>
      </c>
      <c r="R28" s="113" t="s">
        <v>87</v>
      </c>
      <c r="S28" s="113" t="s">
        <v>87</v>
      </c>
      <c r="T28" s="113" t="s">
        <v>87</v>
      </c>
      <c r="U28" s="113" t="s">
        <v>87</v>
      </c>
    </row>
    <row r="29" spans="2:21" ht="14.25">
      <c r="B29" s="172" t="s">
        <v>88</v>
      </c>
      <c r="C29" s="112">
        <v>0</v>
      </c>
      <c r="D29" s="113" t="s">
        <v>87</v>
      </c>
      <c r="E29" s="113" t="s">
        <v>87</v>
      </c>
      <c r="F29" s="113" t="s">
        <v>87</v>
      </c>
      <c r="G29" s="113" t="s">
        <v>87</v>
      </c>
      <c r="H29" s="113" t="s">
        <v>87</v>
      </c>
      <c r="I29" s="113" t="s">
        <v>87</v>
      </c>
      <c r="J29" s="113" t="s">
        <v>87</v>
      </c>
      <c r="K29" s="113" t="s">
        <v>87</v>
      </c>
      <c r="L29" s="113" t="s">
        <v>87</v>
      </c>
      <c r="M29" s="113" t="s">
        <v>87</v>
      </c>
      <c r="N29" s="113" t="s">
        <v>87</v>
      </c>
      <c r="O29" s="113" t="s">
        <v>87</v>
      </c>
      <c r="P29" s="113" t="s">
        <v>87</v>
      </c>
      <c r="Q29" s="113" t="s">
        <v>87</v>
      </c>
      <c r="R29" s="113" t="s">
        <v>87</v>
      </c>
      <c r="S29" s="113" t="s">
        <v>87</v>
      </c>
      <c r="T29" s="113" t="s">
        <v>87</v>
      </c>
      <c r="U29" s="113" t="s">
        <v>87</v>
      </c>
    </row>
    <row r="30" spans="2:21" ht="14.25">
      <c r="B30" s="172" t="s">
        <v>89</v>
      </c>
      <c r="C30" s="112">
        <v>0.78227400000000002</v>
      </c>
      <c r="D30" s="112">
        <v>0.89846599999999999</v>
      </c>
      <c r="E30" s="112">
        <v>0.46907300000000002</v>
      </c>
      <c r="F30" s="112">
        <v>0.51946400000000004</v>
      </c>
      <c r="G30" s="112">
        <v>0.57627099999999998</v>
      </c>
      <c r="H30" s="112">
        <v>0.45499099999999998</v>
      </c>
      <c r="I30" s="112">
        <v>0.72573100000000001</v>
      </c>
      <c r="J30" s="112">
        <v>0.78635100000000002</v>
      </c>
      <c r="K30" s="112">
        <v>0.83728199999999997</v>
      </c>
      <c r="L30" s="112">
        <v>0.75501399999999996</v>
      </c>
      <c r="M30" s="112">
        <v>0.75029500000000005</v>
      </c>
      <c r="N30" s="112">
        <v>0.86362499999999998</v>
      </c>
      <c r="O30" s="112">
        <v>1.041123</v>
      </c>
      <c r="P30" s="112">
        <v>0.69195099999999998</v>
      </c>
      <c r="Q30" s="112">
        <v>0.63868899999999995</v>
      </c>
      <c r="R30" s="112">
        <v>0.61854200000000004</v>
      </c>
      <c r="S30" s="112">
        <v>0.85709999999999997</v>
      </c>
      <c r="T30" s="112">
        <v>0.82617799999999997</v>
      </c>
      <c r="U30" s="112">
        <v>0.57502500000000001</v>
      </c>
    </row>
    <row r="31" spans="2:21" ht="14.25">
      <c r="B31" s="103"/>
      <c r="C31" s="93"/>
      <c r="D31" s="93"/>
      <c r="E31" s="93"/>
      <c r="F31" s="93"/>
      <c r="G31" s="93"/>
      <c r="H31" s="93"/>
      <c r="I31" s="93"/>
      <c r="J31" s="93"/>
      <c r="K31" s="93"/>
      <c r="L31" s="93"/>
      <c r="M31" s="93"/>
      <c r="N31" s="93"/>
      <c r="O31" s="93"/>
      <c r="P31" s="93"/>
      <c r="Q31" s="93"/>
      <c r="R31" s="93"/>
      <c r="S31" s="93"/>
      <c r="T31" s="93"/>
      <c r="U31" s="93"/>
    </row>
    <row r="32" spans="2:21" ht="14.25">
      <c r="B32" s="104" t="s">
        <v>91</v>
      </c>
      <c r="C32" s="93"/>
      <c r="D32" s="93"/>
      <c r="E32" s="93"/>
      <c r="F32" s="93"/>
      <c r="G32" s="93"/>
      <c r="H32" s="93"/>
      <c r="I32" s="93"/>
      <c r="J32" s="93"/>
      <c r="K32" s="93"/>
      <c r="L32" s="93"/>
      <c r="M32" s="93"/>
      <c r="N32" s="93"/>
      <c r="O32" s="93"/>
      <c r="P32" s="93"/>
      <c r="Q32" s="93"/>
      <c r="R32" s="93"/>
      <c r="S32" s="93"/>
      <c r="T32" s="93"/>
      <c r="U32" s="93"/>
    </row>
    <row r="33" spans="1:21" ht="14.25">
      <c r="A33" s="97"/>
      <c r="B33" s="105" t="s">
        <v>92</v>
      </c>
      <c r="C33" s="114">
        <v>56790.016724000001</v>
      </c>
      <c r="D33" s="114">
        <v>58077.240127999998</v>
      </c>
      <c r="E33" s="114">
        <v>62187.732307999999</v>
      </c>
      <c r="F33" s="114">
        <v>64810.999016000002</v>
      </c>
      <c r="G33" s="114">
        <v>68786.827325000006</v>
      </c>
      <c r="H33" s="114">
        <v>73115.482915000001</v>
      </c>
      <c r="I33" s="114">
        <v>72848.495016000001</v>
      </c>
      <c r="J33" s="114">
        <v>75897.164436999999</v>
      </c>
      <c r="K33" s="114">
        <v>77198.995622000002</v>
      </c>
      <c r="L33" s="114">
        <v>82091.226039000001</v>
      </c>
      <c r="M33" s="114">
        <v>86547.169905000002</v>
      </c>
      <c r="N33" s="114">
        <v>88675.100309999994</v>
      </c>
      <c r="O33" s="114">
        <v>84807.642913000003</v>
      </c>
      <c r="P33" s="114">
        <v>92974.372124000001</v>
      </c>
      <c r="Q33" s="114">
        <v>92963.631957000005</v>
      </c>
      <c r="R33" s="114">
        <v>97755.386847999995</v>
      </c>
      <c r="S33" s="114">
        <v>104445.243282</v>
      </c>
      <c r="T33" s="114">
        <v>107938.343752</v>
      </c>
      <c r="U33" s="114">
        <v>115676.874239</v>
      </c>
    </row>
    <row r="34" spans="1:21" ht="14.25">
      <c r="A34" s="93"/>
      <c r="B34" s="105" t="s">
        <v>113</v>
      </c>
      <c r="C34" s="114">
        <v>84374.776358999996</v>
      </c>
      <c r="D34" s="114">
        <v>81010.978482000006</v>
      </c>
      <c r="E34" s="114">
        <v>81519.503647000005</v>
      </c>
      <c r="F34" s="114">
        <v>87737.169425</v>
      </c>
      <c r="G34" s="114">
        <v>91865.881638999999</v>
      </c>
      <c r="H34" s="114">
        <v>98787.643024000005</v>
      </c>
      <c r="I34" s="114">
        <v>93600.779014</v>
      </c>
      <c r="J34" s="114">
        <v>92875.024191999997</v>
      </c>
      <c r="K34" s="114">
        <v>91231.793521</v>
      </c>
      <c r="L34" s="114">
        <v>86482.437569000002</v>
      </c>
      <c r="M34" s="114">
        <v>93230.018679999994</v>
      </c>
      <c r="N34" s="114">
        <v>97902.575001999998</v>
      </c>
      <c r="O34" s="114">
        <v>99912.160564000005</v>
      </c>
      <c r="P34" s="114">
        <v>102758.644898</v>
      </c>
      <c r="Q34" s="114">
        <v>104079.675307</v>
      </c>
      <c r="R34" s="114">
        <v>107838.836916</v>
      </c>
      <c r="S34" s="114">
        <v>112249.70972899999</v>
      </c>
      <c r="T34" s="114">
        <v>115175.995344</v>
      </c>
      <c r="U34" s="114">
        <v>117038.21519800001</v>
      </c>
    </row>
    <row r="35" spans="1:21" ht="14.25">
      <c r="A35" s="93"/>
      <c r="B35" s="103"/>
      <c r="C35" s="93"/>
      <c r="D35" s="93"/>
      <c r="E35" s="93"/>
      <c r="F35" s="93"/>
      <c r="G35" s="93"/>
      <c r="H35" s="93"/>
      <c r="I35" s="93"/>
      <c r="J35" s="93"/>
      <c r="K35" s="93"/>
      <c r="L35" s="93"/>
      <c r="M35" s="93"/>
      <c r="N35" s="93"/>
      <c r="O35" s="93"/>
      <c r="P35" s="93"/>
      <c r="Q35" s="93"/>
      <c r="R35" s="93"/>
      <c r="S35" s="93"/>
      <c r="T35" s="93"/>
      <c r="U35" s="93"/>
    </row>
    <row r="36" spans="1:21" ht="25.5">
      <c r="A36" s="98"/>
      <c r="B36" s="106" t="s">
        <v>114</v>
      </c>
      <c r="C36" s="115">
        <v>2.319785</v>
      </c>
      <c r="D36" s="115">
        <v>2.2838419999999999</v>
      </c>
      <c r="E36" s="115">
        <v>2.272888</v>
      </c>
      <c r="F36" s="115">
        <v>2.2558690000000001</v>
      </c>
      <c r="G36" s="115">
        <v>2.2467359999999998</v>
      </c>
      <c r="H36" s="115">
        <v>2.2299959999999999</v>
      </c>
      <c r="I36" s="115">
        <v>2.220437</v>
      </c>
      <c r="J36" s="115">
        <v>2.2009310000000002</v>
      </c>
      <c r="K36" s="115">
        <v>2.1767129999999999</v>
      </c>
      <c r="L36" s="115">
        <v>2.1625100000000002</v>
      </c>
      <c r="M36" s="115">
        <v>2.142744</v>
      </c>
      <c r="N36" s="115">
        <v>2.1253389999999999</v>
      </c>
      <c r="O36" s="115">
        <v>2.1095760000000001</v>
      </c>
      <c r="P36" s="115">
        <v>2.0933160000000002</v>
      </c>
      <c r="Q36" s="115">
        <v>2.0788859999999998</v>
      </c>
      <c r="R36" s="115">
        <v>2.0572110000000001</v>
      </c>
      <c r="S36" s="115">
        <v>2.0377040000000002</v>
      </c>
      <c r="T36" s="115">
        <v>2.0159410000000002</v>
      </c>
      <c r="U36" s="115">
        <v>1.9904630000000001</v>
      </c>
    </row>
    <row r="37" spans="1:21" ht="25.5">
      <c r="A37" s="98"/>
      <c r="B37" s="106" t="s">
        <v>115</v>
      </c>
      <c r="C37" s="115">
        <v>2.8823729999999999</v>
      </c>
      <c r="D37" s="115">
        <v>2.9458630000000001</v>
      </c>
      <c r="E37" s="115">
        <v>2.897214</v>
      </c>
      <c r="F37" s="115">
        <v>2.8986559999999999</v>
      </c>
      <c r="G37" s="115">
        <v>2.805847</v>
      </c>
      <c r="H37" s="115">
        <v>2.7122440000000001</v>
      </c>
      <c r="I37" s="115">
        <v>2.7823859999999998</v>
      </c>
      <c r="J37" s="115">
        <v>2.8878750000000002</v>
      </c>
      <c r="K37" s="115">
        <v>2.926466</v>
      </c>
      <c r="L37" s="115">
        <v>3.166045</v>
      </c>
      <c r="M37" s="115">
        <v>3.0825969999999998</v>
      </c>
      <c r="N37" s="115">
        <v>3.0391240000000002</v>
      </c>
      <c r="O37" s="115">
        <v>2.88984</v>
      </c>
      <c r="P37" s="115">
        <v>2.8337859999999999</v>
      </c>
      <c r="Q37" s="115">
        <v>2.7158190000000002</v>
      </c>
      <c r="R37" s="115">
        <v>2.5579719999999999</v>
      </c>
      <c r="S37" s="115">
        <v>2.3756949999999999</v>
      </c>
      <c r="T37" s="115">
        <v>2.4167900000000002</v>
      </c>
      <c r="U37" s="115">
        <v>2.5257679999999998</v>
      </c>
    </row>
    <row r="38" spans="1:21" ht="14.25">
      <c r="A38" s="93"/>
      <c r="B38" s="103"/>
      <c r="C38" s="93"/>
      <c r="D38" s="93"/>
      <c r="E38" s="93"/>
      <c r="F38" s="93"/>
      <c r="G38" s="93"/>
      <c r="H38" s="93"/>
      <c r="I38" s="93"/>
      <c r="J38" s="93"/>
      <c r="K38" s="93"/>
      <c r="L38" s="93"/>
      <c r="M38" s="93"/>
      <c r="N38" s="93"/>
      <c r="O38" s="93"/>
      <c r="P38" s="93"/>
      <c r="Q38" s="93"/>
      <c r="R38" s="93"/>
      <c r="S38" s="93"/>
      <c r="T38" s="93"/>
      <c r="U38" s="93"/>
    </row>
    <row r="39" spans="1:21" ht="14.25">
      <c r="A39" s="93"/>
      <c r="B39" s="103"/>
      <c r="C39" s="93"/>
      <c r="D39" s="93"/>
      <c r="E39" s="93"/>
      <c r="F39" s="93"/>
      <c r="G39" s="93"/>
      <c r="H39" s="93"/>
      <c r="I39" s="93"/>
      <c r="J39" s="93"/>
      <c r="K39" s="93"/>
      <c r="L39" s="93"/>
      <c r="M39" s="93"/>
      <c r="N39" s="93"/>
      <c r="O39" s="93"/>
      <c r="P39" s="93"/>
      <c r="Q39" s="93"/>
      <c r="R39" s="93"/>
      <c r="S39" s="93"/>
      <c r="T39" s="93"/>
      <c r="U39" s="93"/>
    </row>
    <row r="40" spans="1:21" ht="14.25">
      <c r="A40" s="98"/>
      <c r="B40" s="99" t="s">
        <v>116</v>
      </c>
      <c r="C40" s="111">
        <v>26.395078999999999</v>
      </c>
      <c r="D40" s="111">
        <v>26.153877999999999</v>
      </c>
      <c r="E40" s="111">
        <v>26.627358999999998</v>
      </c>
      <c r="F40" s="111">
        <v>28.243753000000002</v>
      </c>
      <c r="G40" s="111">
        <v>28.999611999999999</v>
      </c>
      <c r="H40" s="111">
        <v>30.276517999999999</v>
      </c>
      <c r="I40" s="111">
        <v>29.536981999999998</v>
      </c>
      <c r="J40" s="111">
        <v>30.355719000000001</v>
      </c>
      <c r="K40" s="111">
        <v>30.250734000000001</v>
      </c>
      <c r="L40" s="111">
        <v>31.310421999999999</v>
      </c>
      <c r="M40" s="111">
        <v>32.740805000000002</v>
      </c>
      <c r="N40" s="111">
        <v>33.584747999999998</v>
      </c>
      <c r="O40" s="111">
        <v>32.259863000000003</v>
      </c>
      <c r="P40" s="111">
        <v>33.430070999999998</v>
      </c>
      <c r="Q40" s="111">
        <v>32.673659000000001</v>
      </c>
      <c r="R40" s="111">
        <v>32.721119999999999</v>
      </c>
      <c r="S40" s="111">
        <v>32.827286000000001</v>
      </c>
      <c r="T40" s="111">
        <v>33.975470999999999</v>
      </c>
      <c r="U40" s="111">
        <v>36.046776000000001</v>
      </c>
    </row>
    <row r="41" spans="1:21" ht="14.25">
      <c r="A41" s="98"/>
      <c r="B41" s="100" t="s">
        <v>111</v>
      </c>
      <c r="C41" s="116">
        <v>9.312602</v>
      </c>
      <c r="D41" s="116">
        <v>9.3881680000000003</v>
      </c>
      <c r="E41" s="116">
        <v>10.007866</v>
      </c>
      <c r="F41" s="116">
        <v>10.350902</v>
      </c>
      <c r="G41" s="116">
        <v>10.868952999999999</v>
      </c>
      <c r="H41" s="116">
        <v>11.412323000000001</v>
      </c>
      <c r="I41" s="116">
        <v>11.241961</v>
      </c>
      <c r="J41" s="116">
        <v>11.541411</v>
      </c>
      <c r="K41" s="116">
        <v>11.544445</v>
      </c>
      <c r="L41" s="116">
        <v>12.146364</v>
      </c>
      <c r="M41" s="116">
        <v>12.634582999999999</v>
      </c>
      <c r="N41" s="116">
        <v>12.774388</v>
      </c>
      <c r="O41" s="116">
        <v>12.071396999999999</v>
      </c>
      <c r="P41" s="116">
        <v>13.089558</v>
      </c>
      <c r="Q41" s="116">
        <v>12.951808</v>
      </c>
      <c r="R41" s="116">
        <v>13.490195999999999</v>
      </c>
      <c r="S41" s="116">
        <v>14.277597</v>
      </c>
      <c r="T41" s="116">
        <v>14.597845</v>
      </c>
      <c r="U41" s="116">
        <v>15.449218999999999</v>
      </c>
    </row>
    <row r="42" spans="1:21" ht="14.25">
      <c r="A42" s="98"/>
      <c r="B42" s="100" t="s">
        <v>112</v>
      </c>
      <c r="C42" s="116">
        <v>17.082477000000001</v>
      </c>
      <c r="D42" s="116">
        <v>16.765709999999999</v>
      </c>
      <c r="E42" s="116">
        <v>16.619492000000001</v>
      </c>
      <c r="F42" s="116">
        <v>17.892851</v>
      </c>
      <c r="G42" s="116">
        <v>18.130659000000001</v>
      </c>
      <c r="H42" s="116">
        <v>18.864194999999999</v>
      </c>
      <c r="I42" s="116">
        <v>18.295020999999998</v>
      </c>
      <c r="J42" s="116">
        <v>18.814308</v>
      </c>
      <c r="K42" s="116">
        <v>18.706289000000002</v>
      </c>
      <c r="L42" s="116">
        <v>19.164057</v>
      </c>
      <c r="M42" s="116">
        <v>20.106221999999999</v>
      </c>
      <c r="N42" s="116">
        <v>20.810359999999999</v>
      </c>
      <c r="O42" s="116">
        <v>20.188465999999998</v>
      </c>
      <c r="P42" s="116">
        <v>20.340513000000001</v>
      </c>
      <c r="Q42" s="116">
        <v>19.721851000000001</v>
      </c>
      <c r="R42" s="116">
        <v>19.230924000000002</v>
      </c>
      <c r="S42" s="116">
        <v>18.549689000000001</v>
      </c>
      <c r="T42" s="116">
        <v>19.377624999999998</v>
      </c>
      <c r="U42" s="116">
        <v>20.597556999999998</v>
      </c>
    </row>
    <row r="43" spans="1:21" ht="27">
      <c r="A43" s="93"/>
      <c r="B43" s="107" t="s">
        <v>95</v>
      </c>
      <c r="C43" s="112"/>
      <c r="D43" s="112"/>
      <c r="E43" s="112"/>
      <c r="F43" s="112"/>
      <c r="G43" s="112"/>
      <c r="H43" s="112"/>
      <c r="I43" s="112"/>
      <c r="J43" s="112"/>
      <c r="K43" s="112"/>
      <c r="L43" s="112"/>
      <c r="M43" s="112"/>
      <c r="N43" s="112"/>
      <c r="O43" s="112"/>
      <c r="P43" s="112"/>
      <c r="Q43" s="112"/>
      <c r="R43" s="112"/>
      <c r="S43" s="112"/>
      <c r="T43" s="112"/>
      <c r="U43" s="112"/>
    </row>
    <row r="44" spans="1:21" ht="14.25">
      <c r="A44" s="93"/>
      <c r="B44" s="100" t="s">
        <v>6</v>
      </c>
      <c r="C44" s="112">
        <v>2.6050000000000001E-3</v>
      </c>
      <c r="D44" s="112">
        <v>4.169E-3</v>
      </c>
      <c r="E44" s="112">
        <v>4.5729999999999998E-3</v>
      </c>
      <c r="F44" s="112">
        <v>5.1650000000000003E-3</v>
      </c>
      <c r="G44" s="112">
        <v>5.3660000000000001E-3</v>
      </c>
      <c r="H44" s="112">
        <v>5.9420000000000002E-3</v>
      </c>
      <c r="I44" s="112">
        <v>5.2729999999999999E-3</v>
      </c>
      <c r="J44" s="112">
        <v>5.2339999999999999E-3</v>
      </c>
      <c r="K44" s="112">
        <v>5.6899999999999997E-3</v>
      </c>
      <c r="L44" s="112">
        <v>5.9779999999999998E-3</v>
      </c>
      <c r="M44" s="112">
        <v>6.6189999999999999E-3</v>
      </c>
      <c r="N44" s="112">
        <v>4.3730000000000002E-3</v>
      </c>
      <c r="O44" s="112">
        <v>3.156E-3</v>
      </c>
      <c r="P44" s="112">
        <v>2.147E-3</v>
      </c>
      <c r="Q44" s="112">
        <v>3.3029999999999999E-3</v>
      </c>
      <c r="R44" s="112">
        <v>2.4680000000000001E-3</v>
      </c>
      <c r="S44" s="112">
        <v>2.003E-3</v>
      </c>
      <c r="T44" s="112">
        <v>1.5900000000000001E-3</v>
      </c>
      <c r="U44" s="112">
        <v>2.8270000000000001E-3</v>
      </c>
    </row>
    <row r="45" spans="1:21" ht="14.25">
      <c r="A45" s="93"/>
      <c r="B45" s="172" t="s">
        <v>84</v>
      </c>
      <c r="C45" s="112">
        <v>14.584269000000001</v>
      </c>
      <c r="D45" s="112">
        <v>14.807105</v>
      </c>
      <c r="E45" s="112">
        <v>15.477733000000001</v>
      </c>
      <c r="F45" s="112">
        <v>16.268533999999999</v>
      </c>
      <c r="G45" s="112">
        <v>16.707201000000001</v>
      </c>
      <c r="H45" s="112">
        <v>16.957519000000001</v>
      </c>
      <c r="I45" s="112">
        <v>16.995152000000001</v>
      </c>
      <c r="J45" s="112">
        <v>16.933185000000002</v>
      </c>
      <c r="K45" s="112">
        <v>16.790956000000001</v>
      </c>
      <c r="L45" s="112">
        <v>17.695533000000001</v>
      </c>
      <c r="M45" s="112">
        <v>18.292071</v>
      </c>
      <c r="N45" s="112">
        <v>18.186786999999999</v>
      </c>
      <c r="O45" s="112">
        <v>16.941344999999998</v>
      </c>
      <c r="P45" s="112">
        <v>18.350607</v>
      </c>
      <c r="Q45" s="112">
        <v>18.117640999999999</v>
      </c>
      <c r="R45" s="112">
        <v>19.905187000000002</v>
      </c>
      <c r="S45" s="112">
        <v>20.961202</v>
      </c>
      <c r="T45" s="112">
        <v>21.337384</v>
      </c>
      <c r="U45" s="112">
        <v>22.447863000000002</v>
      </c>
    </row>
    <row r="46" spans="1:21" ht="14.25">
      <c r="A46" s="93"/>
      <c r="B46" s="172" t="s">
        <v>85</v>
      </c>
      <c r="C46" s="112">
        <v>11.629818</v>
      </c>
      <c r="D46" s="112">
        <v>11.139718</v>
      </c>
      <c r="E46" s="112">
        <v>11.037349000000001</v>
      </c>
      <c r="F46" s="112">
        <v>11.843514000000001</v>
      </c>
      <c r="G46" s="112">
        <v>12.142537000000001</v>
      </c>
      <c r="H46" s="112">
        <v>13.193792999999999</v>
      </c>
      <c r="I46" s="112">
        <v>12.350208</v>
      </c>
      <c r="J46" s="112">
        <v>12.5753</v>
      </c>
      <c r="K46" s="112">
        <v>12.455829</v>
      </c>
      <c r="L46" s="112">
        <v>12.612235999999999</v>
      </c>
      <c r="M46" s="112">
        <v>13.355751</v>
      </c>
      <c r="N46" s="112">
        <v>14.142998</v>
      </c>
      <c r="O46" s="112">
        <v>14.014827</v>
      </c>
      <c r="P46" s="112">
        <v>13.840123999999999</v>
      </c>
      <c r="Q46" s="112">
        <v>13.280647999999999</v>
      </c>
      <c r="R46" s="112">
        <v>12.634039</v>
      </c>
      <c r="S46" s="112">
        <v>11.614125</v>
      </c>
      <c r="T46" s="112">
        <v>12.387290999999999</v>
      </c>
      <c r="U46" s="112">
        <v>13.412178000000001</v>
      </c>
    </row>
    <row r="47" spans="1:21" ht="14.25">
      <c r="A47" s="93"/>
      <c r="B47" s="172" t="s">
        <v>86</v>
      </c>
      <c r="C47" s="113" t="s">
        <v>87</v>
      </c>
      <c r="D47" s="113" t="s">
        <v>87</v>
      </c>
      <c r="E47" s="113" t="s">
        <v>87</v>
      </c>
      <c r="F47" s="113" t="s">
        <v>87</v>
      </c>
      <c r="G47" s="113" t="s">
        <v>87</v>
      </c>
      <c r="H47" s="113" t="s">
        <v>87</v>
      </c>
      <c r="I47" s="113" t="s">
        <v>87</v>
      </c>
      <c r="J47" s="113">
        <v>0.63383599999999996</v>
      </c>
      <c r="K47" s="113">
        <v>0.77673000000000003</v>
      </c>
      <c r="L47" s="113">
        <v>0.78942500000000004</v>
      </c>
      <c r="M47" s="113">
        <v>0.87059500000000001</v>
      </c>
      <c r="N47" s="113">
        <v>0.99531599999999998</v>
      </c>
      <c r="O47" s="113">
        <v>1.0044230000000001</v>
      </c>
      <c r="P47" s="113">
        <v>1.0327390000000001</v>
      </c>
      <c r="Q47" s="113">
        <v>1.0871960000000001</v>
      </c>
      <c r="R47" s="113" t="s">
        <v>87</v>
      </c>
      <c r="S47" s="113" t="s">
        <v>87</v>
      </c>
      <c r="T47" s="113" t="s">
        <v>87</v>
      </c>
      <c r="U47" s="113" t="s">
        <v>87</v>
      </c>
    </row>
    <row r="48" spans="1:21" ht="14.25">
      <c r="A48" s="93"/>
      <c r="B48" s="172" t="s">
        <v>88</v>
      </c>
      <c r="C48" s="112">
        <v>0</v>
      </c>
      <c r="D48" s="113" t="s">
        <v>87</v>
      </c>
      <c r="E48" s="113" t="s">
        <v>87</v>
      </c>
      <c r="F48" s="113" t="s">
        <v>87</v>
      </c>
      <c r="G48" s="113" t="s">
        <v>87</v>
      </c>
      <c r="H48" s="113" t="s">
        <v>87</v>
      </c>
      <c r="I48" s="113" t="s">
        <v>87</v>
      </c>
      <c r="J48" s="113" t="s">
        <v>87</v>
      </c>
      <c r="K48" s="113" t="s">
        <v>87</v>
      </c>
      <c r="L48" s="113" t="s">
        <v>87</v>
      </c>
      <c r="M48" s="113" t="s">
        <v>87</v>
      </c>
      <c r="N48" s="113" t="s">
        <v>87</v>
      </c>
      <c r="O48" s="113" t="s">
        <v>87</v>
      </c>
      <c r="P48" s="113" t="s">
        <v>87</v>
      </c>
      <c r="Q48" s="113" t="s">
        <v>87</v>
      </c>
      <c r="R48" s="113" t="s">
        <v>87</v>
      </c>
      <c r="S48" s="113" t="s">
        <v>87</v>
      </c>
      <c r="T48" s="113" t="s">
        <v>87</v>
      </c>
      <c r="U48" s="113" t="s">
        <v>87</v>
      </c>
    </row>
    <row r="49" spans="1:21" ht="14.25">
      <c r="A49" s="93"/>
      <c r="B49" s="172" t="s">
        <v>89</v>
      </c>
      <c r="C49" s="112">
        <v>0.17838699999999999</v>
      </c>
      <c r="D49" s="112">
        <v>0.20288700000000001</v>
      </c>
      <c r="E49" s="112">
        <v>0.10770399999999999</v>
      </c>
      <c r="F49" s="112">
        <v>0.12654000000000001</v>
      </c>
      <c r="G49" s="112">
        <v>0.144508</v>
      </c>
      <c r="H49" s="112">
        <v>0.11926299999999999</v>
      </c>
      <c r="I49" s="112">
        <v>0.18634899999999999</v>
      </c>
      <c r="J49" s="112">
        <v>0.20816399999999999</v>
      </c>
      <c r="K49" s="112">
        <v>0.221529</v>
      </c>
      <c r="L49" s="112">
        <v>0.20724899999999999</v>
      </c>
      <c r="M49" s="112">
        <v>0.21576899999999999</v>
      </c>
      <c r="N49" s="112">
        <v>0.25527499999999997</v>
      </c>
      <c r="O49" s="112">
        <v>0.29611199999999999</v>
      </c>
      <c r="P49" s="112">
        <v>0.204454</v>
      </c>
      <c r="Q49" s="112">
        <v>0.18487100000000001</v>
      </c>
      <c r="R49" s="112">
        <v>0.179427</v>
      </c>
      <c r="S49" s="112">
        <v>0.24995600000000001</v>
      </c>
      <c r="T49" s="112">
        <v>0.24920600000000001</v>
      </c>
      <c r="U49" s="112">
        <v>0.18390899999999999</v>
      </c>
    </row>
    <row r="50" spans="1:21" ht="14.25">
      <c r="A50" s="93"/>
      <c r="B50" s="173"/>
      <c r="C50" s="112"/>
      <c r="D50" s="112"/>
      <c r="E50" s="112"/>
      <c r="F50" s="112"/>
      <c r="G50" s="112"/>
      <c r="H50" s="112"/>
      <c r="I50" s="112"/>
      <c r="J50" s="112"/>
      <c r="K50" s="112"/>
      <c r="L50" s="112"/>
      <c r="M50" s="112"/>
      <c r="N50" s="112"/>
      <c r="O50" s="112"/>
      <c r="P50" s="112"/>
      <c r="Q50" s="112"/>
      <c r="R50" s="112"/>
      <c r="S50" s="112"/>
      <c r="T50" s="112"/>
      <c r="U50" s="112"/>
    </row>
    <row r="51" spans="1:21" ht="14.25">
      <c r="A51" s="93"/>
      <c r="B51" s="102" t="s">
        <v>90</v>
      </c>
      <c r="C51" s="112"/>
      <c r="D51" s="112"/>
      <c r="E51" s="112"/>
      <c r="F51" s="112"/>
      <c r="G51" s="112"/>
      <c r="H51" s="112"/>
      <c r="I51" s="112"/>
      <c r="J51" s="112"/>
      <c r="K51" s="112"/>
      <c r="L51" s="112"/>
      <c r="M51" s="112"/>
      <c r="N51" s="112"/>
      <c r="O51" s="112"/>
      <c r="P51" s="112"/>
      <c r="Q51" s="112"/>
      <c r="R51" s="112"/>
      <c r="S51" s="112"/>
      <c r="T51" s="112"/>
      <c r="U51" s="112"/>
    </row>
    <row r="52" spans="1:21" ht="14.25">
      <c r="A52" s="93"/>
      <c r="B52" s="100" t="s">
        <v>6</v>
      </c>
      <c r="C52" s="112">
        <v>9.868E-3</v>
      </c>
      <c r="D52" s="112">
        <v>1.5938999999999998E-2</v>
      </c>
      <c r="E52" s="112">
        <v>1.7174999999999999E-2</v>
      </c>
      <c r="F52" s="112">
        <v>1.8286E-2</v>
      </c>
      <c r="G52" s="112">
        <v>1.8504E-2</v>
      </c>
      <c r="H52" s="112">
        <v>1.9626000000000001E-2</v>
      </c>
      <c r="I52" s="112">
        <v>1.7852E-2</v>
      </c>
      <c r="J52" s="112">
        <v>1.7240999999999999E-2</v>
      </c>
      <c r="K52" s="112">
        <v>1.8807999999999998E-2</v>
      </c>
      <c r="L52" s="112">
        <v>1.9092999999999999E-2</v>
      </c>
      <c r="M52" s="112">
        <v>2.0216000000000001E-2</v>
      </c>
      <c r="N52" s="112">
        <v>1.3021E-2</v>
      </c>
      <c r="O52" s="112">
        <v>9.7839999999999993E-3</v>
      </c>
      <c r="P52" s="112">
        <v>6.4229999999999999E-3</v>
      </c>
      <c r="Q52" s="112">
        <v>1.0108000000000001E-2</v>
      </c>
      <c r="R52" s="112">
        <v>7.5420000000000001E-3</v>
      </c>
      <c r="S52" s="112">
        <v>6.1009999999999997E-3</v>
      </c>
      <c r="T52" s="112">
        <v>4.679E-3</v>
      </c>
      <c r="U52" s="112">
        <v>7.842E-3</v>
      </c>
    </row>
    <row r="53" spans="1:21" ht="14.25">
      <c r="A53" s="97"/>
      <c r="B53" s="172" t="s">
        <v>84</v>
      </c>
      <c r="C53" s="112">
        <v>55.253740999999998</v>
      </c>
      <c r="D53" s="112">
        <v>56.615330999999998</v>
      </c>
      <c r="E53" s="112">
        <v>58.127181</v>
      </c>
      <c r="F53" s="112">
        <v>57.600468999999997</v>
      </c>
      <c r="G53" s="112">
        <v>57.611808000000003</v>
      </c>
      <c r="H53" s="112">
        <v>56.008816000000003</v>
      </c>
      <c r="I53" s="112">
        <v>57.538553999999998</v>
      </c>
      <c r="J53" s="112">
        <v>55.782519000000001</v>
      </c>
      <c r="K53" s="112">
        <v>55.505947999999997</v>
      </c>
      <c r="L53" s="112">
        <v>56.516432000000002</v>
      </c>
      <c r="M53" s="112">
        <v>55.869338999999997</v>
      </c>
      <c r="N53" s="112">
        <v>54.151921999999999</v>
      </c>
      <c r="O53" s="112">
        <v>52.515242999999998</v>
      </c>
      <c r="P53" s="112">
        <v>54.892513999999998</v>
      </c>
      <c r="Q53" s="112">
        <v>55.450296999999999</v>
      </c>
      <c r="R53" s="112">
        <v>60.832841000000002</v>
      </c>
      <c r="S53" s="112">
        <v>63.852986000000001</v>
      </c>
      <c r="T53" s="112">
        <v>62.802320999999999</v>
      </c>
      <c r="U53" s="112">
        <v>62.274259999999998</v>
      </c>
    </row>
    <row r="54" spans="1:21" ht="14.25">
      <c r="A54" s="93"/>
      <c r="B54" s="172" t="s">
        <v>85</v>
      </c>
      <c r="C54" s="112">
        <v>44.060554000000003</v>
      </c>
      <c r="D54" s="112">
        <v>42.592986000000003</v>
      </c>
      <c r="E54" s="112">
        <v>41.451158999999997</v>
      </c>
      <c r="F54" s="112">
        <v>41.933214999999997</v>
      </c>
      <c r="G54" s="112">
        <v>41.871378999999997</v>
      </c>
      <c r="H54" s="112">
        <v>43.577643999999999</v>
      </c>
      <c r="I54" s="112">
        <v>41.812694</v>
      </c>
      <c r="J54" s="112">
        <v>41.426462000000001</v>
      </c>
      <c r="K54" s="112">
        <v>41.175294999999998</v>
      </c>
      <c r="L54" s="112">
        <v>40.281272000000001</v>
      </c>
      <c r="M54" s="112">
        <v>40.792371000000003</v>
      </c>
      <c r="N54" s="112">
        <v>42.111372000000003</v>
      </c>
      <c r="O54" s="112">
        <v>43.443541000000003</v>
      </c>
      <c r="P54" s="112">
        <v>41.400224000000001</v>
      </c>
      <c r="Q54" s="112">
        <v>40.646344999999997</v>
      </c>
      <c r="R54" s="112">
        <v>38.611266000000001</v>
      </c>
      <c r="S54" s="112">
        <v>35.379486999999997</v>
      </c>
      <c r="T54" s="112">
        <v>36.459513000000001</v>
      </c>
      <c r="U54" s="112">
        <v>37.207704</v>
      </c>
    </row>
    <row r="55" spans="1:21" ht="14.25">
      <c r="A55" s="93"/>
      <c r="B55" s="172" t="s">
        <v>86</v>
      </c>
      <c r="C55" s="113" t="s">
        <v>87</v>
      </c>
      <c r="D55" s="113" t="s">
        <v>87</v>
      </c>
      <c r="E55" s="113" t="s">
        <v>87</v>
      </c>
      <c r="F55" s="113" t="s">
        <v>87</v>
      </c>
      <c r="G55" s="113" t="s">
        <v>87</v>
      </c>
      <c r="H55" s="113" t="s">
        <v>87</v>
      </c>
      <c r="I55" s="113" t="s">
        <v>87</v>
      </c>
      <c r="J55" s="113">
        <v>2.0880299999999998</v>
      </c>
      <c r="K55" s="113">
        <v>2.5676389999999998</v>
      </c>
      <c r="L55" s="113">
        <v>2.5212840000000001</v>
      </c>
      <c r="M55" s="113">
        <v>2.6590530000000001</v>
      </c>
      <c r="N55" s="113">
        <v>2.9635940000000001</v>
      </c>
      <c r="O55" s="113">
        <v>3.113537</v>
      </c>
      <c r="P55" s="113">
        <v>3.0892529999999998</v>
      </c>
      <c r="Q55" s="113">
        <v>3.327439</v>
      </c>
      <c r="R55" s="113" t="s">
        <v>87</v>
      </c>
      <c r="S55" s="113" t="s">
        <v>87</v>
      </c>
      <c r="T55" s="113" t="s">
        <v>87</v>
      </c>
      <c r="U55" s="113" t="s">
        <v>87</v>
      </c>
    </row>
    <row r="56" spans="1:21" ht="14.25">
      <c r="A56" s="93"/>
      <c r="B56" s="172" t="s">
        <v>88</v>
      </c>
      <c r="C56" s="112">
        <v>0</v>
      </c>
      <c r="D56" s="113" t="s">
        <v>87</v>
      </c>
      <c r="E56" s="113" t="s">
        <v>87</v>
      </c>
      <c r="F56" s="113" t="s">
        <v>87</v>
      </c>
      <c r="G56" s="113" t="s">
        <v>87</v>
      </c>
      <c r="H56" s="113" t="s">
        <v>87</v>
      </c>
      <c r="I56" s="113" t="s">
        <v>87</v>
      </c>
      <c r="J56" s="113" t="s">
        <v>87</v>
      </c>
      <c r="K56" s="113" t="s">
        <v>87</v>
      </c>
      <c r="L56" s="113" t="s">
        <v>87</v>
      </c>
      <c r="M56" s="113" t="s">
        <v>87</v>
      </c>
      <c r="N56" s="113" t="s">
        <v>87</v>
      </c>
      <c r="O56" s="113" t="s">
        <v>87</v>
      </c>
      <c r="P56" s="113" t="s">
        <v>87</v>
      </c>
      <c r="Q56" s="113" t="s">
        <v>87</v>
      </c>
      <c r="R56" s="113" t="s">
        <v>87</v>
      </c>
      <c r="S56" s="113" t="s">
        <v>87</v>
      </c>
      <c r="T56" s="113" t="s">
        <v>87</v>
      </c>
      <c r="U56" s="113" t="s">
        <v>87</v>
      </c>
    </row>
    <row r="57" spans="1:21" ht="14.25">
      <c r="A57" s="93"/>
      <c r="B57" s="172" t="s">
        <v>89</v>
      </c>
      <c r="C57" s="112">
        <v>0.67583599999999999</v>
      </c>
      <c r="D57" s="112">
        <v>0.77574299999999996</v>
      </c>
      <c r="E57" s="112">
        <v>0.40448499999999998</v>
      </c>
      <c r="F57" s="112">
        <v>0.44802900000000001</v>
      </c>
      <c r="G57" s="112">
        <v>0.498309</v>
      </c>
      <c r="H57" s="112">
        <v>0.39391300000000001</v>
      </c>
      <c r="I57" s="112">
        <v>0.63089899999999999</v>
      </c>
      <c r="J57" s="112">
        <v>0.68574800000000002</v>
      </c>
      <c r="K57" s="112">
        <v>0.73231100000000005</v>
      </c>
      <c r="L57" s="112">
        <v>0.66191800000000001</v>
      </c>
      <c r="M57" s="112">
        <v>0.659022</v>
      </c>
      <c r="N57" s="112">
        <v>0.76009099999999996</v>
      </c>
      <c r="O57" s="112">
        <v>0.91789500000000002</v>
      </c>
      <c r="P57" s="112">
        <v>0.61158599999999996</v>
      </c>
      <c r="Q57" s="112">
        <v>0.56581099999999995</v>
      </c>
      <c r="R57" s="112">
        <v>0.54835199999999995</v>
      </c>
      <c r="S57" s="112">
        <v>0.76142699999999996</v>
      </c>
      <c r="T57" s="112">
        <v>0.733487</v>
      </c>
      <c r="U57" s="112">
        <v>0.51019400000000004</v>
      </c>
    </row>
    <row r="58" spans="1:21" ht="14.25">
      <c r="A58" s="93"/>
      <c r="B58" s="103"/>
      <c r="C58" s="112"/>
      <c r="D58" s="112"/>
      <c r="E58" s="112"/>
      <c r="F58" s="112"/>
      <c r="G58" s="112"/>
      <c r="H58" s="112"/>
      <c r="I58" s="112"/>
      <c r="J58" s="112"/>
      <c r="K58" s="112"/>
      <c r="L58" s="112"/>
      <c r="M58" s="112"/>
      <c r="N58" s="112"/>
      <c r="O58" s="112"/>
      <c r="P58" s="112"/>
      <c r="Q58" s="112"/>
      <c r="R58" s="112"/>
      <c r="S58" s="112"/>
      <c r="T58" s="112"/>
      <c r="U58" s="112"/>
    </row>
    <row r="59" spans="1:21" ht="25.5">
      <c r="A59" s="98"/>
      <c r="B59" s="106" t="s">
        <v>117</v>
      </c>
      <c r="C59" s="111">
        <v>70.688920999999993</v>
      </c>
      <c r="D59" s="111">
        <v>70.779702</v>
      </c>
      <c r="E59" s="111">
        <v>70.804157000000004</v>
      </c>
      <c r="F59" s="111">
        <v>70.797137000000006</v>
      </c>
      <c r="G59" s="111">
        <v>70.32835</v>
      </c>
      <c r="H59" s="111">
        <v>69.993969000000007</v>
      </c>
      <c r="I59" s="111">
        <v>69.499705000000006</v>
      </c>
      <c r="J59" s="111">
        <v>69.091864000000001</v>
      </c>
      <c r="K59" s="111">
        <v>68.700541000000001</v>
      </c>
      <c r="L59" s="111">
        <v>68.421306000000001</v>
      </c>
      <c r="M59" s="111">
        <v>68.129913999999999</v>
      </c>
      <c r="N59" s="111">
        <v>67.781362000000001</v>
      </c>
      <c r="O59" s="111">
        <v>67.472595999999996</v>
      </c>
      <c r="P59" s="111">
        <v>67.255369000000002</v>
      </c>
      <c r="Q59" s="111">
        <v>67.017263</v>
      </c>
      <c r="R59" s="111">
        <v>67.080892000000006</v>
      </c>
      <c r="S59" s="111">
        <v>67.084997999999999</v>
      </c>
      <c r="T59" s="111">
        <v>67.086507999999995</v>
      </c>
      <c r="U59" s="111">
        <v>67.097436999999999</v>
      </c>
    </row>
    <row r="60" spans="1:21" ht="25.5">
      <c r="A60" s="98"/>
      <c r="B60" s="106" t="s">
        <v>118</v>
      </c>
      <c r="C60" s="111">
        <v>70.240561999999997</v>
      </c>
      <c r="D60" s="111">
        <v>70.253112000000002</v>
      </c>
      <c r="E60" s="111">
        <v>70.368082999999999</v>
      </c>
      <c r="F60" s="111">
        <v>70.355699999999999</v>
      </c>
      <c r="G60" s="111">
        <v>70.338860999999994</v>
      </c>
      <c r="H60" s="111">
        <v>70.405553999999995</v>
      </c>
      <c r="I60" s="111">
        <v>70.248330999999993</v>
      </c>
      <c r="J60" s="111">
        <v>70.147283999999999</v>
      </c>
      <c r="K60" s="111">
        <v>70.064483999999993</v>
      </c>
      <c r="L60" s="111">
        <v>69.991048000000006</v>
      </c>
      <c r="M60" s="111">
        <v>69.961314999999999</v>
      </c>
      <c r="N60" s="111">
        <v>69.941847999999993</v>
      </c>
      <c r="O60" s="111">
        <v>69.921581000000003</v>
      </c>
      <c r="P60" s="111">
        <v>69.851614999999995</v>
      </c>
      <c r="Q60" s="111">
        <v>69.771966000000006</v>
      </c>
      <c r="R60" s="111">
        <v>69.715480999999997</v>
      </c>
      <c r="S60" s="111">
        <v>69.560197000000002</v>
      </c>
      <c r="T60" s="111">
        <v>69.614492999999996</v>
      </c>
      <c r="U60" s="111">
        <v>69.677809999999994</v>
      </c>
    </row>
    <row r="61" spans="1:21" ht="14.25">
      <c r="A61" s="93"/>
      <c r="B61" s="103"/>
      <c r="C61" s="93"/>
      <c r="D61" s="93"/>
      <c r="E61" s="93"/>
      <c r="F61" s="93"/>
      <c r="G61" s="93"/>
      <c r="H61" s="93"/>
      <c r="I61" s="93"/>
      <c r="J61" s="93"/>
      <c r="K61" s="93"/>
      <c r="L61" s="93"/>
      <c r="M61" s="93"/>
      <c r="N61" s="93"/>
      <c r="O61" s="93"/>
      <c r="P61" s="93"/>
      <c r="Q61" s="93"/>
      <c r="R61" s="93"/>
      <c r="S61" s="93"/>
      <c r="T61" s="93"/>
      <c r="U61" s="93"/>
    </row>
    <row r="62" spans="1:21" ht="14.25">
      <c r="A62" s="93"/>
      <c r="B62" s="103"/>
      <c r="C62" s="93"/>
      <c r="D62" s="93"/>
      <c r="E62" s="93"/>
      <c r="F62" s="93"/>
      <c r="G62" s="93"/>
      <c r="H62" s="93"/>
      <c r="I62" s="93"/>
      <c r="J62" s="93"/>
      <c r="K62" s="93"/>
      <c r="L62" s="93"/>
      <c r="M62" s="93"/>
      <c r="N62" s="93"/>
      <c r="O62" s="93"/>
      <c r="P62" s="93"/>
      <c r="Q62" s="93"/>
      <c r="R62" s="93"/>
      <c r="S62" s="93"/>
      <c r="T62" s="93"/>
      <c r="U62" s="93"/>
    </row>
    <row r="63" spans="1:21" ht="14.25">
      <c r="A63" s="93"/>
      <c r="B63" s="103"/>
      <c r="C63" s="93"/>
      <c r="D63" s="93"/>
      <c r="E63" s="93"/>
      <c r="F63" s="93"/>
      <c r="G63" s="93"/>
      <c r="H63" s="93"/>
      <c r="I63" s="93"/>
      <c r="J63" s="93"/>
      <c r="K63" s="93"/>
      <c r="L63" s="93"/>
      <c r="M63" s="93"/>
      <c r="N63" s="93"/>
      <c r="O63" s="93"/>
      <c r="P63" s="93"/>
      <c r="Q63" s="93"/>
      <c r="R63" s="93"/>
      <c r="S63" s="93"/>
      <c r="T63" s="93"/>
      <c r="U63" s="93"/>
    </row>
  </sheetData>
  <hyperlinks>
    <hyperlink ref="B1" r:id="rId1" xr:uid="{866425A0-9105-4644-874C-B4926101ADC7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5AE0FD-B6C6-4692-A4B0-D4AF4693F79C}">
  <sheetPr>
    <tabColor theme="5" tint="0.79998168889431442"/>
  </sheetPr>
  <dimension ref="A1:Y361"/>
  <sheetViews>
    <sheetView workbookViewId="0">
      <selection activeCell="D6" sqref="D6"/>
    </sheetView>
  </sheetViews>
  <sheetFormatPr defaultColWidth="8.83203125" defaultRowHeight="11.25"/>
  <cols>
    <col min="2" max="2" width="29.33203125" customWidth="1"/>
    <col min="3" max="3" width="10.33203125" bestFit="1" customWidth="1"/>
    <col min="4" max="4" width="11.6640625" bestFit="1" customWidth="1"/>
    <col min="5" max="9" width="10.33203125" bestFit="1" customWidth="1"/>
    <col min="10" max="10" width="11.6640625" bestFit="1" customWidth="1"/>
    <col min="11" max="12" width="10.33203125" bestFit="1" customWidth="1"/>
    <col min="13" max="13" width="11.6640625" bestFit="1" customWidth="1"/>
    <col min="14" max="15" width="10.33203125" bestFit="1" customWidth="1"/>
    <col min="16" max="17" width="13.5" customWidth="1"/>
    <col min="18" max="21" width="13.5" style="6" customWidth="1"/>
    <col min="22" max="24" width="8.83203125" style="6"/>
    <col min="25" max="25" width="15.5" style="6" customWidth="1"/>
    <col min="26" max="26" width="36.83203125" style="6" customWidth="1"/>
    <col min="27" max="27" width="25.83203125" style="6" customWidth="1"/>
    <col min="28" max="28" width="22.5" style="6" customWidth="1"/>
    <col min="29" max="16384" width="8.83203125" style="6"/>
  </cols>
  <sheetData>
    <row r="1" spans="1:25" ht="46.5" customHeight="1">
      <c r="A1" s="9"/>
      <c r="B1" s="6" t="s">
        <v>119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</row>
    <row r="5" spans="1:25" ht="18">
      <c r="A5" s="10" t="s">
        <v>79</v>
      </c>
      <c r="B5" s="9"/>
      <c r="C5" s="24"/>
      <c r="D5" s="24"/>
      <c r="E5" s="24"/>
      <c r="F5" s="24"/>
      <c r="G5" s="24"/>
      <c r="H5" s="24"/>
      <c r="I5" s="24"/>
      <c r="J5" s="24"/>
      <c r="K5" s="9"/>
      <c r="L5" s="24"/>
      <c r="M5" s="24"/>
      <c r="N5" s="24"/>
      <c r="O5" s="24"/>
      <c r="P5" s="9"/>
      <c r="Q5" s="24"/>
      <c r="R5" s="9"/>
      <c r="S5" s="9"/>
      <c r="T5" s="24"/>
      <c r="U5" s="24" t="s">
        <v>80</v>
      </c>
    </row>
    <row r="7" spans="1:25" ht="15.75">
      <c r="A7" s="11"/>
      <c r="B7" s="9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</row>
    <row r="8" spans="1:25" ht="15.75">
      <c r="A8" s="11" t="s">
        <v>120</v>
      </c>
      <c r="B8" s="12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</row>
    <row r="11" spans="1:25" ht="14.25">
      <c r="A11" s="9"/>
      <c r="B11" s="9"/>
      <c r="C11" s="26">
        <v>2000</v>
      </c>
      <c r="D11" s="26">
        <v>2001</v>
      </c>
      <c r="E11" s="26">
        <v>2002</v>
      </c>
      <c r="F11" s="26">
        <v>2003</v>
      </c>
      <c r="G11" s="26">
        <v>2004</v>
      </c>
      <c r="H11" s="26">
        <v>2005</v>
      </c>
      <c r="I11" s="26">
        <v>2006</v>
      </c>
      <c r="J11" s="26">
        <v>2007</v>
      </c>
      <c r="K11" s="26">
        <v>2008</v>
      </c>
      <c r="L11" s="26">
        <v>2009</v>
      </c>
      <c r="M11" s="26">
        <v>2010</v>
      </c>
      <c r="N11" s="26">
        <v>2011</v>
      </c>
      <c r="O11" s="26">
        <v>2012</v>
      </c>
      <c r="P11" s="26">
        <v>2013</v>
      </c>
      <c r="Q11" s="26">
        <v>2014</v>
      </c>
      <c r="R11" s="26">
        <v>2015</v>
      </c>
      <c r="S11" s="26">
        <v>2016</v>
      </c>
      <c r="T11" s="26">
        <v>2017</v>
      </c>
      <c r="U11" s="26">
        <v>2018</v>
      </c>
      <c r="V11" s="6">
        <v>2020</v>
      </c>
      <c r="W11" s="6">
        <f>V11+10</f>
        <v>2030</v>
      </c>
      <c r="X11" s="6">
        <f t="shared" ref="X11:Y11" si="0">W11+10</f>
        <v>2040</v>
      </c>
      <c r="Y11" s="6">
        <f t="shared" si="0"/>
        <v>2050</v>
      </c>
    </row>
    <row r="12" spans="1:25" ht="14.25">
      <c r="A12" s="13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</row>
    <row r="13" spans="1:25" ht="38.25">
      <c r="A13" s="14"/>
      <c r="B13" s="15" t="s">
        <v>121</v>
      </c>
      <c r="C13" s="14">
        <v>243.19960499999999</v>
      </c>
      <c r="D13" s="14">
        <v>238.64722</v>
      </c>
      <c r="E13" s="14">
        <v>236.17941099999999</v>
      </c>
      <c r="F13" s="14">
        <v>254.319851</v>
      </c>
      <c r="G13" s="14">
        <v>257.76162199999999</v>
      </c>
      <c r="H13" s="14">
        <v>267.93617699999999</v>
      </c>
      <c r="I13" s="14">
        <v>260.43353100000002</v>
      </c>
      <c r="J13" s="14">
        <v>268.21149100000002</v>
      </c>
      <c r="K13" s="14">
        <v>266.98675100000003</v>
      </c>
      <c r="L13" s="14">
        <v>273.80726399999998</v>
      </c>
      <c r="M13" s="14">
        <v>287.39057400000002</v>
      </c>
      <c r="N13" s="14">
        <v>297.53803799999997</v>
      </c>
      <c r="O13" s="14">
        <v>288.73011200000002</v>
      </c>
      <c r="P13" s="14">
        <v>291.196034</v>
      </c>
      <c r="Q13" s="14">
        <v>282.66152799999998</v>
      </c>
      <c r="R13" s="14">
        <v>275.84868399999999</v>
      </c>
      <c r="S13" s="14">
        <v>266.67102899999998</v>
      </c>
      <c r="T13" s="14">
        <v>278.35618899999997</v>
      </c>
      <c r="U13" s="14">
        <v>295.61142699999999</v>
      </c>
      <c r="V13" s="4">
        <f t="shared" ref="V13:V16" si="1">_xlfn.FORECAST.LINEAR(V$11,$C13:$U13,$C$11:$U$11)</f>
        <v>299.28571079298308</v>
      </c>
    </row>
    <row r="14" spans="1:25" ht="14.25">
      <c r="A14" s="9"/>
      <c r="B14" s="16" t="s">
        <v>83</v>
      </c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4"/>
    </row>
    <row r="15" spans="1:25" ht="14.25">
      <c r="A15" s="9"/>
      <c r="B15" s="17" t="s">
        <v>6</v>
      </c>
      <c r="C15" s="9">
        <v>5.0523999999999999E-2</v>
      </c>
      <c r="D15" s="9">
        <v>8.1619999999999998E-2</v>
      </c>
      <c r="E15" s="9">
        <v>8.9561000000000002E-2</v>
      </c>
      <c r="F15" s="9">
        <v>0.10152899999999999</v>
      </c>
      <c r="G15" s="9">
        <v>0.105396</v>
      </c>
      <c r="H15" s="9">
        <v>0.11665</v>
      </c>
      <c r="I15" s="9">
        <v>0.101629</v>
      </c>
      <c r="J15" s="9">
        <v>0.101031</v>
      </c>
      <c r="K15" s="9">
        <v>0.11008800000000001</v>
      </c>
      <c r="L15" s="9">
        <v>0.117281</v>
      </c>
      <c r="M15" s="9">
        <v>0.13035099999999999</v>
      </c>
      <c r="N15" s="9">
        <v>8.6288000000000004E-2</v>
      </c>
      <c r="O15" s="9">
        <v>6.2447999999999997E-2</v>
      </c>
      <c r="P15" s="9">
        <v>4.2611000000000003E-2</v>
      </c>
      <c r="Q15" s="9">
        <v>6.5935999999999995E-2</v>
      </c>
      <c r="R15" s="9">
        <v>4.9632000000000003E-2</v>
      </c>
      <c r="S15" s="9">
        <v>4.0254999999999999E-2</v>
      </c>
      <c r="T15" s="9">
        <v>3.2041E-2</v>
      </c>
      <c r="U15" s="9">
        <v>5.7473000000000003E-2</v>
      </c>
      <c r="V15" s="4">
        <f t="shared" si="1"/>
        <v>5.0089671929825386E-2</v>
      </c>
    </row>
    <row r="16" spans="1:25" ht="14.25">
      <c r="A16" s="9"/>
      <c r="B16" s="18" t="s">
        <v>84</v>
      </c>
      <c r="C16" s="9">
        <v>78.235119999999995</v>
      </c>
      <c r="D16" s="9">
        <v>80.263558000000003</v>
      </c>
      <c r="E16" s="9">
        <v>80.651238000000006</v>
      </c>
      <c r="F16" s="9">
        <v>87.269795999999999</v>
      </c>
      <c r="G16" s="9">
        <v>86.368172999999999</v>
      </c>
      <c r="H16" s="9">
        <v>82.478612999999996</v>
      </c>
      <c r="I16" s="9">
        <v>84.683734000000001</v>
      </c>
      <c r="J16" s="9">
        <v>85.812978000000001</v>
      </c>
      <c r="K16" s="9">
        <v>85.444721999999999</v>
      </c>
      <c r="L16" s="9">
        <v>90.280744999999996</v>
      </c>
      <c r="M16" s="9">
        <v>93.084053999999995</v>
      </c>
      <c r="N16" s="9">
        <v>91.282116000000002</v>
      </c>
      <c r="O16" s="9">
        <v>83.879169000000005</v>
      </c>
      <c r="P16" s="9">
        <v>90.216735</v>
      </c>
      <c r="Q16" s="9">
        <v>89.790467000000007</v>
      </c>
      <c r="R16" s="9">
        <v>98.107652000000002</v>
      </c>
      <c r="S16" s="9">
        <v>102.548104</v>
      </c>
      <c r="T16" s="9">
        <v>103.59827</v>
      </c>
      <c r="U16" s="9">
        <v>107.890726</v>
      </c>
      <c r="V16" s="4">
        <f t="shared" si="1"/>
        <v>103.77860089298201</v>
      </c>
    </row>
    <row r="17" spans="1:25" ht="14.25">
      <c r="A17" s="9"/>
      <c r="B17" s="18" t="s">
        <v>85</v>
      </c>
      <c r="C17" s="9">
        <v>162.42789300000001</v>
      </c>
      <c r="D17" s="9">
        <v>155.45467300000001</v>
      </c>
      <c r="E17" s="9">
        <v>153.925456</v>
      </c>
      <c r="F17" s="9">
        <v>165.156092</v>
      </c>
      <c r="G17" s="9">
        <v>169.235784</v>
      </c>
      <c r="H17" s="9">
        <v>183.65064000000001</v>
      </c>
      <c r="I17" s="9">
        <v>173.12037699999999</v>
      </c>
      <c r="J17" s="9">
        <v>176.26117300000001</v>
      </c>
      <c r="K17" s="9">
        <v>174.46610000000001</v>
      </c>
      <c r="L17" s="9">
        <v>176.475562</v>
      </c>
      <c r="M17" s="9">
        <v>186.737607</v>
      </c>
      <c r="N17" s="9">
        <v>197.61251899999999</v>
      </c>
      <c r="O17" s="9">
        <v>195.68847700000001</v>
      </c>
      <c r="P17" s="9">
        <v>192.999067</v>
      </c>
      <c r="Q17" s="9">
        <v>184.807907</v>
      </c>
      <c r="R17" s="9">
        <v>175.24459300000001</v>
      </c>
      <c r="S17" s="9">
        <v>160.669422</v>
      </c>
      <c r="T17" s="9">
        <v>171.32453100000001</v>
      </c>
      <c r="U17" s="9">
        <v>185.15441899999999</v>
      </c>
      <c r="V17" s="4">
        <f>_xlfn.FORECAST.LINEAR(V$11,$C17:$U17,$C$11:$U$11)</f>
        <v>188.87935057543882</v>
      </c>
    </row>
    <row r="18" spans="1:25" ht="14.25">
      <c r="A18" s="9"/>
      <c r="B18" s="18" t="s">
        <v>86</v>
      </c>
      <c r="C18" s="24" t="s">
        <v>87</v>
      </c>
      <c r="D18" s="24" t="s">
        <v>87</v>
      </c>
      <c r="E18" s="24" t="s">
        <v>87</v>
      </c>
      <c r="F18" s="24" t="s">
        <v>87</v>
      </c>
      <c r="G18" s="24" t="s">
        <v>87</v>
      </c>
      <c r="H18" s="24" t="s">
        <v>87</v>
      </c>
      <c r="I18" s="24" t="s">
        <v>87</v>
      </c>
      <c r="J18" s="24">
        <v>3.2126009999999998</v>
      </c>
      <c r="K18" s="24">
        <v>3.9608289999999999</v>
      </c>
      <c r="L18" s="24">
        <v>4.0452450000000004</v>
      </c>
      <c r="M18" s="24">
        <v>4.4521139999999999</v>
      </c>
      <c r="N18" s="24">
        <v>5.0362929999999997</v>
      </c>
      <c r="O18" s="24">
        <v>5.0235900000000004</v>
      </c>
      <c r="P18" s="24">
        <v>5.1369100000000003</v>
      </c>
      <c r="Q18" s="24">
        <v>5.4606320000000004</v>
      </c>
      <c r="R18" s="24" t="s">
        <v>87</v>
      </c>
      <c r="S18" s="24" t="s">
        <v>87</v>
      </c>
      <c r="T18" s="24" t="s">
        <v>87</v>
      </c>
      <c r="U18" s="24" t="s">
        <v>87</v>
      </c>
    </row>
    <row r="19" spans="1:25" ht="14.25">
      <c r="A19" s="9"/>
      <c r="B19" s="18" t="s">
        <v>88</v>
      </c>
      <c r="C19" s="9">
        <v>0</v>
      </c>
      <c r="D19" s="24" t="s">
        <v>87</v>
      </c>
      <c r="E19" s="24" t="s">
        <v>87</v>
      </c>
      <c r="F19" s="24" t="s">
        <v>87</v>
      </c>
      <c r="G19" s="24" t="s">
        <v>87</v>
      </c>
      <c r="H19" s="24" t="s">
        <v>87</v>
      </c>
      <c r="I19" s="24" t="s">
        <v>87</v>
      </c>
      <c r="J19" s="24" t="s">
        <v>87</v>
      </c>
      <c r="K19" s="24" t="s">
        <v>87</v>
      </c>
      <c r="L19" s="24" t="s">
        <v>87</v>
      </c>
      <c r="M19" s="24" t="s">
        <v>87</v>
      </c>
      <c r="N19" s="24" t="s">
        <v>87</v>
      </c>
      <c r="O19" s="24" t="s">
        <v>87</v>
      </c>
      <c r="P19" s="24" t="s">
        <v>87</v>
      </c>
      <c r="Q19" s="24" t="s">
        <v>87</v>
      </c>
      <c r="R19" s="24" t="s">
        <v>87</v>
      </c>
      <c r="S19" s="24" t="s">
        <v>87</v>
      </c>
      <c r="T19" s="24" t="s">
        <v>87</v>
      </c>
      <c r="U19" s="24" t="s">
        <v>87</v>
      </c>
    </row>
    <row r="20" spans="1:25" ht="14.25">
      <c r="A20" s="9"/>
      <c r="B20" s="18" t="s">
        <v>89</v>
      </c>
      <c r="C20" s="9">
        <v>2.4860679999999999</v>
      </c>
      <c r="D20" s="9">
        <v>2.847369</v>
      </c>
      <c r="E20" s="9">
        <v>1.5131570000000001</v>
      </c>
      <c r="F20" s="9">
        <v>1.7924340000000001</v>
      </c>
      <c r="G20" s="9">
        <v>2.0522680000000002</v>
      </c>
      <c r="H20" s="9">
        <v>1.6902729999999999</v>
      </c>
      <c r="I20" s="9">
        <v>2.5277910000000001</v>
      </c>
      <c r="J20" s="9">
        <v>2.8237070000000002</v>
      </c>
      <c r="K20" s="9">
        <v>3.0050119999999998</v>
      </c>
      <c r="L20" s="9">
        <v>2.8884300000000001</v>
      </c>
      <c r="M20" s="9">
        <v>2.9864480000000002</v>
      </c>
      <c r="N20" s="9">
        <v>3.5208219999999999</v>
      </c>
      <c r="O20" s="9">
        <v>4.0764279999999999</v>
      </c>
      <c r="P20" s="9">
        <v>2.80071</v>
      </c>
      <c r="Q20" s="9">
        <v>2.5365859999999998</v>
      </c>
      <c r="R20" s="9">
        <v>2.4468070000000002</v>
      </c>
      <c r="S20" s="9">
        <v>3.4132479999999998</v>
      </c>
      <c r="T20" s="9">
        <v>3.4013469999999999</v>
      </c>
      <c r="U20" s="9">
        <v>2.5088089999999998</v>
      </c>
    </row>
    <row r="21" spans="1:25" ht="14.25">
      <c r="A21" s="9"/>
      <c r="B21" s="1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</row>
    <row r="22" spans="1:25" ht="14.25">
      <c r="A22" s="9"/>
      <c r="B22" s="20" t="s">
        <v>90</v>
      </c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</row>
    <row r="23" spans="1:25" ht="14.25">
      <c r="A23" s="9"/>
      <c r="B23" s="17" t="s">
        <v>6</v>
      </c>
      <c r="C23" s="9">
        <v>2.0774999999999998E-2</v>
      </c>
      <c r="D23" s="9">
        <v>3.4201000000000002E-2</v>
      </c>
      <c r="E23" s="9">
        <v>3.7921000000000003E-2</v>
      </c>
      <c r="F23" s="9">
        <v>3.9921999999999999E-2</v>
      </c>
      <c r="G23" s="9">
        <v>4.0889000000000002E-2</v>
      </c>
      <c r="H23" s="9">
        <v>4.3536999999999999E-2</v>
      </c>
      <c r="I23" s="9">
        <v>3.9023000000000002E-2</v>
      </c>
      <c r="J23" s="9">
        <v>3.7669000000000001E-2</v>
      </c>
      <c r="K23" s="9">
        <v>4.1232999999999999E-2</v>
      </c>
      <c r="L23" s="9">
        <v>4.2833999999999997E-2</v>
      </c>
      <c r="M23" s="9">
        <v>4.5357000000000001E-2</v>
      </c>
      <c r="N23" s="9">
        <v>2.9000999999999999E-2</v>
      </c>
      <c r="O23" s="9">
        <v>2.1628999999999999E-2</v>
      </c>
      <c r="P23" s="9">
        <v>1.4633E-2</v>
      </c>
      <c r="Q23" s="9">
        <v>2.3327000000000001E-2</v>
      </c>
      <c r="R23" s="9">
        <v>1.7992999999999999E-2</v>
      </c>
      <c r="S23" s="9">
        <v>1.5095000000000001E-2</v>
      </c>
      <c r="T23" s="9">
        <v>1.1511E-2</v>
      </c>
      <c r="U23" s="9">
        <v>1.9442000000000001E-2</v>
      </c>
    </row>
    <row r="24" spans="1:25" ht="14.25">
      <c r="A24" s="9"/>
      <c r="B24" s="18" t="s">
        <v>84</v>
      </c>
      <c r="C24" s="9">
        <v>32.169097999999998</v>
      </c>
      <c r="D24" s="9">
        <v>33.632722999999999</v>
      </c>
      <c r="E24" s="9">
        <v>34.148293000000002</v>
      </c>
      <c r="F24" s="9">
        <v>34.314976000000001</v>
      </c>
      <c r="G24" s="9">
        <v>33.506995000000003</v>
      </c>
      <c r="H24" s="9">
        <v>30.782933</v>
      </c>
      <c r="I24" s="9">
        <v>32.516447999999997</v>
      </c>
      <c r="J24" s="9">
        <v>31.994520000000001</v>
      </c>
      <c r="K24" s="9">
        <v>32.003357000000001</v>
      </c>
      <c r="L24" s="9">
        <v>32.972369999999998</v>
      </c>
      <c r="M24" s="9">
        <v>32.389389999999999</v>
      </c>
      <c r="N24" s="9">
        <v>30.679141999999999</v>
      </c>
      <c r="O24" s="9">
        <v>29.051064</v>
      </c>
      <c r="P24" s="9">
        <v>30.981444</v>
      </c>
      <c r="Q24" s="9">
        <v>31.766072999999999</v>
      </c>
      <c r="R24" s="9">
        <v>35.565750000000001</v>
      </c>
      <c r="S24" s="9">
        <v>38.454909999999998</v>
      </c>
      <c r="T24" s="9">
        <v>37.217879000000003</v>
      </c>
      <c r="U24" s="9">
        <v>36.497481000000001</v>
      </c>
    </row>
    <row r="25" spans="1:25" ht="14.25">
      <c r="A25" s="9"/>
      <c r="B25" s="18" t="s">
        <v>85</v>
      </c>
      <c r="C25" s="9">
        <v>66.787893999999994</v>
      </c>
      <c r="D25" s="9">
        <v>65.139947000000006</v>
      </c>
      <c r="E25" s="9">
        <v>65.173105000000007</v>
      </c>
      <c r="F25" s="9">
        <v>64.940307000000004</v>
      </c>
      <c r="G25" s="9">
        <v>65.655928000000003</v>
      </c>
      <c r="H25" s="9">
        <v>68.542681000000002</v>
      </c>
      <c r="I25" s="9">
        <v>66.473920000000007</v>
      </c>
      <c r="J25" s="9">
        <v>65.717234000000005</v>
      </c>
      <c r="K25" s="9">
        <v>65.346350999999999</v>
      </c>
      <c r="L25" s="9">
        <v>64.452476000000004</v>
      </c>
      <c r="M25" s="9">
        <v>64.976941999999994</v>
      </c>
      <c r="N25" s="9">
        <v>66.415884000000005</v>
      </c>
      <c r="O25" s="9">
        <v>67.775569000000004</v>
      </c>
      <c r="P25" s="9">
        <v>66.278054999999995</v>
      </c>
      <c r="Q25" s="9">
        <v>65.381343999999999</v>
      </c>
      <c r="R25" s="9">
        <v>63.529246999999998</v>
      </c>
      <c r="S25" s="9">
        <v>60.250048</v>
      </c>
      <c r="T25" s="9">
        <v>61.548670000000001</v>
      </c>
      <c r="U25" s="9">
        <v>62.634391999999998</v>
      </c>
    </row>
    <row r="26" spans="1:25" ht="14.25">
      <c r="A26" s="9"/>
      <c r="B26" s="18" t="s">
        <v>86</v>
      </c>
      <c r="C26" s="24" t="s">
        <v>87</v>
      </c>
      <c r="D26" s="24" t="s">
        <v>87</v>
      </c>
      <c r="E26" s="24" t="s">
        <v>87</v>
      </c>
      <c r="F26" s="24" t="s">
        <v>87</v>
      </c>
      <c r="G26" s="24" t="s">
        <v>87</v>
      </c>
      <c r="H26" s="24" t="s">
        <v>87</v>
      </c>
      <c r="I26" s="24" t="s">
        <v>87</v>
      </c>
      <c r="J26" s="24">
        <v>1.197786</v>
      </c>
      <c r="K26" s="24">
        <v>1.48353</v>
      </c>
      <c r="L26" s="24">
        <v>1.477406</v>
      </c>
      <c r="M26" s="24">
        <v>1.5491509999999999</v>
      </c>
      <c r="N26" s="24">
        <v>1.692655</v>
      </c>
      <c r="O26" s="24">
        <v>1.7398910000000001</v>
      </c>
      <c r="P26" s="24">
        <v>1.764073</v>
      </c>
      <c r="Q26" s="24">
        <v>1.931862</v>
      </c>
      <c r="R26" s="24" t="s">
        <v>87</v>
      </c>
      <c r="S26" s="24" t="s">
        <v>87</v>
      </c>
      <c r="T26" s="24" t="s">
        <v>87</v>
      </c>
      <c r="U26" s="24" t="s">
        <v>87</v>
      </c>
    </row>
    <row r="27" spans="1:25" ht="14.25">
      <c r="A27" s="9"/>
      <c r="B27" s="18" t="s">
        <v>88</v>
      </c>
      <c r="C27" s="9">
        <v>0</v>
      </c>
      <c r="D27" s="24" t="s">
        <v>87</v>
      </c>
      <c r="E27" s="24" t="s">
        <v>87</v>
      </c>
      <c r="F27" s="24" t="s">
        <v>87</v>
      </c>
      <c r="G27" s="24" t="s">
        <v>87</v>
      </c>
      <c r="H27" s="24" t="s">
        <v>87</v>
      </c>
      <c r="I27" s="24" t="s">
        <v>87</v>
      </c>
      <c r="J27" s="24" t="s">
        <v>87</v>
      </c>
      <c r="K27" s="24" t="s">
        <v>87</v>
      </c>
      <c r="L27" s="24" t="s">
        <v>87</v>
      </c>
      <c r="M27" s="24" t="s">
        <v>87</v>
      </c>
      <c r="N27" s="24" t="s">
        <v>87</v>
      </c>
      <c r="O27" s="24" t="s">
        <v>87</v>
      </c>
      <c r="P27" s="24" t="s">
        <v>87</v>
      </c>
      <c r="Q27" s="24" t="s">
        <v>87</v>
      </c>
      <c r="R27" s="24" t="s">
        <v>87</v>
      </c>
      <c r="S27" s="24" t="s">
        <v>87</v>
      </c>
      <c r="T27" s="24" t="s">
        <v>87</v>
      </c>
      <c r="U27" s="24" t="s">
        <v>87</v>
      </c>
    </row>
    <row r="28" spans="1:25" ht="14.25">
      <c r="A28" s="9"/>
      <c r="B28" s="18" t="s">
        <v>89</v>
      </c>
      <c r="C28" s="9">
        <v>1.0222340000000001</v>
      </c>
      <c r="D28" s="9">
        <v>1.1931290000000001</v>
      </c>
      <c r="E28" s="9">
        <v>0.64068099999999994</v>
      </c>
      <c r="F28" s="9">
        <v>0.70479499999999995</v>
      </c>
      <c r="G28" s="9">
        <v>0.79618800000000001</v>
      </c>
      <c r="H28" s="9">
        <v>0.63084899999999999</v>
      </c>
      <c r="I28" s="9">
        <v>0.97060900000000006</v>
      </c>
      <c r="J28" s="9">
        <v>1.052791</v>
      </c>
      <c r="K28" s="9">
        <v>1.125529</v>
      </c>
      <c r="L28" s="9">
        <v>1.0549139999999999</v>
      </c>
      <c r="M28" s="9">
        <v>1.0391600000000001</v>
      </c>
      <c r="N28" s="9">
        <v>1.1833180000000001</v>
      </c>
      <c r="O28" s="9">
        <v>1.4118470000000001</v>
      </c>
      <c r="P28" s="9">
        <v>0.96179599999999998</v>
      </c>
      <c r="Q28" s="9">
        <v>0.89739400000000002</v>
      </c>
      <c r="R28" s="9">
        <v>0.88701099999999999</v>
      </c>
      <c r="S28" s="9">
        <v>1.2799469999999999</v>
      </c>
      <c r="T28" s="9">
        <v>1.22194</v>
      </c>
      <c r="U28" s="9">
        <v>0.84868500000000002</v>
      </c>
    </row>
    <row r="29" spans="1:25" ht="14.25">
      <c r="A29" s="9"/>
      <c r="B29" s="21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</row>
    <row r="30" spans="1:25" ht="14.25">
      <c r="A30" s="9"/>
      <c r="B30" s="22" t="s">
        <v>91</v>
      </c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</row>
    <row r="31" spans="1:25" ht="14.25">
      <c r="A31" s="13"/>
      <c r="B31" s="23" t="s">
        <v>113</v>
      </c>
      <c r="C31" s="9">
        <v>84374.776358999996</v>
      </c>
      <c r="D31" s="9">
        <v>81010.978482000006</v>
      </c>
      <c r="E31" s="9">
        <v>81519.503647000005</v>
      </c>
      <c r="F31" s="9">
        <v>87737.169425</v>
      </c>
      <c r="G31" s="9">
        <v>91865.881638999999</v>
      </c>
      <c r="H31" s="9">
        <v>98787.643024000005</v>
      </c>
      <c r="I31" s="9">
        <v>93600.779014</v>
      </c>
      <c r="J31" s="9">
        <v>92875.024191999997</v>
      </c>
      <c r="K31" s="9">
        <v>91231.793521</v>
      </c>
      <c r="L31" s="9">
        <v>86482.437569000002</v>
      </c>
      <c r="M31" s="9">
        <v>93230.018679999994</v>
      </c>
      <c r="N31" s="9">
        <v>97902.575001999998</v>
      </c>
      <c r="O31" s="9">
        <v>99912.160564000005</v>
      </c>
      <c r="P31" s="9">
        <v>102758.644898</v>
      </c>
      <c r="Q31" s="9">
        <v>104079.675307</v>
      </c>
      <c r="R31" s="9">
        <v>107838.836916</v>
      </c>
      <c r="S31" s="9">
        <v>112249.70972899999</v>
      </c>
      <c r="T31" s="9">
        <v>115175.995344</v>
      </c>
      <c r="U31" s="9">
        <v>117038.21519800001</v>
      </c>
      <c r="V31" s="4">
        <f>_xlfn.FORECAST.LINEAR(V11,$C$31:$U$31,$C$11:$U$11)</f>
        <v>116334.45145061752</v>
      </c>
      <c r="W31" s="4">
        <f t="shared" ref="W31:Y31" si="2">_xlfn.FORECAST.LINEAR(W11,$C$31:$U$31,$C$11:$U$11)</f>
        <v>134070.46863012621</v>
      </c>
      <c r="X31" s="4">
        <f t="shared" si="2"/>
        <v>151806.48580963491</v>
      </c>
      <c r="Y31" s="4">
        <f t="shared" si="2"/>
        <v>169542.5029891436</v>
      </c>
    </row>
    <row r="32" spans="1:25" ht="14.25">
      <c r="A32" s="9"/>
      <c r="B32" s="21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</row>
    <row r="33" spans="1:25" ht="12.75">
      <c r="A33" s="14"/>
      <c r="B33" s="22" t="s">
        <v>122</v>
      </c>
      <c r="C33" s="14">
        <v>2.8823729999999999</v>
      </c>
      <c r="D33" s="14">
        <v>2.9458630000000001</v>
      </c>
      <c r="E33" s="14">
        <v>2.897214</v>
      </c>
      <c r="F33" s="14">
        <v>2.8986559999999999</v>
      </c>
      <c r="G33" s="14">
        <v>2.805847</v>
      </c>
      <c r="H33" s="14">
        <v>2.7122440000000001</v>
      </c>
      <c r="I33" s="14">
        <v>2.7823859999999998</v>
      </c>
      <c r="J33" s="14">
        <v>2.8878750000000002</v>
      </c>
      <c r="K33" s="14">
        <v>2.926466</v>
      </c>
      <c r="L33" s="14">
        <v>3.166045</v>
      </c>
      <c r="M33" s="14">
        <v>3.0825969999999998</v>
      </c>
      <c r="N33" s="14">
        <v>3.0391240000000002</v>
      </c>
      <c r="O33" s="14">
        <v>2.88984</v>
      </c>
      <c r="P33" s="14">
        <v>2.8337859999999999</v>
      </c>
      <c r="Q33" s="14">
        <v>2.7158190000000002</v>
      </c>
      <c r="R33" s="14">
        <v>2.5579719999999999</v>
      </c>
      <c r="S33" s="14">
        <v>2.3756949999999999</v>
      </c>
      <c r="T33" s="14">
        <v>2.4167900000000002</v>
      </c>
      <c r="U33" s="14">
        <v>2.5257679999999998</v>
      </c>
      <c r="V33" s="4">
        <f>_xlfn.FORECAST.LINEAR(V11,$C$33:$U$33,$C$11:$U$11)</f>
        <v>2.5697431280701792</v>
      </c>
      <c r="W33" s="4">
        <f t="shared" ref="W33:Y33" si="3">_xlfn.FORECAST.LINEAR(W11,$C$33:$U$33,$C$11:$U$11)</f>
        <v>2.3536072157894736</v>
      </c>
      <c r="X33" s="4">
        <f t="shared" si="3"/>
        <v>2.1374713035087751</v>
      </c>
      <c r="Y33" s="4">
        <f t="shared" si="3"/>
        <v>1.9213353912280695</v>
      </c>
    </row>
    <row r="34" spans="1:25" ht="14.25">
      <c r="A34" s="9"/>
      <c r="B34" s="21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</row>
    <row r="35" spans="1:25" ht="14.25">
      <c r="A35" s="9"/>
      <c r="B35" s="21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</row>
    <row r="36" spans="1:25" ht="39.75">
      <c r="A36" s="14"/>
      <c r="B36" s="15" t="s">
        <v>123</v>
      </c>
      <c r="C36" s="27">
        <v>17.082477000000001</v>
      </c>
      <c r="D36" s="27">
        <v>16.765709999999999</v>
      </c>
      <c r="E36" s="27">
        <v>16.619492000000001</v>
      </c>
      <c r="F36" s="27">
        <v>17.892851</v>
      </c>
      <c r="G36" s="27">
        <v>18.130659000000001</v>
      </c>
      <c r="H36" s="27">
        <v>18.864194999999999</v>
      </c>
      <c r="I36" s="27">
        <v>18.295020999999998</v>
      </c>
      <c r="J36" s="27">
        <v>18.814308</v>
      </c>
      <c r="K36" s="27">
        <v>18.706289000000002</v>
      </c>
      <c r="L36" s="27">
        <v>19.164057</v>
      </c>
      <c r="M36" s="27">
        <v>20.106221999999999</v>
      </c>
      <c r="N36" s="27">
        <v>20.810359999999999</v>
      </c>
      <c r="O36" s="27">
        <v>20.188465999999998</v>
      </c>
      <c r="P36" s="27">
        <v>20.340513000000001</v>
      </c>
      <c r="Q36" s="27">
        <v>19.721851000000001</v>
      </c>
      <c r="R36" s="27">
        <v>19.230924000000002</v>
      </c>
      <c r="S36" s="27">
        <v>18.549689000000001</v>
      </c>
      <c r="T36" s="27">
        <v>19.377624999999998</v>
      </c>
      <c r="U36" s="27">
        <v>20.597556999999998</v>
      </c>
    </row>
    <row r="37" spans="1:25" ht="15">
      <c r="A37" s="9"/>
      <c r="B37" s="20" t="s">
        <v>124</v>
      </c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</row>
    <row r="38" spans="1:25" ht="14.25">
      <c r="A38" s="9"/>
      <c r="B38" s="17" t="s">
        <v>6</v>
      </c>
      <c r="C38" s="28">
        <v>2.5230000000000001E-3</v>
      </c>
      <c r="D38" s="28">
        <v>4.0749999999999996E-3</v>
      </c>
      <c r="E38" s="28">
        <v>4.4679999999999997E-3</v>
      </c>
      <c r="F38" s="28">
        <v>5.0499999999999998E-3</v>
      </c>
      <c r="G38" s="28">
        <v>5.2420000000000001E-3</v>
      </c>
      <c r="H38" s="28">
        <v>5.7939999999999997E-3</v>
      </c>
      <c r="I38" s="28">
        <v>5.0480000000000004E-3</v>
      </c>
      <c r="J38" s="28">
        <v>5.0099999999999997E-3</v>
      </c>
      <c r="K38" s="28">
        <v>5.4460000000000003E-3</v>
      </c>
      <c r="L38" s="28">
        <v>5.7990000000000003E-3</v>
      </c>
      <c r="M38" s="28">
        <v>6.43E-3</v>
      </c>
      <c r="N38" s="28">
        <v>4.2519999999999997E-3</v>
      </c>
      <c r="O38" s="28">
        <v>3.0630000000000002E-3</v>
      </c>
      <c r="P38" s="28">
        <v>2.0839999999999999E-3</v>
      </c>
      <c r="Q38" s="28">
        <v>3.2130000000000001E-3</v>
      </c>
      <c r="R38" s="28">
        <v>2.4030000000000002E-3</v>
      </c>
      <c r="S38" s="28">
        <v>1.9599999999999999E-3</v>
      </c>
      <c r="T38" s="28">
        <v>1.56E-3</v>
      </c>
      <c r="U38" s="28">
        <v>2.7980000000000001E-3</v>
      </c>
    </row>
    <row r="39" spans="1:25" ht="14.25">
      <c r="A39" s="9"/>
      <c r="B39" s="18" t="s">
        <v>84</v>
      </c>
      <c r="C39" s="28">
        <v>5.4002109999999997</v>
      </c>
      <c r="D39" s="28">
        <v>5.5463170000000002</v>
      </c>
      <c r="E39" s="28">
        <v>5.5847009999999999</v>
      </c>
      <c r="F39" s="28">
        <v>6.0376760000000003</v>
      </c>
      <c r="G39" s="28">
        <v>5.9651079999999999</v>
      </c>
      <c r="H39" s="28">
        <v>5.6917869999999997</v>
      </c>
      <c r="I39" s="28">
        <v>5.8176459999999999</v>
      </c>
      <c r="J39" s="28">
        <v>5.8735309999999998</v>
      </c>
      <c r="K39" s="28">
        <v>5.8294639999999998</v>
      </c>
      <c r="L39" s="28">
        <v>6.144895</v>
      </c>
      <c r="M39" s="28">
        <v>6.3207170000000001</v>
      </c>
      <c r="N39" s="28">
        <v>6.1810229999999997</v>
      </c>
      <c r="O39" s="28">
        <v>5.6645079999999997</v>
      </c>
      <c r="P39" s="28">
        <v>6.0794100000000002</v>
      </c>
      <c r="Q39" s="28">
        <v>6.0377419999999997</v>
      </c>
      <c r="R39" s="28">
        <v>6.5967950000000002</v>
      </c>
      <c r="S39" s="28">
        <v>6.8953990000000003</v>
      </c>
      <c r="T39" s="28">
        <v>6.9654639999999999</v>
      </c>
      <c r="U39" s="28">
        <v>7.2532500000000004</v>
      </c>
    </row>
    <row r="40" spans="1:25" ht="14.25">
      <c r="A40" s="9"/>
      <c r="B40" s="18" t="s">
        <v>85</v>
      </c>
      <c r="C40" s="28">
        <v>11.528542</v>
      </c>
      <c r="D40" s="28">
        <v>11.042142</v>
      </c>
      <c r="E40" s="28">
        <v>10.938293</v>
      </c>
      <c r="F40" s="28">
        <v>11.741110000000001</v>
      </c>
      <c r="G40" s="28">
        <v>12.035492</v>
      </c>
      <c r="H40" s="28">
        <v>13.063813</v>
      </c>
      <c r="I40" s="28">
        <v>12.318588</v>
      </c>
      <c r="J40" s="28">
        <v>12.544942000000001</v>
      </c>
      <c r="K40" s="28">
        <v>12.41971</v>
      </c>
      <c r="L40" s="28">
        <v>12.564126</v>
      </c>
      <c r="M40" s="28">
        <v>13.297192000000001</v>
      </c>
      <c r="N40" s="28">
        <v>14.072953999999999</v>
      </c>
      <c r="O40" s="28">
        <v>13.937198</v>
      </c>
      <c r="P40" s="28">
        <v>13.746459</v>
      </c>
      <c r="Q40" s="28">
        <v>13.16403</v>
      </c>
      <c r="R40" s="28">
        <v>12.482911</v>
      </c>
      <c r="S40" s="28">
        <v>11.444737999999999</v>
      </c>
      <c r="T40" s="28">
        <v>12.203732</v>
      </c>
      <c r="U40" s="28">
        <v>13.188924</v>
      </c>
    </row>
    <row r="41" spans="1:25" ht="14.25">
      <c r="A41" s="9"/>
      <c r="B41" s="18" t="s">
        <v>86</v>
      </c>
      <c r="C41" s="29" t="s">
        <v>87</v>
      </c>
      <c r="D41" s="29" t="s">
        <v>87</v>
      </c>
      <c r="E41" s="29" t="s">
        <v>87</v>
      </c>
      <c r="F41" s="29" t="s">
        <v>87</v>
      </c>
      <c r="G41" s="29" t="s">
        <v>87</v>
      </c>
      <c r="H41" s="29" t="s">
        <v>87</v>
      </c>
      <c r="I41" s="29" t="s">
        <v>87</v>
      </c>
      <c r="J41" s="29">
        <v>0.219088</v>
      </c>
      <c r="K41" s="29">
        <v>0.26890500000000001</v>
      </c>
      <c r="L41" s="29">
        <v>0.27356399999999997</v>
      </c>
      <c r="M41" s="29">
        <v>0.30024800000000001</v>
      </c>
      <c r="N41" s="29">
        <v>0.33799600000000002</v>
      </c>
      <c r="O41" s="29">
        <v>0.33577000000000001</v>
      </c>
      <c r="P41" s="29">
        <v>0.342223</v>
      </c>
      <c r="Q41" s="29">
        <v>0.362591</v>
      </c>
      <c r="R41" s="29" t="s">
        <v>87</v>
      </c>
      <c r="S41" s="29" t="s">
        <v>87</v>
      </c>
      <c r="T41" s="29" t="s">
        <v>87</v>
      </c>
      <c r="U41" s="29" t="s">
        <v>87</v>
      </c>
    </row>
    <row r="42" spans="1:25" ht="14.25">
      <c r="A42" s="9"/>
      <c r="B42" s="18" t="s">
        <v>88</v>
      </c>
      <c r="C42" s="28">
        <v>0</v>
      </c>
      <c r="D42" s="29" t="s">
        <v>87</v>
      </c>
      <c r="E42" s="29" t="s">
        <v>87</v>
      </c>
      <c r="F42" s="29" t="s">
        <v>87</v>
      </c>
      <c r="G42" s="29" t="s">
        <v>87</v>
      </c>
      <c r="H42" s="29" t="s">
        <v>87</v>
      </c>
      <c r="I42" s="29" t="s">
        <v>87</v>
      </c>
      <c r="J42" s="29" t="s">
        <v>87</v>
      </c>
      <c r="K42" s="29" t="s">
        <v>87</v>
      </c>
      <c r="L42" s="29" t="s">
        <v>87</v>
      </c>
      <c r="M42" s="29" t="s">
        <v>87</v>
      </c>
      <c r="N42" s="29" t="s">
        <v>87</v>
      </c>
      <c r="O42" s="29" t="s">
        <v>87</v>
      </c>
      <c r="P42" s="29" t="s">
        <v>87</v>
      </c>
      <c r="Q42" s="29" t="s">
        <v>87</v>
      </c>
      <c r="R42" s="29" t="s">
        <v>87</v>
      </c>
      <c r="S42" s="29" t="s">
        <v>87</v>
      </c>
      <c r="T42" s="29" t="s">
        <v>87</v>
      </c>
      <c r="U42" s="29" t="s">
        <v>87</v>
      </c>
    </row>
    <row r="43" spans="1:25" ht="14.25">
      <c r="A43" s="9"/>
      <c r="B43" s="18" t="s">
        <v>89</v>
      </c>
      <c r="C43" s="28">
        <v>0.151202</v>
      </c>
      <c r="D43" s="28">
        <v>0.173176</v>
      </c>
      <c r="E43" s="28">
        <v>9.2030000000000001E-2</v>
      </c>
      <c r="F43" s="28">
        <v>0.109015</v>
      </c>
      <c r="G43" s="28">
        <v>0.124818</v>
      </c>
      <c r="H43" s="28">
        <v>0.102802</v>
      </c>
      <c r="I43" s="28">
        <v>0.15373899999999999</v>
      </c>
      <c r="J43" s="28">
        <v>0.171737</v>
      </c>
      <c r="K43" s="28">
        <v>0.18276400000000001</v>
      </c>
      <c r="L43" s="28">
        <v>0.175673</v>
      </c>
      <c r="M43" s="28">
        <v>0.18163499999999999</v>
      </c>
      <c r="N43" s="28">
        <v>0.21413499999999999</v>
      </c>
      <c r="O43" s="28">
        <v>0.24792700000000001</v>
      </c>
      <c r="P43" s="28">
        <v>0.17033799999999999</v>
      </c>
      <c r="Q43" s="28">
        <v>0.15427399999999999</v>
      </c>
      <c r="R43" s="28">
        <v>0.148814</v>
      </c>
      <c r="S43" s="28">
        <v>0.207592</v>
      </c>
      <c r="T43" s="28">
        <v>0.206869</v>
      </c>
      <c r="U43" s="28">
        <v>0.152585</v>
      </c>
    </row>
    <row r="44" spans="1:25" ht="14.25">
      <c r="A44" s="9"/>
      <c r="B44" s="19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</row>
    <row r="45" spans="1:25" ht="14.25">
      <c r="A45" s="9"/>
      <c r="B45" s="20" t="s">
        <v>90</v>
      </c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</row>
    <row r="46" spans="1:25" ht="14.25">
      <c r="A46" s="9"/>
      <c r="B46" s="17" t="s">
        <v>6</v>
      </c>
      <c r="C46" s="28">
        <v>1.4767000000000001E-2</v>
      </c>
      <c r="D46" s="28">
        <v>2.4306000000000001E-2</v>
      </c>
      <c r="E46" s="28">
        <v>2.6884000000000002E-2</v>
      </c>
      <c r="F46" s="28">
        <v>2.8226000000000001E-2</v>
      </c>
      <c r="G46" s="28">
        <v>2.8910000000000002E-2</v>
      </c>
      <c r="H46" s="28">
        <v>3.0712E-2</v>
      </c>
      <c r="I46" s="28">
        <v>2.759E-2</v>
      </c>
      <c r="J46" s="28">
        <v>2.6629E-2</v>
      </c>
      <c r="K46" s="28">
        <v>2.9114999999999999E-2</v>
      </c>
      <c r="L46" s="28">
        <v>3.0261E-2</v>
      </c>
      <c r="M46" s="28">
        <v>3.1981999999999997E-2</v>
      </c>
      <c r="N46" s="28">
        <v>2.0433E-2</v>
      </c>
      <c r="O46" s="28">
        <v>1.5173000000000001E-2</v>
      </c>
      <c r="P46" s="28">
        <v>1.0246999999999999E-2</v>
      </c>
      <c r="Q46" s="28">
        <v>1.6289999999999999E-2</v>
      </c>
      <c r="R46" s="28">
        <v>1.2498E-2</v>
      </c>
      <c r="S46" s="28">
        <v>1.0566000000000001E-2</v>
      </c>
      <c r="T46" s="28">
        <v>8.0499999999999999E-3</v>
      </c>
      <c r="U46" s="28">
        <v>1.3585E-2</v>
      </c>
    </row>
    <row r="47" spans="1:25" ht="14.25">
      <c r="A47" s="9"/>
      <c r="B47" s="18" t="s">
        <v>84</v>
      </c>
      <c r="C47" s="28">
        <v>31.612573999999999</v>
      </c>
      <c r="D47" s="28">
        <v>33.081311999999997</v>
      </c>
      <c r="E47" s="28">
        <v>33.603321000000001</v>
      </c>
      <c r="F47" s="28">
        <v>33.743507000000001</v>
      </c>
      <c r="G47" s="28">
        <v>32.900666999999999</v>
      </c>
      <c r="H47" s="28">
        <v>30.172435</v>
      </c>
      <c r="I47" s="28">
        <v>31.799068999999999</v>
      </c>
      <c r="J47" s="28">
        <v>31.218426000000001</v>
      </c>
      <c r="K47" s="28">
        <v>31.163122000000001</v>
      </c>
      <c r="L47" s="28">
        <v>32.064687999999997</v>
      </c>
      <c r="M47" s="28">
        <v>31.436623999999998</v>
      </c>
      <c r="N47" s="28">
        <v>29.701664000000001</v>
      </c>
      <c r="O47" s="28">
        <v>28.058142</v>
      </c>
      <c r="P47" s="28">
        <v>29.888183000000001</v>
      </c>
      <c r="Q47" s="28">
        <v>30.614481000000001</v>
      </c>
      <c r="R47" s="28">
        <v>34.303058999999998</v>
      </c>
      <c r="S47" s="28">
        <v>37.172584999999998</v>
      </c>
      <c r="T47" s="28">
        <v>35.945912999999997</v>
      </c>
      <c r="U47" s="28">
        <v>35.214126999999998</v>
      </c>
    </row>
    <row r="48" spans="1:25" ht="14.25">
      <c r="A48" s="9"/>
      <c r="B48" s="18" t="s">
        <v>85</v>
      </c>
      <c r="C48" s="28">
        <v>67.487532000000002</v>
      </c>
      <c r="D48" s="28">
        <v>65.861465999999993</v>
      </c>
      <c r="E48" s="28">
        <v>65.816050000000004</v>
      </c>
      <c r="F48" s="28">
        <v>65.619</v>
      </c>
      <c r="G48" s="28">
        <v>66.381986999999995</v>
      </c>
      <c r="H48" s="28">
        <v>69.251896000000002</v>
      </c>
      <c r="I48" s="28">
        <v>67.333008000000007</v>
      </c>
      <c r="J48" s="28">
        <v>66.677670000000006</v>
      </c>
      <c r="K48" s="28">
        <v>66.393234000000007</v>
      </c>
      <c r="L48" s="28">
        <v>65.560888000000006</v>
      </c>
      <c r="M48" s="28">
        <v>66.134711999999993</v>
      </c>
      <c r="N48" s="28">
        <v>67.624747999999997</v>
      </c>
      <c r="O48" s="28">
        <v>69.035448000000002</v>
      </c>
      <c r="P48" s="28">
        <v>67.581670000000003</v>
      </c>
      <c r="Q48" s="28">
        <v>66.748453999999995</v>
      </c>
      <c r="R48" s="28">
        <v>64.910617000000002</v>
      </c>
      <c r="S48" s="28">
        <v>61.697735000000002</v>
      </c>
      <c r="T48" s="28">
        <v>62.978471999999996</v>
      </c>
      <c r="U48" s="28">
        <v>64.031497999999999</v>
      </c>
    </row>
    <row r="49" spans="1:21" ht="14.25">
      <c r="A49" s="9"/>
      <c r="B49" s="18" t="s">
        <v>86</v>
      </c>
      <c r="C49" s="29" t="s">
        <v>87</v>
      </c>
      <c r="D49" s="29" t="s">
        <v>87</v>
      </c>
      <c r="E49" s="29" t="s">
        <v>87</v>
      </c>
      <c r="F49" s="29" t="s">
        <v>87</v>
      </c>
      <c r="G49" s="29" t="s">
        <v>87</v>
      </c>
      <c r="H49" s="29" t="s">
        <v>87</v>
      </c>
      <c r="I49" s="29" t="s">
        <v>87</v>
      </c>
      <c r="J49" s="29">
        <v>1.164477</v>
      </c>
      <c r="K49" s="29">
        <v>1.437513</v>
      </c>
      <c r="L49" s="29">
        <v>1.4274830000000001</v>
      </c>
      <c r="M49" s="29">
        <v>1.4933069999999999</v>
      </c>
      <c r="N49" s="29">
        <v>1.6241719999999999</v>
      </c>
      <c r="O49" s="29">
        <v>1.663176</v>
      </c>
      <c r="P49" s="29">
        <v>1.6824680000000001</v>
      </c>
      <c r="Q49" s="29">
        <v>1.838525</v>
      </c>
      <c r="R49" s="29" t="s">
        <v>87</v>
      </c>
      <c r="S49" s="29" t="s">
        <v>87</v>
      </c>
      <c r="T49" s="29" t="s">
        <v>87</v>
      </c>
      <c r="U49" s="29" t="s">
        <v>87</v>
      </c>
    </row>
    <row r="50" spans="1:21" ht="14.25">
      <c r="A50" s="9"/>
      <c r="B50" s="18" t="s">
        <v>88</v>
      </c>
      <c r="C50" s="28">
        <v>0</v>
      </c>
      <c r="D50" s="29" t="s">
        <v>87</v>
      </c>
      <c r="E50" s="29" t="s">
        <v>87</v>
      </c>
      <c r="F50" s="29" t="s">
        <v>87</v>
      </c>
      <c r="G50" s="29" t="s">
        <v>87</v>
      </c>
      <c r="H50" s="29" t="s">
        <v>87</v>
      </c>
      <c r="I50" s="29" t="s">
        <v>87</v>
      </c>
      <c r="J50" s="29" t="s">
        <v>87</v>
      </c>
      <c r="K50" s="29" t="s">
        <v>87</v>
      </c>
      <c r="L50" s="29" t="s">
        <v>87</v>
      </c>
      <c r="M50" s="29" t="s">
        <v>87</v>
      </c>
      <c r="N50" s="29" t="s">
        <v>87</v>
      </c>
      <c r="O50" s="29" t="s">
        <v>87</v>
      </c>
      <c r="P50" s="29" t="s">
        <v>87</v>
      </c>
      <c r="Q50" s="29" t="s">
        <v>87</v>
      </c>
      <c r="R50" s="29" t="s">
        <v>87</v>
      </c>
      <c r="S50" s="29" t="s">
        <v>87</v>
      </c>
      <c r="T50" s="29" t="s">
        <v>87</v>
      </c>
      <c r="U50" s="29" t="s">
        <v>87</v>
      </c>
    </row>
    <row r="51" spans="1:21" ht="14.25">
      <c r="A51" s="13"/>
      <c r="B51" s="18" t="s">
        <v>89</v>
      </c>
      <c r="C51" s="28">
        <v>0.885127</v>
      </c>
      <c r="D51" s="28">
        <v>1.0329170000000001</v>
      </c>
      <c r="E51" s="28">
        <v>0.55374500000000004</v>
      </c>
      <c r="F51" s="28">
        <v>0.60926599999999997</v>
      </c>
      <c r="G51" s="28">
        <v>0.68843699999999997</v>
      </c>
      <c r="H51" s="28">
        <v>0.54495700000000002</v>
      </c>
      <c r="I51" s="28">
        <v>0.84033400000000003</v>
      </c>
      <c r="J51" s="28">
        <v>0.91279900000000003</v>
      </c>
      <c r="K51" s="28">
        <v>0.97701700000000002</v>
      </c>
      <c r="L51" s="28">
        <v>0.91668000000000005</v>
      </c>
      <c r="M51" s="28">
        <v>0.90337500000000004</v>
      </c>
      <c r="N51" s="28">
        <v>1.028983</v>
      </c>
      <c r="O51" s="28">
        <v>1.2280610000000001</v>
      </c>
      <c r="P51" s="28">
        <v>0.83743299999999998</v>
      </c>
      <c r="Q51" s="28">
        <v>0.78225</v>
      </c>
      <c r="R51" s="28">
        <v>0.77382600000000001</v>
      </c>
      <c r="S51" s="28">
        <v>1.1191150000000001</v>
      </c>
      <c r="T51" s="28">
        <v>1.067564</v>
      </c>
      <c r="U51" s="28">
        <v>0.74079099999999998</v>
      </c>
    </row>
    <row r="52" spans="1:21" ht="14.25">
      <c r="A52" s="9"/>
      <c r="B52" s="21"/>
      <c r="C52" s="28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</row>
    <row r="53" spans="1:21" ht="12.75">
      <c r="A53" s="14"/>
      <c r="B53" s="22" t="s">
        <v>97</v>
      </c>
      <c r="C53" s="27">
        <v>70.240561999999997</v>
      </c>
      <c r="D53" s="27">
        <v>70.253112000000002</v>
      </c>
      <c r="E53" s="27">
        <v>70.368082999999999</v>
      </c>
      <c r="F53" s="27">
        <v>70.355699999999999</v>
      </c>
      <c r="G53" s="27">
        <v>70.338860999999994</v>
      </c>
      <c r="H53" s="27">
        <v>70.405553999999995</v>
      </c>
      <c r="I53" s="27">
        <v>70.248330999999993</v>
      </c>
      <c r="J53" s="27">
        <v>70.147283999999999</v>
      </c>
      <c r="K53" s="27">
        <v>70.064483999999993</v>
      </c>
      <c r="L53" s="27">
        <v>69.991048000000006</v>
      </c>
      <c r="M53" s="27">
        <v>69.961314999999999</v>
      </c>
      <c r="N53" s="27">
        <v>69.941847999999993</v>
      </c>
      <c r="O53" s="27">
        <v>69.921581000000003</v>
      </c>
      <c r="P53" s="27">
        <v>69.851614999999995</v>
      </c>
      <c r="Q53" s="27">
        <v>69.771966000000006</v>
      </c>
      <c r="R53" s="27">
        <v>69.715480999999997</v>
      </c>
      <c r="S53" s="27">
        <v>69.560197000000002</v>
      </c>
      <c r="T53" s="27">
        <v>69.614492999999996</v>
      </c>
      <c r="U53" s="27">
        <v>69.677809999999994</v>
      </c>
    </row>
    <row r="54" spans="1:21">
      <c r="A54">
        <v>2001</v>
      </c>
      <c r="B54" t="s">
        <v>125</v>
      </c>
      <c r="D54" t="s">
        <v>126</v>
      </c>
      <c r="E54" t="s">
        <v>127</v>
      </c>
      <c r="F54" t="s">
        <v>128</v>
      </c>
      <c r="G54" t="s">
        <v>129</v>
      </c>
      <c r="H54">
        <v>301</v>
      </c>
      <c r="I54" t="s">
        <v>130</v>
      </c>
      <c r="J54">
        <v>6</v>
      </c>
      <c r="K54" t="s">
        <v>131</v>
      </c>
      <c r="L54" t="s">
        <v>132</v>
      </c>
      <c r="M54">
        <v>428.6</v>
      </c>
      <c r="N54" t="s">
        <v>133</v>
      </c>
      <c r="Q54">
        <v>1</v>
      </c>
    </row>
    <row r="55" spans="1:21">
      <c r="A55">
        <v>2001</v>
      </c>
      <c r="B55" t="s">
        <v>125</v>
      </c>
      <c r="D55" t="s">
        <v>126</v>
      </c>
      <c r="E55" t="s">
        <v>127</v>
      </c>
      <c r="F55" t="s">
        <v>134</v>
      </c>
      <c r="G55" t="s">
        <v>129</v>
      </c>
      <c r="H55">
        <v>301</v>
      </c>
      <c r="I55" t="s">
        <v>130</v>
      </c>
      <c r="J55">
        <v>6</v>
      </c>
      <c r="K55" t="s">
        <v>135</v>
      </c>
      <c r="L55" t="s">
        <v>136</v>
      </c>
      <c r="N55" t="s">
        <v>137</v>
      </c>
      <c r="Q55">
        <v>1</v>
      </c>
    </row>
    <row r="56" spans="1:21">
      <c r="A56">
        <v>2001</v>
      </c>
      <c r="B56" t="s">
        <v>125</v>
      </c>
      <c r="D56" t="s">
        <v>126</v>
      </c>
      <c r="E56" t="s">
        <v>138</v>
      </c>
      <c r="F56" t="s">
        <v>139</v>
      </c>
      <c r="G56" t="s">
        <v>129</v>
      </c>
      <c r="H56">
        <v>301</v>
      </c>
      <c r="I56" t="s">
        <v>130</v>
      </c>
      <c r="J56">
        <v>6</v>
      </c>
      <c r="K56" t="s">
        <v>140</v>
      </c>
      <c r="L56" t="s">
        <v>141</v>
      </c>
      <c r="M56">
        <v>2740</v>
      </c>
      <c r="N56" t="s">
        <v>142</v>
      </c>
      <c r="Q56">
        <v>1</v>
      </c>
    </row>
    <row r="57" spans="1:21">
      <c r="A57">
        <v>2001</v>
      </c>
      <c r="B57" t="s">
        <v>125</v>
      </c>
      <c r="D57" t="s">
        <v>126</v>
      </c>
      <c r="E57" t="s">
        <v>138</v>
      </c>
      <c r="F57" t="s">
        <v>143</v>
      </c>
      <c r="G57" t="s">
        <v>129</v>
      </c>
      <c r="H57">
        <v>301</v>
      </c>
      <c r="I57" t="s">
        <v>130</v>
      </c>
      <c r="J57">
        <v>6</v>
      </c>
      <c r="K57" t="s">
        <v>144</v>
      </c>
      <c r="L57" t="s">
        <v>145</v>
      </c>
      <c r="M57">
        <v>277</v>
      </c>
      <c r="N57" t="s">
        <v>133</v>
      </c>
      <c r="Q57">
        <v>1</v>
      </c>
    </row>
    <row r="58" spans="1:21">
      <c r="A58">
        <v>2001</v>
      </c>
      <c r="B58" t="s">
        <v>125</v>
      </c>
      <c r="D58" t="s">
        <v>126</v>
      </c>
      <c r="E58" t="s">
        <v>138</v>
      </c>
      <c r="F58" t="s">
        <v>146</v>
      </c>
      <c r="G58" t="s">
        <v>129</v>
      </c>
      <c r="H58">
        <v>301</v>
      </c>
      <c r="I58" t="s">
        <v>130</v>
      </c>
      <c r="J58">
        <v>6</v>
      </c>
      <c r="K58" t="s">
        <v>147</v>
      </c>
      <c r="L58" t="s">
        <v>148</v>
      </c>
      <c r="M58">
        <v>1852.6</v>
      </c>
      <c r="N58" t="s">
        <v>149</v>
      </c>
      <c r="Q58">
        <v>1</v>
      </c>
    </row>
    <row r="59" spans="1:21">
      <c r="A59">
        <v>2001</v>
      </c>
      <c r="B59" t="s">
        <v>125</v>
      </c>
      <c r="D59" t="s">
        <v>126</v>
      </c>
      <c r="E59" t="s">
        <v>138</v>
      </c>
      <c r="F59" t="s">
        <v>150</v>
      </c>
      <c r="G59" t="s">
        <v>129</v>
      </c>
      <c r="H59">
        <v>301</v>
      </c>
      <c r="I59" t="s">
        <v>130</v>
      </c>
      <c r="J59">
        <v>6</v>
      </c>
      <c r="K59" t="s">
        <v>151</v>
      </c>
      <c r="L59" t="s">
        <v>152</v>
      </c>
      <c r="M59">
        <v>340.5</v>
      </c>
      <c r="N59" t="s">
        <v>133</v>
      </c>
      <c r="Q59">
        <v>1</v>
      </c>
    </row>
    <row r="60" spans="1:21">
      <c r="A60">
        <v>2001</v>
      </c>
      <c r="B60" t="s">
        <v>125</v>
      </c>
      <c r="D60" t="s">
        <v>126</v>
      </c>
      <c r="E60" t="s">
        <v>138</v>
      </c>
      <c r="F60" t="s">
        <v>128</v>
      </c>
      <c r="G60" t="s">
        <v>129</v>
      </c>
      <c r="H60">
        <v>301</v>
      </c>
      <c r="I60" t="s">
        <v>130</v>
      </c>
      <c r="J60">
        <v>6</v>
      </c>
      <c r="K60" t="s">
        <v>153</v>
      </c>
      <c r="L60" t="s">
        <v>154</v>
      </c>
      <c r="N60" t="s">
        <v>137</v>
      </c>
      <c r="Q60">
        <v>1</v>
      </c>
    </row>
    <row r="61" spans="1:21">
      <c r="A61">
        <v>2001</v>
      </c>
      <c r="B61" t="s">
        <v>125</v>
      </c>
      <c r="D61" t="s">
        <v>126</v>
      </c>
      <c r="E61" t="s">
        <v>138</v>
      </c>
      <c r="F61" t="s">
        <v>134</v>
      </c>
      <c r="G61" t="s">
        <v>129</v>
      </c>
      <c r="H61">
        <v>301</v>
      </c>
      <c r="I61" t="s">
        <v>130</v>
      </c>
      <c r="J61">
        <v>6</v>
      </c>
      <c r="K61" t="s">
        <v>155</v>
      </c>
      <c r="L61" t="s">
        <v>156</v>
      </c>
      <c r="M61">
        <v>160.6</v>
      </c>
      <c r="N61" t="s">
        <v>133</v>
      </c>
      <c r="Q61">
        <v>1</v>
      </c>
    </row>
    <row r="62" spans="1:21">
      <c r="A62">
        <v>2001</v>
      </c>
      <c r="B62" t="s">
        <v>125</v>
      </c>
      <c r="D62" t="s">
        <v>157</v>
      </c>
      <c r="E62" t="s">
        <v>127</v>
      </c>
      <c r="F62" t="s">
        <v>139</v>
      </c>
      <c r="G62" t="s">
        <v>129</v>
      </c>
      <c r="H62">
        <v>301</v>
      </c>
      <c r="I62" t="s">
        <v>130</v>
      </c>
      <c r="J62">
        <v>6</v>
      </c>
      <c r="K62" t="s">
        <v>158</v>
      </c>
      <c r="L62" t="s">
        <v>159</v>
      </c>
      <c r="M62">
        <v>291</v>
      </c>
      <c r="N62" t="s">
        <v>133</v>
      </c>
      <c r="Q62">
        <v>1</v>
      </c>
    </row>
    <row r="63" spans="1:21">
      <c r="A63">
        <v>2001</v>
      </c>
      <c r="B63" t="s">
        <v>125</v>
      </c>
      <c r="D63" t="s">
        <v>157</v>
      </c>
      <c r="E63" t="s">
        <v>127</v>
      </c>
      <c r="F63" t="s">
        <v>143</v>
      </c>
      <c r="G63" t="s">
        <v>129</v>
      </c>
      <c r="H63">
        <v>301</v>
      </c>
      <c r="I63" t="s">
        <v>130</v>
      </c>
      <c r="J63">
        <v>6</v>
      </c>
      <c r="K63" t="s">
        <v>160</v>
      </c>
      <c r="L63" t="s">
        <v>161</v>
      </c>
      <c r="N63" t="s">
        <v>137</v>
      </c>
      <c r="Q63">
        <v>1</v>
      </c>
    </row>
    <row r="64" spans="1:21">
      <c r="A64">
        <v>2001</v>
      </c>
      <c r="B64" t="s">
        <v>125</v>
      </c>
      <c r="D64" t="s">
        <v>157</v>
      </c>
      <c r="E64" t="s">
        <v>127</v>
      </c>
      <c r="F64" t="s">
        <v>146</v>
      </c>
      <c r="G64" t="s">
        <v>129</v>
      </c>
      <c r="H64">
        <v>301</v>
      </c>
      <c r="I64" t="s">
        <v>130</v>
      </c>
      <c r="J64">
        <v>6</v>
      </c>
      <c r="K64" t="s">
        <v>162</v>
      </c>
      <c r="L64" t="s">
        <v>163</v>
      </c>
      <c r="N64" t="s">
        <v>137</v>
      </c>
      <c r="Q64">
        <v>1</v>
      </c>
    </row>
    <row r="65" spans="1:17">
      <c r="A65">
        <v>2001</v>
      </c>
      <c r="B65" t="s">
        <v>125</v>
      </c>
      <c r="D65" t="s">
        <v>157</v>
      </c>
      <c r="E65" t="s">
        <v>127</v>
      </c>
      <c r="F65" t="s">
        <v>150</v>
      </c>
      <c r="G65" t="s">
        <v>129</v>
      </c>
      <c r="H65">
        <v>301</v>
      </c>
      <c r="I65" t="s">
        <v>130</v>
      </c>
      <c r="J65">
        <v>6</v>
      </c>
      <c r="K65" t="s">
        <v>164</v>
      </c>
      <c r="L65" t="s">
        <v>165</v>
      </c>
      <c r="N65" t="s">
        <v>137</v>
      </c>
      <c r="Q65">
        <v>1</v>
      </c>
    </row>
    <row r="66" spans="1:17">
      <c r="A66">
        <v>2001</v>
      </c>
      <c r="B66" t="s">
        <v>125</v>
      </c>
      <c r="D66" t="s">
        <v>157</v>
      </c>
      <c r="E66" t="s">
        <v>127</v>
      </c>
      <c r="F66" t="s">
        <v>128</v>
      </c>
      <c r="G66" t="s">
        <v>129</v>
      </c>
      <c r="H66">
        <v>301</v>
      </c>
      <c r="I66" t="s">
        <v>130</v>
      </c>
      <c r="J66">
        <v>6</v>
      </c>
      <c r="K66" t="s">
        <v>166</v>
      </c>
      <c r="L66" t="s">
        <v>167</v>
      </c>
      <c r="N66" t="s">
        <v>137</v>
      </c>
      <c r="Q66">
        <v>1</v>
      </c>
    </row>
    <row r="67" spans="1:17">
      <c r="A67">
        <v>2001</v>
      </c>
      <c r="B67" t="s">
        <v>125</v>
      </c>
      <c r="D67" t="s">
        <v>157</v>
      </c>
      <c r="E67" t="s">
        <v>127</v>
      </c>
      <c r="F67" t="s">
        <v>134</v>
      </c>
      <c r="G67" t="s">
        <v>129</v>
      </c>
      <c r="H67">
        <v>301</v>
      </c>
      <c r="I67" t="s">
        <v>130</v>
      </c>
      <c r="J67">
        <v>6</v>
      </c>
      <c r="K67" t="s">
        <v>168</v>
      </c>
      <c r="L67" t="s">
        <v>169</v>
      </c>
      <c r="N67" t="s">
        <v>137</v>
      </c>
      <c r="Q67">
        <v>1</v>
      </c>
    </row>
    <row r="68" spans="1:17">
      <c r="A68">
        <v>2001</v>
      </c>
      <c r="B68" t="s">
        <v>125</v>
      </c>
      <c r="D68" t="s">
        <v>157</v>
      </c>
      <c r="E68" t="s">
        <v>138</v>
      </c>
      <c r="F68" t="s">
        <v>139</v>
      </c>
      <c r="G68" t="s">
        <v>129</v>
      </c>
      <c r="H68">
        <v>301</v>
      </c>
      <c r="I68" t="s">
        <v>130</v>
      </c>
      <c r="J68">
        <v>6</v>
      </c>
      <c r="K68" t="s">
        <v>170</v>
      </c>
      <c r="L68" t="s">
        <v>171</v>
      </c>
      <c r="M68">
        <v>15691.3</v>
      </c>
      <c r="N68" t="s">
        <v>172</v>
      </c>
      <c r="Q68">
        <v>1</v>
      </c>
    </row>
    <row r="69" spans="1:17">
      <c r="A69">
        <v>2001</v>
      </c>
      <c r="B69" t="s">
        <v>125</v>
      </c>
      <c r="D69" t="s">
        <v>157</v>
      </c>
      <c r="E69" t="s">
        <v>138</v>
      </c>
      <c r="F69" t="s">
        <v>143</v>
      </c>
      <c r="G69" t="s">
        <v>129</v>
      </c>
      <c r="H69">
        <v>301</v>
      </c>
      <c r="I69" t="s">
        <v>130</v>
      </c>
      <c r="J69">
        <v>6</v>
      </c>
      <c r="K69" t="s">
        <v>173</v>
      </c>
      <c r="L69" t="s">
        <v>174</v>
      </c>
      <c r="M69">
        <v>160.1</v>
      </c>
      <c r="N69" t="s">
        <v>133</v>
      </c>
      <c r="Q69">
        <v>1</v>
      </c>
    </row>
    <row r="70" spans="1:17">
      <c r="A70">
        <v>2001</v>
      </c>
      <c r="B70" t="s">
        <v>125</v>
      </c>
      <c r="D70" t="s">
        <v>157</v>
      </c>
      <c r="E70" t="s">
        <v>138</v>
      </c>
      <c r="F70" t="s">
        <v>146</v>
      </c>
      <c r="G70" t="s">
        <v>129</v>
      </c>
      <c r="H70">
        <v>301</v>
      </c>
      <c r="I70" t="s">
        <v>130</v>
      </c>
      <c r="J70">
        <v>6</v>
      </c>
      <c r="K70" t="s">
        <v>175</v>
      </c>
      <c r="L70" t="s">
        <v>176</v>
      </c>
      <c r="M70">
        <v>11721.6</v>
      </c>
      <c r="N70" t="s">
        <v>142</v>
      </c>
      <c r="Q70">
        <v>1</v>
      </c>
    </row>
    <row r="71" spans="1:17">
      <c r="A71">
        <v>2001</v>
      </c>
      <c r="B71" t="s">
        <v>125</v>
      </c>
      <c r="D71" t="s">
        <v>157</v>
      </c>
      <c r="E71" t="s">
        <v>138</v>
      </c>
      <c r="F71" t="s">
        <v>150</v>
      </c>
      <c r="G71" t="s">
        <v>129</v>
      </c>
      <c r="H71">
        <v>301</v>
      </c>
      <c r="I71" t="s">
        <v>130</v>
      </c>
      <c r="J71">
        <v>6</v>
      </c>
      <c r="K71" t="s">
        <v>177</v>
      </c>
      <c r="L71" t="s">
        <v>178</v>
      </c>
      <c r="M71">
        <v>2905</v>
      </c>
      <c r="N71" t="s">
        <v>179</v>
      </c>
      <c r="Q71">
        <v>1</v>
      </c>
    </row>
    <row r="72" spans="1:17">
      <c r="A72">
        <v>2001</v>
      </c>
      <c r="B72" t="s">
        <v>125</v>
      </c>
      <c r="D72" t="s">
        <v>157</v>
      </c>
      <c r="E72" t="s">
        <v>138</v>
      </c>
      <c r="F72" t="s">
        <v>128</v>
      </c>
      <c r="G72" t="s">
        <v>129</v>
      </c>
      <c r="H72">
        <v>301</v>
      </c>
      <c r="I72" t="s">
        <v>130</v>
      </c>
      <c r="J72">
        <v>6</v>
      </c>
      <c r="K72" t="s">
        <v>180</v>
      </c>
      <c r="L72" t="s">
        <v>181</v>
      </c>
      <c r="N72" t="s">
        <v>137</v>
      </c>
      <c r="Q72">
        <v>1</v>
      </c>
    </row>
    <row r="73" spans="1:17">
      <c r="A73">
        <v>2001</v>
      </c>
      <c r="B73" t="s">
        <v>125</v>
      </c>
      <c r="D73" t="s">
        <v>157</v>
      </c>
      <c r="E73" t="s">
        <v>138</v>
      </c>
      <c r="F73" t="s">
        <v>134</v>
      </c>
      <c r="G73" t="s">
        <v>129</v>
      </c>
      <c r="H73">
        <v>301</v>
      </c>
      <c r="I73" t="s">
        <v>130</v>
      </c>
      <c r="J73">
        <v>6</v>
      </c>
      <c r="K73" t="s">
        <v>182</v>
      </c>
      <c r="L73" t="s">
        <v>183</v>
      </c>
      <c r="N73" t="s">
        <v>137</v>
      </c>
      <c r="Q73">
        <v>1</v>
      </c>
    </row>
    <row r="74" spans="1:17">
      <c r="A74">
        <v>2002</v>
      </c>
      <c r="B74" t="s">
        <v>125</v>
      </c>
      <c r="D74" t="s">
        <v>184</v>
      </c>
      <c r="E74" t="s">
        <v>127</v>
      </c>
      <c r="F74" t="s">
        <v>139</v>
      </c>
      <c r="G74" t="s">
        <v>129</v>
      </c>
      <c r="H74">
        <v>301</v>
      </c>
      <c r="I74" t="s">
        <v>130</v>
      </c>
      <c r="J74">
        <v>6</v>
      </c>
      <c r="K74" t="s">
        <v>185</v>
      </c>
      <c r="L74" t="s">
        <v>186</v>
      </c>
      <c r="M74">
        <v>5421.1</v>
      </c>
      <c r="N74" t="s">
        <v>172</v>
      </c>
      <c r="Q74">
        <v>1</v>
      </c>
    </row>
    <row r="75" spans="1:17">
      <c r="A75">
        <v>2002</v>
      </c>
      <c r="B75" t="s">
        <v>125</v>
      </c>
      <c r="D75" t="s">
        <v>184</v>
      </c>
      <c r="E75" t="s">
        <v>127</v>
      </c>
      <c r="F75" t="s">
        <v>143</v>
      </c>
      <c r="G75" t="s">
        <v>129</v>
      </c>
      <c r="H75">
        <v>301</v>
      </c>
      <c r="I75" t="s">
        <v>130</v>
      </c>
      <c r="J75">
        <v>6</v>
      </c>
      <c r="K75" t="s">
        <v>187</v>
      </c>
      <c r="L75" t="s">
        <v>188</v>
      </c>
      <c r="M75">
        <v>712.2</v>
      </c>
      <c r="N75" t="s">
        <v>179</v>
      </c>
      <c r="Q75">
        <v>1</v>
      </c>
    </row>
    <row r="76" spans="1:17">
      <c r="A76">
        <v>2002</v>
      </c>
      <c r="B76" t="s">
        <v>125</v>
      </c>
      <c r="D76" t="s">
        <v>184</v>
      </c>
      <c r="E76" t="s">
        <v>127</v>
      </c>
      <c r="F76" t="s">
        <v>146</v>
      </c>
      <c r="G76" t="s">
        <v>129</v>
      </c>
      <c r="H76">
        <v>301</v>
      </c>
      <c r="I76" t="s">
        <v>130</v>
      </c>
      <c r="J76">
        <v>6</v>
      </c>
      <c r="K76" t="s">
        <v>189</v>
      </c>
      <c r="L76" t="s">
        <v>190</v>
      </c>
      <c r="M76">
        <v>3074.7</v>
      </c>
      <c r="N76" t="s">
        <v>142</v>
      </c>
      <c r="Q76">
        <v>1</v>
      </c>
    </row>
    <row r="77" spans="1:17">
      <c r="A77">
        <v>2002</v>
      </c>
      <c r="B77" t="s">
        <v>125</v>
      </c>
      <c r="D77" t="s">
        <v>184</v>
      </c>
      <c r="E77" t="s">
        <v>127</v>
      </c>
      <c r="F77" t="s">
        <v>150</v>
      </c>
      <c r="G77" t="s">
        <v>129</v>
      </c>
      <c r="H77">
        <v>301</v>
      </c>
      <c r="I77" t="s">
        <v>130</v>
      </c>
      <c r="J77">
        <v>6</v>
      </c>
      <c r="K77" t="s">
        <v>191</v>
      </c>
      <c r="L77" t="s">
        <v>192</v>
      </c>
      <c r="M77">
        <v>442.8</v>
      </c>
      <c r="N77" t="s">
        <v>133</v>
      </c>
      <c r="Q77">
        <v>1</v>
      </c>
    </row>
    <row r="78" spans="1:17">
      <c r="A78">
        <v>2002</v>
      </c>
      <c r="B78" t="s">
        <v>125</v>
      </c>
      <c r="D78" t="s">
        <v>184</v>
      </c>
      <c r="E78" t="s">
        <v>127</v>
      </c>
      <c r="F78" t="s">
        <v>128</v>
      </c>
      <c r="G78" t="s">
        <v>129</v>
      </c>
      <c r="H78">
        <v>301</v>
      </c>
      <c r="I78" t="s">
        <v>130</v>
      </c>
      <c r="J78">
        <v>6</v>
      </c>
      <c r="K78" t="s">
        <v>193</v>
      </c>
      <c r="L78" t="s">
        <v>194</v>
      </c>
      <c r="M78">
        <v>281.5</v>
      </c>
      <c r="N78" t="s">
        <v>133</v>
      </c>
      <c r="Q78">
        <v>1</v>
      </c>
    </row>
    <row r="79" spans="1:17">
      <c r="A79">
        <v>2002</v>
      </c>
      <c r="B79" t="s">
        <v>125</v>
      </c>
      <c r="D79" t="s">
        <v>184</v>
      </c>
      <c r="E79" t="s">
        <v>127</v>
      </c>
      <c r="F79" t="s">
        <v>134</v>
      </c>
      <c r="G79" t="s">
        <v>129</v>
      </c>
      <c r="H79">
        <v>301</v>
      </c>
      <c r="I79" t="s">
        <v>130</v>
      </c>
      <c r="J79">
        <v>6</v>
      </c>
      <c r="K79" t="s">
        <v>195</v>
      </c>
      <c r="L79" t="s">
        <v>196</v>
      </c>
      <c r="M79">
        <v>909.8</v>
      </c>
      <c r="N79" t="s">
        <v>179</v>
      </c>
      <c r="Q79">
        <v>1</v>
      </c>
    </row>
    <row r="80" spans="1:17">
      <c r="A80">
        <v>2002</v>
      </c>
      <c r="B80" t="s">
        <v>125</v>
      </c>
      <c r="D80" t="s">
        <v>184</v>
      </c>
      <c r="E80" t="s">
        <v>138</v>
      </c>
      <c r="F80" t="s">
        <v>139</v>
      </c>
      <c r="G80" t="s">
        <v>129</v>
      </c>
      <c r="H80">
        <v>301</v>
      </c>
      <c r="I80" t="s">
        <v>130</v>
      </c>
      <c r="J80">
        <v>6</v>
      </c>
      <c r="K80" t="s">
        <v>197</v>
      </c>
      <c r="L80" t="s">
        <v>198</v>
      </c>
      <c r="M80">
        <v>17986.7</v>
      </c>
      <c r="N80" t="s">
        <v>172</v>
      </c>
      <c r="Q80">
        <v>1</v>
      </c>
    </row>
    <row r="81" spans="1:17">
      <c r="A81">
        <v>2002</v>
      </c>
      <c r="B81" t="s">
        <v>125</v>
      </c>
      <c r="D81" t="s">
        <v>184</v>
      </c>
      <c r="E81" t="s">
        <v>138</v>
      </c>
      <c r="F81" t="s">
        <v>143</v>
      </c>
      <c r="G81" t="s">
        <v>129</v>
      </c>
      <c r="H81">
        <v>301</v>
      </c>
      <c r="I81" t="s">
        <v>130</v>
      </c>
      <c r="J81">
        <v>6</v>
      </c>
      <c r="K81" t="s">
        <v>199</v>
      </c>
      <c r="L81" t="s">
        <v>200</v>
      </c>
      <c r="M81">
        <v>376.4</v>
      </c>
      <c r="N81" t="s">
        <v>149</v>
      </c>
      <c r="Q81">
        <v>1</v>
      </c>
    </row>
    <row r="82" spans="1:17">
      <c r="A82">
        <v>2002</v>
      </c>
      <c r="B82" t="s">
        <v>125</v>
      </c>
      <c r="D82" t="s">
        <v>184</v>
      </c>
      <c r="E82" t="s">
        <v>138</v>
      </c>
      <c r="F82" t="s">
        <v>146</v>
      </c>
      <c r="G82" t="s">
        <v>129</v>
      </c>
      <c r="H82">
        <v>301</v>
      </c>
      <c r="I82" t="s">
        <v>130</v>
      </c>
      <c r="J82">
        <v>6</v>
      </c>
      <c r="K82" t="s">
        <v>201</v>
      </c>
      <c r="L82" t="s">
        <v>202</v>
      </c>
      <c r="M82">
        <v>14160.8</v>
      </c>
      <c r="N82" t="s">
        <v>142</v>
      </c>
      <c r="Q82">
        <v>1</v>
      </c>
    </row>
    <row r="83" spans="1:17">
      <c r="A83">
        <v>2002</v>
      </c>
      <c r="B83" t="s">
        <v>125</v>
      </c>
      <c r="D83" t="s">
        <v>184</v>
      </c>
      <c r="E83" t="s">
        <v>138</v>
      </c>
      <c r="F83" t="s">
        <v>150</v>
      </c>
      <c r="G83" t="s">
        <v>129</v>
      </c>
      <c r="H83">
        <v>301</v>
      </c>
      <c r="I83" t="s">
        <v>130</v>
      </c>
      <c r="J83">
        <v>6</v>
      </c>
      <c r="K83" t="s">
        <v>203</v>
      </c>
      <c r="L83" t="s">
        <v>204</v>
      </c>
      <c r="M83">
        <v>2939.7</v>
      </c>
      <c r="N83" t="s">
        <v>179</v>
      </c>
      <c r="Q83">
        <v>1</v>
      </c>
    </row>
    <row r="84" spans="1:17">
      <c r="A84">
        <v>2002</v>
      </c>
      <c r="B84" t="s">
        <v>125</v>
      </c>
      <c r="D84" t="s">
        <v>184</v>
      </c>
      <c r="E84" t="s">
        <v>138</v>
      </c>
      <c r="F84" t="s">
        <v>128</v>
      </c>
      <c r="G84" t="s">
        <v>129</v>
      </c>
      <c r="H84">
        <v>301</v>
      </c>
      <c r="I84" t="s">
        <v>130</v>
      </c>
      <c r="J84">
        <v>6</v>
      </c>
      <c r="K84" t="s">
        <v>205</v>
      </c>
      <c r="L84" t="s">
        <v>206</v>
      </c>
      <c r="M84">
        <v>114</v>
      </c>
      <c r="N84" t="s">
        <v>133</v>
      </c>
      <c r="Q84">
        <v>1</v>
      </c>
    </row>
    <row r="85" spans="1:17">
      <c r="A85">
        <v>2002</v>
      </c>
      <c r="B85" t="s">
        <v>125</v>
      </c>
      <c r="D85" t="s">
        <v>184</v>
      </c>
      <c r="E85" t="s">
        <v>138</v>
      </c>
      <c r="F85" t="s">
        <v>134</v>
      </c>
      <c r="G85" t="s">
        <v>129</v>
      </c>
      <c r="H85">
        <v>301</v>
      </c>
      <c r="I85" t="s">
        <v>130</v>
      </c>
      <c r="J85">
        <v>6</v>
      </c>
      <c r="K85" t="s">
        <v>207</v>
      </c>
      <c r="L85" t="s">
        <v>208</v>
      </c>
      <c r="M85">
        <v>395.8</v>
      </c>
      <c r="N85" t="s">
        <v>149</v>
      </c>
      <c r="Q85">
        <v>1</v>
      </c>
    </row>
    <row r="86" spans="1:17">
      <c r="A86">
        <v>2002</v>
      </c>
      <c r="B86" t="s">
        <v>125</v>
      </c>
      <c r="D86" t="s">
        <v>126</v>
      </c>
      <c r="E86" t="s">
        <v>127</v>
      </c>
      <c r="F86" t="s">
        <v>139</v>
      </c>
      <c r="G86" t="s">
        <v>129</v>
      </c>
      <c r="H86">
        <v>301</v>
      </c>
      <c r="I86" t="s">
        <v>130</v>
      </c>
      <c r="J86">
        <v>6</v>
      </c>
      <c r="K86" t="s">
        <v>209</v>
      </c>
      <c r="L86" t="s">
        <v>210</v>
      </c>
      <c r="M86">
        <v>5113.8</v>
      </c>
      <c r="N86" t="s">
        <v>172</v>
      </c>
      <c r="Q86">
        <v>1</v>
      </c>
    </row>
    <row r="87" spans="1:17">
      <c r="A87">
        <v>2002</v>
      </c>
      <c r="B87" t="s">
        <v>125</v>
      </c>
      <c r="D87" t="s">
        <v>126</v>
      </c>
      <c r="E87" t="s">
        <v>127</v>
      </c>
      <c r="F87" t="s">
        <v>143</v>
      </c>
      <c r="G87" t="s">
        <v>129</v>
      </c>
      <c r="H87">
        <v>301</v>
      </c>
      <c r="I87" t="s">
        <v>130</v>
      </c>
      <c r="J87">
        <v>6</v>
      </c>
      <c r="K87" t="s">
        <v>211</v>
      </c>
      <c r="L87" t="s">
        <v>212</v>
      </c>
      <c r="N87" t="s">
        <v>137</v>
      </c>
      <c r="Q87">
        <v>1</v>
      </c>
    </row>
    <row r="88" spans="1:17">
      <c r="A88">
        <v>2002</v>
      </c>
      <c r="B88" t="s">
        <v>125</v>
      </c>
      <c r="D88" t="s">
        <v>126</v>
      </c>
      <c r="E88" t="s">
        <v>127</v>
      </c>
      <c r="F88" t="s">
        <v>146</v>
      </c>
      <c r="G88" t="s">
        <v>129</v>
      </c>
      <c r="H88">
        <v>301</v>
      </c>
      <c r="I88" t="s">
        <v>130</v>
      </c>
      <c r="J88">
        <v>6</v>
      </c>
      <c r="K88" t="s">
        <v>213</v>
      </c>
      <c r="L88" t="s">
        <v>214</v>
      </c>
      <c r="M88">
        <v>2958.3</v>
      </c>
      <c r="N88" t="s">
        <v>142</v>
      </c>
      <c r="Q88">
        <v>1</v>
      </c>
    </row>
    <row r="89" spans="1:17">
      <c r="A89">
        <v>2002</v>
      </c>
      <c r="B89" t="s">
        <v>125</v>
      </c>
      <c r="D89" t="s">
        <v>126</v>
      </c>
      <c r="E89" t="s">
        <v>127</v>
      </c>
      <c r="F89" t="s">
        <v>150</v>
      </c>
      <c r="G89" t="s">
        <v>129</v>
      </c>
      <c r="H89">
        <v>301</v>
      </c>
      <c r="I89" t="s">
        <v>130</v>
      </c>
      <c r="J89">
        <v>6</v>
      </c>
      <c r="K89" t="s">
        <v>215</v>
      </c>
      <c r="L89" t="s">
        <v>216</v>
      </c>
      <c r="M89">
        <v>325.10000000000002</v>
      </c>
      <c r="N89" t="s">
        <v>149</v>
      </c>
      <c r="Q89">
        <v>1</v>
      </c>
    </row>
    <row r="90" spans="1:17">
      <c r="A90">
        <v>2002</v>
      </c>
      <c r="B90" t="s">
        <v>125</v>
      </c>
      <c r="D90" t="s">
        <v>126</v>
      </c>
      <c r="E90" t="s">
        <v>127</v>
      </c>
      <c r="F90" t="s">
        <v>128</v>
      </c>
      <c r="G90" t="s">
        <v>129</v>
      </c>
      <c r="H90">
        <v>301</v>
      </c>
      <c r="I90" t="s">
        <v>130</v>
      </c>
      <c r="J90">
        <v>6</v>
      </c>
      <c r="K90" t="s">
        <v>131</v>
      </c>
      <c r="L90" t="s">
        <v>132</v>
      </c>
      <c r="N90" t="s">
        <v>137</v>
      </c>
      <c r="Q90">
        <v>1</v>
      </c>
    </row>
    <row r="91" spans="1:17">
      <c r="A91">
        <v>2002</v>
      </c>
      <c r="B91" t="s">
        <v>125</v>
      </c>
      <c r="D91" t="s">
        <v>126</v>
      </c>
      <c r="E91" t="s">
        <v>127</v>
      </c>
      <c r="F91" t="s">
        <v>134</v>
      </c>
      <c r="G91" t="s">
        <v>129</v>
      </c>
      <c r="H91">
        <v>301</v>
      </c>
      <c r="I91" t="s">
        <v>130</v>
      </c>
      <c r="J91">
        <v>6</v>
      </c>
      <c r="K91" t="s">
        <v>135</v>
      </c>
      <c r="L91" t="s">
        <v>136</v>
      </c>
      <c r="M91">
        <v>884.5</v>
      </c>
      <c r="N91" t="s">
        <v>179</v>
      </c>
      <c r="Q91">
        <v>1</v>
      </c>
    </row>
    <row r="92" spans="1:17">
      <c r="A92">
        <v>2002</v>
      </c>
      <c r="B92" t="s">
        <v>125</v>
      </c>
      <c r="D92" t="s">
        <v>126</v>
      </c>
      <c r="E92" t="s">
        <v>138</v>
      </c>
      <c r="F92" t="s">
        <v>139</v>
      </c>
      <c r="G92" t="s">
        <v>129</v>
      </c>
      <c r="H92">
        <v>301</v>
      </c>
      <c r="I92" t="s">
        <v>130</v>
      </c>
      <c r="J92">
        <v>6</v>
      </c>
      <c r="K92" t="s">
        <v>140</v>
      </c>
      <c r="L92" t="s">
        <v>141</v>
      </c>
      <c r="M92">
        <v>2764.6</v>
      </c>
      <c r="N92" t="s">
        <v>142</v>
      </c>
      <c r="Q92">
        <v>1</v>
      </c>
    </row>
    <row r="93" spans="1:17">
      <c r="A93">
        <v>2002</v>
      </c>
      <c r="B93" t="s">
        <v>125</v>
      </c>
      <c r="D93" t="s">
        <v>126</v>
      </c>
      <c r="E93" t="s">
        <v>138</v>
      </c>
      <c r="F93" t="s">
        <v>143</v>
      </c>
      <c r="G93" t="s">
        <v>129</v>
      </c>
      <c r="H93">
        <v>301</v>
      </c>
      <c r="I93" t="s">
        <v>130</v>
      </c>
      <c r="J93">
        <v>6</v>
      </c>
      <c r="K93" t="s">
        <v>144</v>
      </c>
      <c r="L93" t="s">
        <v>145</v>
      </c>
      <c r="M93">
        <v>132.9</v>
      </c>
      <c r="N93" t="s">
        <v>133</v>
      </c>
      <c r="Q93">
        <v>1</v>
      </c>
    </row>
    <row r="94" spans="1:17">
      <c r="A94">
        <v>2002</v>
      </c>
      <c r="B94" t="s">
        <v>125</v>
      </c>
      <c r="D94" t="s">
        <v>126</v>
      </c>
      <c r="E94" t="s">
        <v>138</v>
      </c>
      <c r="F94" t="s">
        <v>146</v>
      </c>
      <c r="G94" t="s">
        <v>129</v>
      </c>
      <c r="H94">
        <v>301</v>
      </c>
      <c r="I94" t="s">
        <v>130</v>
      </c>
      <c r="J94">
        <v>6</v>
      </c>
      <c r="K94" t="s">
        <v>147</v>
      </c>
      <c r="L94" t="s">
        <v>148</v>
      </c>
      <c r="M94">
        <v>2088</v>
      </c>
      <c r="N94" t="s">
        <v>179</v>
      </c>
      <c r="Q94">
        <v>1</v>
      </c>
    </row>
    <row r="95" spans="1:17">
      <c r="A95">
        <v>2002</v>
      </c>
      <c r="B95" t="s">
        <v>125</v>
      </c>
      <c r="D95" t="s">
        <v>126</v>
      </c>
      <c r="E95" t="s">
        <v>138</v>
      </c>
      <c r="F95" t="s">
        <v>150</v>
      </c>
      <c r="G95" t="s">
        <v>129</v>
      </c>
      <c r="H95">
        <v>301</v>
      </c>
      <c r="I95" t="s">
        <v>130</v>
      </c>
      <c r="J95">
        <v>6</v>
      </c>
      <c r="K95" t="s">
        <v>151</v>
      </c>
      <c r="L95" t="s">
        <v>152</v>
      </c>
      <c r="M95">
        <v>335.8</v>
      </c>
      <c r="N95" t="s">
        <v>149</v>
      </c>
      <c r="Q95">
        <v>1</v>
      </c>
    </row>
    <row r="96" spans="1:17">
      <c r="A96">
        <v>2002</v>
      </c>
      <c r="B96" t="s">
        <v>125</v>
      </c>
      <c r="D96" t="s">
        <v>126</v>
      </c>
      <c r="E96" t="s">
        <v>138</v>
      </c>
      <c r="F96" t="s">
        <v>128</v>
      </c>
      <c r="G96" t="s">
        <v>129</v>
      </c>
      <c r="H96">
        <v>301</v>
      </c>
      <c r="I96" t="s">
        <v>130</v>
      </c>
      <c r="J96">
        <v>6</v>
      </c>
      <c r="K96" t="s">
        <v>153</v>
      </c>
      <c r="L96" t="s">
        <v>154</v>
      </c>
      <c r="N96" t="s">
        <v>137</v>
      </c>
      <c r="Q96">
        <v>1</v>
      </c>
    </row>
    <row r="97" spans="1:17">
      <c r="A97">
        <v>2002</v>
      </c>
      <c r="B97" t="s">
        <v>125</v>
      </c>
      <c r="D97" t="s">
        <v>126</v>
      </c>
      <c r="E97" t="s">
        <v>138</v>
      </c>
      <c r="F97" t="s">
        <v>134</v>
      </c>
      <c r="G97" t="s">
        <v>129</v>
      </c>
      <c r="H97">
        <v>301</v>
      </c>
      <c r="I97" t="s">
        <v>130</v>
      </c>
      <c r="J97">
        <v>6</v>
      </c>
      <c r="K97" t="s">
        <v>155</v>
      </c>
      <c r="L97" t="s">
        <v>156</v>
      </c>
      <c r="M97">
        <v>151.30000000000001</v>
      </c>
      <c r="N97" t="s">
        <v>133</v>
      </c>
      <c r="Q97">
        <v>1</v>
      </c>
    </row>
    <row r="98" spans="1:17">
      <c r="A98">
        <v>2002</v>
      </c>
      <c r="B98" t="s">
        <v>125</v>
      </c>
      <c r="D98" t="s">
        <v>157</v>
      </c>
      <c r="E98" t="s">
        <v>127</v>
      </c>
      <c r="F98" t="s">
        <v>139</v>
      </c>
      <c r="G98" t="s">
        <v>129</v>
      </c>
      <c r="H98">
        <v>301</v>
      </c>
      <c r="I98" t="s">
        <v>130</v>
      </c>
      <c r="J98">
        <v>6</v>
      </c>
      <c r="K98" t="s">
        <v>158</v>
      </c>
      <c r="L98" t="s">
        <v>159</v>
      </c>
      <c r="M98">
        <v>307.3</v>
      </c>
      <c r="N98" t="s">
        <v>133</v>
      </c>
      <c r="Q98">
        <v>1</v>
      </c>
    </row>
    <row r="99" spans="1:17">
      <c r="A99">
        <v>2002</v>
      </c>
      <c r="B99" t="s">
        <v>125</v>
      </c>
      <c r="D99" t="s">
        <v>157</v>
      </c>
      <c r="E99" t="s">
        <v>127</v>
      </c>
      <c r="F99" t="s">
        <v>143</v>
      </c>
      <c r="G99" t="s">
        <v>129</v>
      </c>
      <c r="H99">
        <v>301</v>
      </c>
      <c r="I99" t="s">
        <v>130</v>
      </c>
      <c r="J99">
        <v>6</v>
      </c>
      <c r="K99" t="s">
        <v>160</v>
      </c>
      <c r="L99" t="s">
        <v>161</v>
      </c>
      <c r="N99" t="s">
        <v>137</v>
      </c>
      <c r="Q99">
        <v>1</v>
      </c>
    </row>
    <row r="100" spans="1:17">
      <c r="A100">
        <v>2002</v>
      </c>
      <c r="B100" t="s">
        <v>125</v>
      </c>
      <c r="D100" t="s">
        <v>157</v>
      </c>
      <c r="E100" t="s">
        <v>127</v>
      </c>
      <c r="F100" t="s">
        <v>146</v>
      </c>
      <c r="G100" t="s">
        <v>129</v>
      </c>
      <c r="H100">
        <v>301</v>
      </c>
      <c r="I100" t="s">
        <v>130</v>
      </c>
      <c r="J100">
        <v>6</v>
      </c>
      <c r="K100" t="s">
        <v>162</v>
      </c>
      <c r="L100" t="s">
        <v>163</v>
      </c>
      <c r="N100" t="s">
        <v>137</v>
      </c>
      <c r="Q100">
        <v>1</v>
      </c>
    </row>
    <row r="101" spans="1:17">
      <c r="A101">
        <v>2002</v>
      </c>
      <c r="B101" t="s">
        <v>125</v>
      </c>
      <c r="D101" t="s">
        <v>157</v>
      </c>
      <c r="E101" t="s">
        <v>127</v>
      </c>
      <c r="F101" t="s">
        <v>150</v>
      </c>
      <c r="G101" t="s">
        <v>129</v>
      </c>
      <c r="H101">
        <v>301</v>
      </c>
      <c r="I101" t="s">
        <v>130</v>
      </c>
      <c r="J101">
        <v>6</v>
      </c>
      <c r="K101" t="s">
        <v>164</v>
      </c>
      <c r="L101" t="s">
        <v>165</v>
      </c>
      <c r="N101" t="s">
        <v>137</v>
      </c>
      <c r="Q101">
        <v>1</v>
      </c>
    </row>
    <row r="102" spans="1:17">
      <c r="A102">
        <v>2002</v>
      </c>
      <c r="B102" t="s">
        <v>125</v>
      </c>
      <c r="D102" t="s">
        <v>157</v>
      </c>
      <c r="E102" t="s">
        <v>127</v>
      </c>
      <c r="F102" t="s">
        <v>128</v>
      </c>
      <c r="G102" t="s">
        <v>129</v>
      </c>
      <c r="H102">
        <v>301</v>
      </c>
      <c r="I102" t="s">
        <v>130</v>
      </c>
      <c r="J102">
        <v>6</v>
      </c>
      <c r="K102" t="s">
        <v>166</v>
      </c>
      <c r="L102" t="s">
        <v>167</v>
      </c>
      <c r="N102" t="s">
        <v>137</v>
      </c>
      <c r="Q102">
        <v>1</v>
      </c>
    </row>
    <row r="103" spans="1:17">
      <c r="A103">
        <v>2002</v>
      </c>
      <c r="B103" t="s">
        <v>125</v>
      </c>
      <c r="D103" t="s">
        <v>157</v>
      </c>
      <c r="E103" t="s">
        <v>127</v>
      </c>
      <c r="F103" t="s">
        <v>134</v>
      </c>
      <c r="G103" t="s">
        <v>129</v>
      </c>
      <c r="H103">
        <v>301</v>
      </c>
      <c r="I103" t="s">
        <v>130</v>
      </c>
      <c r="J103">
        <v>6</v>
      </c>
      <c r="K103" t="s">
        <v>168</v>
      </c>
      <c r="L103" t="s">
        <v>169</v>
      </c>
      <c r="N103" t="s">
        <v>137</v>
      </c>
      <c r="Q103">
        <v>1</v>
      </c>
    </row>
    <row r="104" spans="1:17">
      <c r="A104">
        <v>2002</v>
      </c>
      <c r="B104" t="s">
        <v>125</v>
      </c>
      <c r="D104" t="s">
        <v>157</v>
      </c>
      <c r="E104" t="s">
        <v>138</v>
      </c>
      <c r="F104" t="s">
        <v>139</v>
      </c>
      <c r="G104" t="s">
        <v>129</v>
      </c>
      <c r="H104">
        <v>301</v>
      </c>
      <c r="I104" t="s">
        <v>130</v>
      </c>
      <c r="J104">
        <v>6</v>
      </c>
      <c r="K104" t="s">
        <v>170</v>
      </c>
      <c r="L104" t="s">
        <v>171</v>
      </c>
      <c r="M104">
        <v>15222.1</v>
      </c>
      <c r="N104" t="s">
        <v>172</v>
      </c>
      <c r="Q104">
        <v>1</v>
      </c>
    </row>
    <row r="105" spans="1:17">
      <c r="A105">
        <v>2002</v>
      </c>
      <c r="B105" t="s">
        <v>125</v>
      </c>
      <c r="D105" t="s">
        <v>157</v>
      </c>
      <c r="E105" t="s">
        <v>138</v>
      </c>
      <c r="F105" t="s">
        <v>143</v>
      </c>
      <c r="G105" t="s">
        <v>129</v>
      </c>
      <c r="H105">
        <v>301</v>
      </c>
      <c r="I105" t="s">
        <v>130</v>
      </c>
      <c r="J105">
        <v>6</v>
      </c>
      <c r="K105" t="s">
        <v>173</v>
      </c>
      <c r="L105" t="s">
        <v>174</v>
      </c>
      <c r="M105">
        <v>243.5</v>
      </c>
      <c r="N105" t="s">
        <v>133</v>
      </c>
      <c r="Q105">
        <v>1</v>
      </c>
    </row>
    <row r="106" spans="1:17">
      <c r="A106">
        <v>2002</v>
      </c>
      <c r="B106" t="s">
        <v>125</v>
      </c>
      <c r="D106" t="s">
        <v>157</v>
      </c>
      <c r="E106" t="s">
        <v>138</v>
      </c>
      <c r="F106" t="s">
        <v>146</v>
      </c>
      <c r="G106" t="s">
        <v>129</v>
      </c>
      <c r="H106">
        <v>301</v>
      </c>
      <c r="I106" t="s">
        <v>130</v>
      </c>
      <c r="J106">
        <v>6</v>
      </c>
      <c r="K106" t="s">
        <v>175</v>
      </c>
      <c r="L106" t="s">
        <v>176</v>
      </c>
      <c r="M106">
        <v>12072.9</v>
      </c>
      <c r="N106" t="s">
        <v>142</v>
      </c>
      <c r="Q106">
        <v>1</v>
      </c>
    </row>
    <row r="107" spans="1:17">
      <c r="A107">
        <v>2002</v>
      </c>
      <c r="B107" t="s">
        <v>125</v>
      </c>
      <c r="D107" t="s">
        <v>157</v>
      </c>
      <c r="E107" t="s">
        <v>138</v>
      </c>
      <c r="F107" t="s">
        <v>150</v>
      </c>
      <c r="G107" t="s">
        <v>129</v>
      </c>
      <c r="H107">
        <v>301</v>
      </c>
      <c r="I107" t="s">
        <v>130</v>
      </c>
      <c r="J107">
        <v>6</v>
      </c>
      <c r="K107" t="s">
        <v>177</v>
      </c>
      <c r="L107" t="s">
        <v>178</v>
      </c>
      <c r="M107">
        <v>2604</v>
      </c>
      <c r="N107" t="s">
        <v>179</v>
      </c>
      <c r="Q107">
        <v>1</v>
      </c>
    </row>
    <row r="108" spans="1:17">
      <c r="A108">
        <v>2002</v>
      </c>
      <c r="B108" t="s">
        <v>125</v>
      </c>
      <c r="D108" t="s">
        <v>157</v>
      </c>
      <c r="E108" t="s">
        <v>138</v>
      </c>
      <c r="F108" t="s">
        <v>128</v>
      </c>
      <c r="G108" t="s">
        <v>129</v>
      </c>
      <c r="H108">
        <v>301</v>
      </c>
      <c r="I108" t="s">
        <v>130</v>
      </c>
      <c r="J108">
        <v>6</v>
      </c>
      <c r="K108" t="s">
        <v>180</v>
      </c>
      <c r="L108" t="s">
        <v>181</v>
      </c>
      <c r="N108" t="s">
        <v>137</v>
      </c>
      <c r="Q108">
        <v>1</v>
      </c>
    </row>
    <row r="109" spans="1:17">
      <c r="A109">
        <v>2002</v>
      </c>
      <c r="B109" t="s">
        <v>125</v>
      </c>
      <c r="D109" t="s">
        <v>157</v>
      </c>
      <c r="E109" t="s">
        <v>138</v>
      </c>
      <c r="F109" t="s">
        <v>134</v>
      </c>
      <c r="G109" t="s">
        <v>129</v>
      </c>
      <c r="H109">
        <v>301</v>
      </c>
      <c r="I109" t="s">
        <v>130</v>
      </c>
      <c r="J109">
        <v>6</v>
      </c>
      <c r="K109" t="s">
        <v>182</v>
      </c>
      <c r="L109" t="s">
        <v>183</v>
      </c>
      <c r="M109">
        <v>244.5</v>
      </c>
      <c r="N109" t="s">
        <v>133</v>
      </c>
      <c r="Q109">
        <v>1</v>
      </c>
    </row>
    <row r="110" spans="1:17">
      <c r="A110">
        <v>2003</v>
      </c>
      <c r="B110" t="s">
        <v>125</v>
      </c>
      <c r="D110" t="s">
        <v>184</v>
      </c>
      <c r="E110" t="s">
        <v>127</v>
      </c>
      <c r="F110" t="s">
        <v>139</v>
      </c>
      <c r="G110" t="s">
        <v>129</v>
      </c>
      <c r="H110">
        <v>301</v>
      </c>
      <c r="I110" t="s">
        <v>130</v>
      </c>
      <c r="J110">
        <v>6</v>
      </c>
      <c r="K110" t="s">
        <v>185</v>
      </c>
      <c r="L110" t="s">
        <v>186</v>
      </c>
      <c r="M110">
        <v>6165.4</v>
      </c>
      <c r="N110" t="s">
        <v>172</v>
      </c>
      <c r="Q110">
        <v>1</v>
      </c>
    </row>
    <row r="111" spans="1:17">
      <c r="A111">
        <v>2003</v>
      </c>
      <c r="B111" t="s">
        <v>125</v>
      </c>
      <c r="D111" t="s">
        <v>184</v>
      </c>
      <c r="E111" t="s">
        <v>127</v>
      </c>
      <c r="F111" t="s">
        <v>143</v>
      </c>
      <c r="G111" t="s">
        <v>129</v>
      </c>
      <c r="H111">
        <v>301</v>
      </c>
      <c r="I111" t="s">
        <v>130</v>
      </c>
      <c r="J111">
        <v>6</v>
      </c>
      <c r="K111" t="s">
        <v>187</v>
      </c>
      <c r="L111" t="s">
        <v>188</v>
      </c>
      <c r="M111">
        <v>959.8</v>
      </c>
      <c r="N111" t="s">
        <v>149</v>
      </c>
      <c r="Q111">
        <v>1</v>
      </c>
    </row>
    <row r="112" spans="1:17">
      <c r="A112">
        <v>2003</v>
      </c>
      <c r="B112" t="s">
        <v>125</v>
      </c>
      <c r="D112" t="s">
        <v>184</v>
      </c>
      <c r="E112" t="s">
        <v>127</v>
      </c>
      <c r="F112" t="s">
        <v>146</v>
      </c>
      <c r="G112" t="s">
        <v>129</v>
      </c>
      <c r="H112">
        <v>301</v>
      </c>
      <c r="I112" t="s">
        <v>130</v>
      </c>
      <c r="J112">
        <v>6</v>
      </c>
      <c r="K112" t="s">
        <v>189</v>
      </c>
      <c r="L112" t="s">
        <v>190</v>
      </c>
      <c r="M112">
        <v>3837.2</v>
      </c>
      <c r="N112" t="s">
        <v>149</v>
      </c>
      <c r="Q112">
        <v>1</v>
      </c>
    </row>
    <row r="113" spans="1:17">
      <c r="A113">
        <v>2003</v>
      </c>
      <c r="B113" t="s">
        <v>125</v>
      </c>
      <c r="D113" t="s">
        <v>184</v>
      </c>
      <c r="E113" t="s">
        <v>127</v>
      </c>
      <c r="F113" t="s">
        <v>150</v>
      </c>
      <c r="G113" t="s">
        <v>129</v>
      </c>
      <c r="H113">
        <v>301</v>
      </c>
      <c r="I113" t="s">
        <v>130</v>
      </c>
      <c r="J113">
        <v>6</v>
      </c>
      <c r="K113" t="s">
        <v>191</v>
      </c>
      <c r="L113" t="s">
        <v>192</v>
      </c>
      <c r="M113">
        <v>307.60000000000002</v>
      </c>
      <c r="N113" t="s">
        <v>133</v>
      </c>
      <c r="Q113">
        <v>1</v>
      </c>
    </row>
    <row r="114" spans="1:17">
      <c r="A114">
        <v>2003</v>
      </c>
      <c r="B114" t="s">
        <v>125</v>
      </c>
      <c r="D114" t="s">
        <v>184</v>
      </c>
      <c r="E114" t="s">
        <v>127</v>
      </c>
      <c r="F114" t="s">
        <v>128</v>
      </c>
      <c r="G114" t="s">
        <v>129</v>
      </c>
      <c r="H114">
        <v>301</v>
      </c>
      <c r="I114" t="s">
        <v>130</v>
      </c>
      <c r="J114">
        <v>6</v>
      </c>
      <c r="K114" t="s">
        <v>193</v>
      </c>
      <c r="L114" t="s">
        <v>194</v>
      </c>
      <c r="M114">
        <v>239.3</v>
      </c>
      <c r="N114" t="s">
        <v>133</v>
      </c>
      <c r="Q114">
        <v>1</v>
      </c>
    </row>
    <row r="115" spans="1:17">
      <c r="A115">
        <v>2003</v>
      </c>
      <c r="B115" t="s">
        <v>125</v>
      </c>
      <c r="D115" t="s">
        <v>184</v>
      </c>
      <c r="E115" t="s">
        <v>127</v>
      </c>
      <c r="F115" t="s">
        <v>134</v>
      </c>
      <c r="G115" t="s">
        <v>129</v>
      </c>
      <c r="H115">
        <v>301</v>
      </c>
      <c r="I115" t="s">
        <v>130</v>
      </c>
      <c r="J115">
        <v>6</v>
      </c>
      <c r="K115" t="s">
        <v>195</v>
      </c>
      <c r="L115" t="s">
        <v>196</v>
      </c>
      <c r="M115">
        <v>821.5</v>
      </c>
      <c r="N115" t="s">
        <v>149</v>
      </c>
      <c r="Q115">
        <v>1</v>
      </c>
    </row>
    <row r="116" spans="1:17">
      <c r="A116">
        <v>2003</v>
      </c>
      <c r="B116" t="s">
        <v>125</v>
      </c>
      <c r="D116" t="s">
        <v>184</v>
      </c>
      <c r="E116" t="s">
        <v>138</v>
      </c>
      <c r="F116" t="s">
        <v>139</v>
      </c>
      <c r="G116" t="s">
        <v>129</v>
      </c>
      <c r="H116">
        <v>301</v>
      </c>
      <c r="I116" t="s">
        <v>130</v>
      </c>
      <c r="J116">
        <v>6</v>
      </c>
      <c r="K116" t="s">
        <v>197</v>
      </c>
      <c r="L116" t="s">
        <v>198</v>
      </c>
      <c r="M116">
        <v>18434.7</v>
      </c>
      <c r="N116" t="s">
        <v>172</v>
      </c>
      <c r="Q116">
        <v>1</v>
      </c>
    </row>
    <row r="117" spans="1:17">
      <c r="A117">
        <v>2003</v>
      </c>
      <c r="B117" t="s">
        <v>125</v>
      </c>
      <c r="D117" t="s">
        <v>184</v>
      </c>
      <c r="E117" t="s">
        <v>138</v>
      </c>
      <c r="F117" t="s">
        <v>143</v>
      </c>
      <c r="G117" t="s">
        <v>129</v>
      </c>
      <c r="H117">
        <v>301</v>
      </c>
      <c r="I117" t="s">
        <v>130</v>
      </c>
      <c r="J117">
        <v>6</v>
      </c>
      <c r="K117" t="s">
        <v>199</v>
      </c>
      <c r="L117" t="s">
        <v>200</v>
      </c>
      <c r="M117">
        <v>575.9</v>
      </c>
      <c r="N117" t="s">
        <v>133</v>
      </c>
      <c r="Q117">
        <v>1</v>
      </c>
    </row>
    <row r="118" spans="1:17">
      <c r="A118">
        <v>2003</v>
      </c>
      <c r="B118" t="s">
        <v>125</v>
      </c>
      <c r="D118" t="s">
        <v>184</v>
      </c>
      <c r="E118" t="s">
        <v>138</v>
      </c>
      <c r="F118" t="s">
        <v>146</v>
      </c>
      <c r="G118" t="s">
        <v>129</v>
      </c>
      <c r="H118">
        <v>301</v>
      </c>
      <c r="I118" t="s">
        <v>130</v>
      </c>
      <c r="J118">
        <v>6</v>
      </c>
      <c r="K118" t="s">
        <v>201</v>
      </c>
      <c r="L118" t="s">
        <v>202</v>
      </c>
      <c r="M118">
        <v>14716</v>
      </c>
      <c r="N118" t="s">
        <v>142</v>
      </c>
      <c r="Q118">
        <v>1</v>
      </c>
    </row>
    <row r="119" spans="1:17">
      <c r="A119">
        <v>2003</v>
      </c>
      <c r="B119" t="s">
        <v>125</v>
      </c>
      <c r="D119" t="s">
        <v>184</v>
      </c>
      <c r="E119" t="s">
        <v>138</v>
      </c>
      <c r="F119" t="s">
        <v>150</v>
      </c>
      <c r="G119" t="s">
        <v>129</v>
      </c>
      <c r="H119">
        <v>301</v>
      </c>
      <c r="I119" t="s">
        <v>130</v>
      </c>
      <c r="J119">
        <v>6</v>
      </c>
      <c r="K119" t="s">
        <v>203</v>
      </c>
      <c r="L119" t="s">
        <v>204</v>
      </c>
      <c r="M119">
        <v>2415.9</v>
      </c>
      <c r="N119" t="s">
        <v>179</v>
      </c>
      <c r="Q119">
        <v>1</v>
      </c>
    </row>
    <row r="120" spans="1:17">
      <c r="A120">
        <v>2003</v>
      </c>
      <c r="B120" t="s">
        <v>125</v>
      </c>
      <c r="D120" t="s">
        <v>184</v>
      </c>
      <c r="E120" t="s">
        <v>138</v>
      </c>
      <c r="F120" t="s">
        <v>128</v>
      </c>
      <c r="G120" t="s">
        <v>129</v>
      </c>
      <c r="H120">
        <v>301</v>
      </c>
      <c r="I120" t="s">
        <v>130</v>
      </c>
      <c r="J120">
        <v>6</v>
      </c>
      <c r="K120" t="s">
        <v>205</v>
      </c>
      <c r="L120" t="s">
        <v>206</v>
      </c>
      <c r="M120">
        <v>143.80000000000001</v>
      </c>
      <c r="N120" t="s">
        <v>133</v>
      </c>
      <c r="Q120">
        <v>1</v>
      </c>
    </row>
    <row r="121" spans="1:17">
      <c r="A121">
        <v>2003</v>
      </c>
      <c r="B121" t="s">
        <v>125</v>
      </c>
      <c r="D121" t="s">
        <v>184</v>
      </c>
      <c r="E121" t="s">
        <v>138</v>
      </c>
      <c r="F121" t="s">
        <v>134</v>
      </c>
      <c r="G121" t="s">
        <v>129</v>
      </c>
      <c r="H121">
        <v>301</v>
      </c>
      <c r="I121" t="s">
        <v>130</v>
      </c>
      <c r="J121">
        <v>6</v>
      </c>
      <c r="K121" t="s">
        <v>207</v>
      </c>
      <c r="L121" t="s">
        <v>208</v>
      </c>
      <c r="M121">
        <v>583.1</v>
      </c>
      <c r="N121" t="s">
        <v>179</v>
      </c>
      <c r="Q121">
        <v>1</v>
      </c>
    </row>
    <row r="122" spans="1:17">
      <c r="A122">
        <v>2003</v>
      </c>
      <c r="B122" t="s">
        <v>125</v>
      </c>
      <c r="D122" t="s">
        <v>126</v>
      </c>
      <c r="E122" t="s">
        <v>127</v>
      </c>
      <c r="F122" t="s">
        <v>139</v>
      </c>
      <c r="G122" t="s">
        <v>129</v>
      </c>
      <c r="H122">
        <v>301</v>
      </c>
      <c r="I122" t="s">
        <v>130</v>
      </c>
      <c r="J122">
        <v>6</v>
      </c>
      <c r="K122" t="s">
        <v>209</v>
      </c>
      <c r="L122" t="s">
        <v>210</v>
      </c>
      <c r="M122">
        <v>5989.9</v>
      </c>
      <c r="N122" t="s">
        <v>142</v>
      </c>
      <c r="Q122">
        <v>1</v>
      </c>
    </row>
    <row r="123" spans="1:17">
      <c r="A123">
        <v>2003</v>
      </c>
      <c r="B123" t="s">
        <v>125</v>
      </c>
      <c r="D123" t="s">
        <v>126</v>
      </c>
      <c r="E123" t="s">
        <v>127</v>
      </c>
      <c r="F123" t="s">
        <v>143</v>
      </c>
      <c r="G123" t="s">
        <v>129</v>
      </c>
      <c r="H123">
        <v>301</v>
      </c>
      <c r="I123" t="s">
        <v>130</v>
      </c>
      <c r="J123">
        <v>6</v>
      </c>
      <c r="K123" t="s">
        <v>211</v>
      </c>
      <c r="L123" t="s">
        <v>212</v>
      </c>
      <c r="M123">
        <v>939.3</v>
      </c>
      <c r="N123" t="s">
        <v>133</v>
      </c>
      <c r="Q123">
        <v>1</v>
      </c>
    </row>
    <row r="124" spans="1:17">
      <c r="A124">
        <v>2003</v>
      </c>
      <c r="B124" t="s">
        <v>125</v>
      </c>
      <c r="D124" t="s">
        <v>126</v>
      </c>
      <c r="E124" t="s">
        <v>127</v>
      </c>
      <c r="F124" t="s">
        <v>146</v>
      </c>
      <c r="G124" t="s">
        <v>129</v>
      </c>
      <c r="H124">
        <v>301</v>
      </c>
      <c r="I124" t="s">
        <v>130</v>
      </c>
      <c r="J124">
        <v>6</v>
      </c>
      <c r="K124" t="s">
        <v>213</v>
      </c>
      <c r="L124" t="s">
        <v>214</v>
      </c>
      <c r="M124">
        <v>3695.6</v>
      </c>
      <c r="N124" t="s">
        <v>149</v>
      </c>
      <c r="Q124">
        <v>1</v>
      </c>
    </row>
    <row r="125" spans="1:17">
      <c r="A125">
        <v>2003</v>
      </c>
      <c r="B125" t="s">
        <v>125</v>
      </c>
      <c r="D125" t="s">
        <v>126</v>
      </c>
      <c r="E125" t="s">
        <v>127</v>
      </c>
      <c r="F125" t="s">
        <v>150</v>
      </c>
      <c r="G125" t="s">
        <v>129</v>
      </c>
      <c r="H125">
        <v>301</v>
      </c>
      <c r="I125" t="s">
        <v>130</v>
      </c>
      <c r="J125">
        <v>6</v>
      </c>
      <c r="K125" t="s">
        <v>215</v>
      </c>
      <c r="L125" t="s">
        <v>216</v>
      </c>
      <c r="M125">
        <v>305.60000000000002</v>
      </c>
      <c r="N125" t="s">
        <v>133</v>
      </c>
      <c r="Q125">
        <v>1</v>
      </c>
    </row>
    <row r="126" spans="1:17">
      <c r="A126">
        <v>2003</v>
      </c>
      <c r="B126" t="s">
        <v>125</v>
      </c>
      <c r="D126" t="s">
        <v>126</v>
      </c>
      <c r="E126" t="s">
        <v>127</v>
      </c>
      <c r="F126" t="s">
        <v>128</v>
      </c>
      <c r="G126" t="s">
        <v>129</v>
      </c>
      <c r="H126">
        <v>301</v>
      </c>
      <c r="I126" t="s">
        <v>130</v>
      </c>
      <c r="J126">
        <v>6</v>
      </c>
      <c r="K126" t="s">
        <v>131</v>
      </c>
      <c r="L126" t="s">
        <v>132</v>
      </c>
      <c r="M126">
        <v>238.6</v>
      </c>
      <c r="N126" t="s">
        <v>133</v>
      </c>
      <c r="Q126">
        <v>1</v>
      </c>
    </row>
    <row r="127" spans="1:17">
      <c r="A127">
        <v>2003</v>
      </c>
      <c r="B127" t="s">
        <v>125</v>
      </c>
      <c r="D127" t="s">
        <v>126</v>
      </c>
      <c r="E127" t="s">
        <v>127</v>
      </c>
      <c r="F127" t="s">
        <v>134</v>
      </c>
      <c r="G127" t="s">
        <v>129</v>
      </c>
      <c r="H127">
        <v>301</v>
      </c>
      <c r="I127" t="s">
        <v>130</v>
      </c>
      <c r="J127">
        <v>6</v>
      </c>
      <c r="K127" t="s">
        <v>135</v>
      </c>
      <c r="L127" t="s">
        <v>136</v>
      </c>
      <c r="M127">
        <v>810.8</v>
      </c>
      <c r="N127" t="s">
        <v>133</v>
      </c>
      <c r="Q127">
        <v>1</v>
      </c>
    </row>
    <row r="128" spans="1:17">
      <c r="A128">
        <v>2003</v>
      </c>
      <c r="B128" t="s">
        <v>125</v>
      </c>
      <c r="D128" t="s">
        <v>126</v>
      </c>
      <c r="E128" t="s">
        <v>138</v>
      </c>
      <c r="F128" t="s">
        <v>139</v>
      </c>
      <c r="G128" t="s">
        <v>129</v>
      </c>
      <c r="H128">
        <v>301</v>
      </c>
      <c r="I128" t="s">
        <v>130</v>
      </c>
      <c r="J128">
        <v>6</v>
      </c>
      <c r="K128" t="s">
        <v>140</v>
      </c>
      <c r="L128" t="s">
        <v>141</v>
      </c>
      <c r="M128">
        <v>3067.5</v>
      </c>
      <c r="N128" t="s">
        <v>179</v>
      </c>
      <c r="Q128">
        <v>1</v>
      </c>
    </row>
    <row r="129" spans="1:17">
      <c r="A129">
        <v>2003</v>
      </c>
      <c r="B129" t="s">
        <v>125</v>
      </c>
      <c r="D129" t="s">
        <v>126</v>
      </c>
      <c r="E129" t="s">
        <v>138</v>
      </c>
      <c r="F129" t="s">
        <v>143</v>
      </c>
      <c r="G129" t="s">
        <v>129</v>
      </c>
      <c r="H129">
        <v>301</v>
      </c>
      <c r="I129" t="s">
        <v>130</v>
      </c>
      <c r="J129">
        <v>6</v>
      </c>
      <c r="K129" t="s">
        <v>144</v>
      </c>
      <c r="L129" t="s">
        <v>145</v>
      </c>
      <c r="M129">
        <v>151.1</v>
      </c>
      <c r="N129" t="s">
        <v>133</v>
      </c>
      <c r="Q129">
        <v>1</v>
      </c>
    </row>
    <row r="130" spans="1:17">
      <c r="A130">
        <v>2003</v>
      </c>
      <c r="B130" t="s">
        <v>125</v>
      </c>
      <c r="D130" t="s">
        <v>126</v>
      </c>
      <c r="E130" t="s">
        <v>138</v>
      </c>
      <c r="F130" t="s">
        <v>146</v>
      </c>
      <c r="G130" t="s">
        <v>129</v>
      </c>
      <c r="H130">
        <v>301</v>
      </c>
      <c r="I130" t="s">
        <v>130</v>
      </c>
      <c r="J130">
        <v>6</v>
      </c>
      <c r="K130" t="s">
        <v>147</v>
      </c>
      <c r="L130" t="s">
        <v>148</v>
      </c>
      <c r="M130">
        <v>2342.3000000000002</v>
      </c>
      <c r="N130" t="s">
        <v>133</v>
      </c>
      <c r="Q130">
        <v>1</v>
      </c>
    </row>
    <row r="131" spans="1:17">
      <c r="A131">
        <v>2003</v>
      </c>
      <c r="B131" t="s">
        <v>125</v>
      </c>
      <c r="D131" t="s">
        <v>126</v>
      </c>
      <c r="E131" t="s">
        <v>138</v>
      </c>
      <c r="F131" t="s">
        <v>150</v>
      </c>
      <c r="G131" t="s">
        <v>129</v>
      </c>
      <c r="H131">
        <v>301</v>
      </c>
      <c r="I131" t="s">
        <v>130</v>
      </c>
      <c r="J131">
        <v>6</v>
      </c>
      <c r="K131" t="s">
        <v>151</v>
      </c>
      <c r="L131" t="s">
        <v>152</v>
      </c>
      <c r="M131">
        <v>269.2</v>
      </c>
      <c r="N131" t="s">
        <v>133</v>
      </c>
      <c r="Q131">
        <v>1</v>
      </c>
    </row>
    <row r="132" spans="1:17">
      <c r="A132">
        <v>2003</v>
      </c>
      <c r="B132" t="s">
        <v>125</v>
      </c>
      <c r="D132" t="s">
        <v>126</v>
      </c>
      <c r="E132" t="s">
        <v>138</v>
      </c>
      <c r="F132" t="s">
        <v>128</v>
      </c>
      <c r="G132" t="s">
        <v>129</v>
      </c>
      <c r="H132">
        <v>301</v>
      </c>
      <c r="I132" t="s">
        <v>130</v>
      </c>
      <c r="J132">
        <v>6</v>
      </c>
      <c r="K132" t="s">
        <v>153</v>
      </c>
      <c r="L132" t="s">
        <v>154</v>
      </c>
      <c r="N132" t="s">
        <v>137</v>
      </c>
      <c r="Q132">
        <v>1</v>
      </c>
    </row>
    <row r="133" spans="1:17">
      <c r="A133">
        <v>2003</v>
      </c>
      <c r="B133" t="s">
        <v>125</v>
      </c>
      <c r="D133" t="s">
        <v>126</v>
      </c>
      <c r="E133" t="s">
        <v>138</v>
      </c>
      <c r="F133" t="s">
        <v>134</v>
      </c>
      <c r="G133" t="s">
        <v>129</v>
      </c>
      <c r="H133">
        <v>301</v>
      </c>
      <c r="I133" t="s">
        <v>130</v>
      </c>
      <c r="J133">
        <v>6</v>
      </c>
      <c r="K133" t="s">
        <v>155</v>
      </c>
      <c r="L133" t="s">
        <v>156</v>
      </c>
      <c r="M133">
        <v>241</v>
      </c>
      <c r="N133" t="s">
        <v>133</v>
      </c>
      <c r="Q133">
        <v>1</v>
      </c>
    </row>
    <row r="134" spans="1:17">
      <c r="A134">
        <v>2003</v>
      </c>
      <c r="B134" t="s">
        <v>125</v>
      </c>
      <c r="D134" t="s">
        <v>157</v>
      </c>
      <c r="E134" t="s">
        <v>127</v>
      </c>
      <c r="F134" t="s">
        <v>139</v>
      </c>
      <c r="G134" t="s">
        <v>129</v>
      </c>
      <c r="H134">
        <v>301</v>
      </c>
      <c r="I134" t="s">
        <v>130</v>
      </c>
      <c r="J134">
        <v>6</v>
      </c>
      <c r="K134" t="s">
        <v>158</v>
      </c>
      <c r="L134" t="s">
        <v>159</v>
      </c>
      <c r="M134">
        <v>175.5</v>
      </c>
      <c r="N134" t="s">
        <v>133</v>
      </c>
      <c r="Q134">
        <v>1</v>
      </c>
    </row>
    <row r="135" spans="1:17">
      <c r="A135">
        <v>2003</v>
      </c>
      <c r="B135" t="s">
        <v>125</v>
      </c>
      <c r="D135" t="s">
        <v>157</v>
      </c>
      <c r="E135" t="s">
        <v>127</v>
      </c>
      <c r="F135" t="s">
        <v>143</v>
      </c>
      <c r="G135" t="s">
        <v>129</v>
      </c>
      <c r="H135">
        <v>301</v>
      </c>
      <c r="I135" t="s">
        <v>130</v>
      </c>
      <c r="J135">
        <v>6</v>
      </c>
      <c r="K135" t="s">
        <v>160</v>
      </c>
      <c r="L135" t="s">
        <v>161</v>
      </c>
      <c r="N135" t="s">
        <v>137</v>
      </c>
      <c r="Q135">
        <v>1</v>
      </c>
    </row>
    <row r="136" spans="1:17">
      <c r="A136">
        <v>2003</v>
      </c>
      <c r="B136" t="s">
        <v>125</v>
      </c>
      <c r="D136" t="s">
        <v>157</v>
      </c>
      <c r="E136" t="s">
        <v>127</v>
      </c>
      <c r="F136" t="s">
        <v>146</v>
      </c>
      <c r="G136" t="s">
        <v>129</v>
      </c>
      <c r="H136">
        <v>301</v>
      </c>
      <c r="I136" t="s">
        <v>130</v>
      </c>
      <c r="J136">
        <v>6</v>
      </c>
      <c r="K136" t="s">
        <v>162</v>
      </c>
      <c r="L136" t="s">
        <v>163</v>
      </c>
      <c r="N136" t="s">
        <v>137</v>
      </c>
      <c r="Q136">
        <v>1</v>
      </c>
    </row>
    <row r="137" spans="1:17">
      <c r="A137">
        <v>2003</v>
      </c>
      <c r="B137" t="s">
        <v>125</v>
      </c>
      <c r="D137" t="s">
        <v>157</v>
      </c>
      <c r="E137" t="s">
        <v>127</v>
      </c>
      <c r="F137" t="s">
        <v>150</v>
      </c>
      <c r="G137" t="s">
        <v>129</v>
      </c>
      <c r="H137">
        <v>301</v>
      </c>
      <c r="I137" t="s">
        <v>130</v>
      </c>
      <c r="J137">
        <v>6</v>
      </c>
      <c r="K137" t="s">
        <v>164</v>
      </c>
      <c r="L137" t="s">
        <v>165</v>
      </c>
      <c r="N137" t="s">
        <v>137</v>
      </c>
      <c r="Q137">
        <v>1</v>
      </c>
    </row>
    <row r="138" spans="1:17">
      <c r="A138">
        <v>2003</v>
      </c>
      <c r="B138" t="s">
        <v>125</v>
      </c>
      <c r="D138" t="s">
        <v>157</v>
      </c>
      <c r="E138" t="s">
        <v>127</v>
      </c>
      <c r="F138" t="s">
        <v>128</v>
      </c>
      <c r="G138" t="s">
        <v>129</v>
      </c>
      <c r="H138">
        <v>301</v>
      </c>
      <c r="I138" t="s">
        <v>130</v>
      </c>
      <c r="J138">
        <v>6</v>
      </c>
      <c r="K138" t="s">
        <v>166</v>
      </c>
      <c r="L138" t="s">
        <v>167</v>
      </c>
      <c r="N138" t="s">
        <v>137</v>
      </c>
      <c r="Q138">
        <v>1</v>
      </c>
    </row>
    <row r="139" spans="1:17">
      <c r="A139">
        <v>2003</v>
      </c>
      <c r="B139" t="s">
        <v>125</v>
      </c>
      <c r="D139" t="s">
        <v>157</v>
      </c>
      <c r="E139" t="s">
        <v>127</v>
      </c>
      <c r="F139" t="s">
        <v>134</v>
      </c>
      <c r="G139" t="s">
        <v>129</v>
      </c>
      <c r="H139">
        <v>301</v>
      </c>
      <c r="I139" t="s">
        <v>130</v>
      </c>
      <c r="J139">
        <v>6</v>
      </c>
      <c r="K139" t="s">
        <v>168</v>
      </c>
      <c r="L139" t="s">
        <v>169</v>
      </c>
      <c r="N139" t="s">
        <v>137</v>
      </c>
      <c r="Q139">
        <v>1</v>
      </c>
    </row>
    <row r="140" spans="1:17">
      <c r="A140">
        <v>2003</v>
      </c>
      <c r="B140" t="s">
        <v>125</v>
      </c>
      <c r="D140" t="s">
        <v>157</v>
      </c>
      <c r="E140" t="s">
        <v>138</v>
      </c>
      <c r="F140" t="s">
        <v>139</v>
      </c>
      <c r="G140" t="s">
        <v>129</v>
      </c>
      <c r="H140">
        <v>301</v>
      </c>
      <c r="I140" t="s">
        <v>130</v>
      </c>
      <c r="J140">
        <v>6</v>
      </c>
      <c r="K140" t="s">
        <v>170</v>
      </c>
      <c r="L140" t="s">
        <v>171</v>
      </c>
      <c r="M140">
        <v>15367.1</v>
      </c>
      <c r="N140" t="s">
        <v>172</v>
      </c>
      <c r="Q140">
        <v>1</v>
      </c>
    </row>
    <row r="141" spans="1:17">
      <c r="A141">
        <v>2003</v>
      </c>
      <c r="B141" t="s">
        <v>125</v>
      </c>
      <c r="D141" t="s">
        <v>157</v>
      </c>
      <c r="E141" t="s">
        <v>138</v>
      </c>
      <c r="F141" t="s">
        <v>143</v>
      </c>
      <c r="G141" t="s">
        <v>129</v>
      </c>
      <c r="H141">
        <v>301</v>
      </c>
      <c r="I141" t="s">
        <v>130</v>
      </c>
      <c r="J141">
        <v>6</v>
      </c>
      <c r="K141" t="s">
        <v>173</v>
      </c>
      <c r="L141" t="s">
        <v>174</v>
      </c>
      <c r="N141" t="s">
        <v>137</v>
      </c>
      <c r="Q141">
        <v>1</v>
      </c>
    </row>
    <row r="142" spans="1:17">
      <c r="A142">
        <v>2003</v>
      </c>
      <c r="B142" t="s">
        <v>125</v>
      </c>
      <c r="D142" t="s">
        <v>157</v>
      </c>
      <c r="E142" t="s">
        <v>138</v>
      </c>
      <c r="F142" t="s">
        <v>146</v>
      </c>
      <c r="G142" t="s">
        <v>129</v>
      </c>
      <c r="H142">
        <v>301</v>
      </c>
      <c r="I142" t="s">
        <v>130</v>
      </c>
      <c r="J142">
        <v>6</v>
      </c>
      <c r="K142" t="s">
        <v>175</v>
      </c>
      <c r="L142" t="s">
        <v>176</v>
      </c>
      <c r="M142">
        <v>12373.6</v>
      </c>
      <c r="N142" t="s">
        <v>142</v>
      </c>
      <c r="Q142">
        <v>1</v>
      </c>
    </row>
    <row r="143" spans="1:17">
      <c r="A143">
        <v>2003</v>
      </c>
      <c r="B143" t="s">
        <v>125</v>
      </c>
      <c r="D143" t="s">
        <v>157</v>
      </c>
      <c r="E143" t="s">
        <v>138</v>
      </c>
      <c r="F143" t="s">
        <v>150</v>
      </c>
      <c r="G143" t="s">
        <v>129</v>
      </c>
      <c r="H143">
        <v>301</v>
      </c>
      <c r="I143" t="s">
        <v>130</v>
      </c>
      <c r="J143">
        <v>6</v>
      </c>
      <c r="K143" t="s">
        <v>177</v>
      </c>
      <c r="L143" t="s">
        <v>178</v>
      </c>
      <c r="M143">
        <v>2146.6999999999998</v>
      </c>
      <c r="N143" t="s">
        <v>179</v>
      </c>
      <c r="Q143">
        <v>1</v>
      </c>
    </row>
    <row r="144" spans="1:17">
      <c r="A144">
        <v>2003</v>
      </c>
      <c r="B144" t="s">
        <v>125</v>
      </c>
      <c r="D144" t="s">
        <v>157</v>
      </c>
      <c r="E144" t="s">
        <v>138</v>
      </c>
      <c r="F144" t="s">
        <v>128</v>
      </c>
      <c r="G144" t="s">
        <v>129</v>
      </c>
      <c r="H144">
        <v>301</v>
      </c>
      <c r="I144" t="s">
        <v>130</v>
      </c>
      <c r="J144">
        <v>6</v>
      </c>
      <c r="K144" t="s">
        <v>180</v>
      </c>
      <c r="L144" t="s">
        <v>181</v>
      </c>
      <c r="N144" t="s">
        <v>137</v>
      </c>
      <c r="Q144">
        <v>1</v>
      </c>
    </row>
    <row r="145" spans="1:17">
      <c r="A145">
        <v>2003</v>
      </c>
      <c r="B145" t="s">
        <v>125</v>
      </c>
      <c r="D145" t="s">
        <v>157</v>
      </c>
      <c r="E145" t="s">
        <v>138</v>
      </c>
      <c r="F145" t="s">
        <v>134</v>
      </c>
      <c r="G145" t="s">
        <v>129</v>
      </c>
      <c r="H145">
        <v>301</v>
      </c>
      <c r="I145" t="s">
        <v>130</v>
      </c>
      <c r="J145">
        <v>6</v>
      </c>
      <c r="K145" t="s">
        <v>182</v>
      </c>
      <c r="L145" t="s">
        <v>183</v>
      </c>
      <c r="M145">
        <v>342</v>
      </c>
      <c r="N145" t="s">
        <v>133</v>
      </c>
      <c r="Q145">
        <v>1</v>
      </c>
    </row>
    <row r="146" spans="1:17">
      <c r="A146">
        <v>2004</v>
      </c>
      <c r="B146" t="s">
        <v>125</v>
      </c>
      <c r="D146" t="s">
        <v>184</v>
      </c>
      <c r="E146" t="s">
        <v>127</v>
      </c>
      <c r="F146" t="s">
        <v>139</v>
      </c>
      <c r="G146" t="s">
        <v>129</v>
      </c>
      <c r="H146">
        <v>301</v>
      </c>
      <c r="I146" t="s">
        <v>130</v>
      </c>
      <c r="J146">
        <v>6</v>
      </c>
      <c r="K146" t="s">
        <v>185</v>
      </c>
      <c r="L146" t="s">
        <v>186</v>
      </c>
      <c r="M146">
        <v>6967.8</v>
      </c>
      <c r="N146" t="s">
        <v>142</v>
      </c>
      <c r="Q146">
        <v>1</v>
      </c>
    </row>
    <row r="147" spans="1:17">
      <c r="A147">
        <v>2004</v>
      </c>
      <c r="B147" t="s">
        <v>125</v>
      </c>
      <c r="D147" t="s">
        <v>184</v>
      </c>
      <c r="E147" t="s">
        <v>127</v>
      </c>
      <c r="F147" t="s">
        <v>143</v>
      </c>
      <c r="G147" t="s">
        <v>129</v>
      </c>
      <c r="H147">
        <v>301</v>
      </c>
      <c r="I147" t="s">
        <v>130</v>
      </c>
      <c r="J147">
        <v>6</v>
      </c>
      <c r="K147" t="s">
        <v>187</v>
      </c>
      <c r="L147" t="s">
        <v>188</v>
      </c>
      <c r="M147">
        <v>1401.2</v>
      </c>
      <c r="N147" t="s">
        <v>149</v>
      </c>
      <c r="Q147">
        <v>1</v>
      </c>
    </row>
    <row r="148" spans="1:17">
      <c r="A148">
        <v>2004</v>
      </c>
      <c r="B148" t="s">
        <v>125</v>
      </c>
      <c r="D148" t="s">
        <v>184</v>
      </c>
      <c r="E148" t="s">
        <v>127</v>
      </c>
      <c r="F148" t="s">
        <v>146</v>
      </c>
      <c r="G148" t="s">
        <v>129</v>
      </c>
      <c r="H148">
        <v>301</v>
      </c>
      <c r="I148" t="s">
        <v>130</v>
      </c>
      <c r="J148">
        <v>6</v>
      </c>
      <c r="K148" t="s">
        <v>189</v>
      </c>
      <c r="L148" t="s">
        <v>190</v>
      </c>
      <c r="M148">
        <v>4224.3</v>
      </c>
      <c r="N148" t="s">
        <v>142</v>
      </c>
      <c r="Q148">
        <v>1</v>
      </c>
    </row>
    <row r="149" spans="1:17">
      <c r="A149">
        <v>2004</v>
      </c>
      <c r="B149" t="s">
        <v>125</v>
      </c>
      <c r="D149" t="s">
        <v>184</v>
      </c>
      <c r="E149" t="s">
        <v>127</v>
      </c>
      <c r="F149" t="s">
        <v>150</v>
      </c>
      <c r="G149" t="s">
        <v>129</v>
      </c>
      <c r="H149">
        <v>301</v>
      </c>
      <c r="I149" t="s">
        <v>130</v>
      </c>
      <c r="J149">
        <v>6</v>
      </c>
      <c r="K149" t="s">
        <v>191</v>
      </c>
      <c r="L149" t="s">
        <v>192</v>
      </c>
      <c r="N149" t="s">
        <v>137</v>
      </c>
      <c r="Q149">
        <v>1</v>
      </c>
    </row>
    <row r="150" spans="1:17">
      <c r="A150">
        <v>2004</v>
      </c>
      <c r="B150" t="s">
        <v>125</v>
      </c>
      <c r="D150" t="s">
        <v>184</v>
      </c>
      <c r="E150" t="s">
        <v>127</v>
      </c>
      <c r="F150" t="s">
        <v>128</v>
      </c>
      <c r="G150" t="s">
        <v>129</v>
      </c>
      <c r="H150">
        <v>301</v>
      </c>
      <c r="I150" t="s">
        <v>130</v>
      </c>
      <c r="J150">
        <v>6</v>
      </c>
      <c r="K150" t="s">
        <v>193</v>
      </c>
      <c r="L150" t="s">
        <v>194</v>
      </c>
      <c r="M150">
        <v>380</v>
      </c>
      <c r="N150" t="s">
        <v>133</v>
      </c>
      <c r="Q150">
        <v>1</v>
      </c>
    </row>
    <row r="151" spans="1:17">
      <c r="A151">
        <v>2004</v>
      </c>
      <c r="B151" t="s">
        <v>125</v>
      </c>
      <c r="D151" t="s">
        <v>184</v>
      </c>
      <c r="E151" t="s">
        <v>127</v>
      </c>
      <c r="F151" t="s">
        <v>134</v>
      </c>
      <c r="G151" t="s">
        <v>129</v>
      </c>
      <c r="H151">
        <v>301</v>
      </c>
      <c r="I151" t="s">
        <v>130</v>
      </c>
      <c r="J151">
        <v>6</v>
      </c>
      <c r="K151" t="s">
        <v>195</v>
      </c>
      <c r="L151" t="s">
        <v>196</v>
      </c>
      <c r="M151">
        <v>577.4</v>
      </c>
      <c r="N151" t="s">
        <v>133</v>
      </c>
      <c r="Q151">
        <v>1</v>
      </c>
    </row>
    <row r="152" spans="1:17">
      <c r="A152">
        <v>2004</v>
      </c>
      <c r="B152" t="s">
        <v>125</v>
      </c>
      <c r="D152" t="s">
        <v>184</v>
      </c>
      <c r="E152" t="s">
        <v>138</v>
      </c>
      <c r="F152" t="s">
        <v>139</v>
      </c>
      <c r="G152" t="s">
        <v>129</v>
      </c>
      <c r="H152">
        <v>301</v>
      </c>
      <c r="I152" t="s">
        <v>130</v>
      </c>
      <c r="J152">
        <v>6</v>
      </c>
      <c r="K152" t="s">
        <v>197</v>
      </c>
      <c r="L152" t="s">
        <v>198</v>
      </c>
      <c r="M152">
        <v>20658.5</v>
      </c>
      <c r="N152" t="s">
        <v>172</v>
      </c>
      <c r="Q152">
        <v>1</v>
      </c>
    </row>
    <row r="153" spans="1:17">
      <c r="A153">
        <v>2004</v>
      </c>
      <c r="B153" t="s">
        <v>125</v>
      </c>
      <c r="D153" t="s">
        <v>184</v>
      </c>
      <c r="E153" t="s">
        <v>138</v>
      </c>
      <c r="F153" t="s">
        <v>143</v>
      </c>
      <c r="G153" t="s">
        <v>129</v>
      </c>
      <c r="H153">
        <v>301</v>
      </c>
      <c r="I153" t="s">
        <v>130</v>
      </c>
      <c r="J153">
        <v>6</v>
      </c>
      <c r="K153" t="s">
        <v>199</v>
      </c>
      <c r="L153" t="s">
        <v>200</v>
      </c>
      <c r="M153">
        <v>1000.5</v>
      </c>
      <c r="N153" t="s">
        <v>179</v>
      </c>
      <c r="Q153">
        <v>1</v>
      </c>
    </row>
    <row r="154" spans="1:17">
      <c r="A154">
        <v>2004</v>
      </c>
      <c r="B154" t="s">
        <v>125</v>
      </c>
      <c r="D154" t="s">
        <v>184</v>
      </c>
      <c r="E154" t="s">
        <v>138</v>
      </c>
      <c r="F154" t="s">
        <v>146</v>
      </c>
      <c r="G154" t="s">
        <v>129</v>
      </c>
      <c r="H154">
        <v>301</v>
      </c>
      <c r="I154" t="s">
        <v>130</v>
      </c>
      <c r="J154">
        <v>6</v>
      </c>
      <c r="K154" t="s">
        <v>201</v>
      </c>
      <c r="L154" t="s">
        <v>202</v>
      </c>
      <c r="M154">
        <v>15559.2</v>
      </c>
      <c r="N154" t="s">
        <v>179</v>
      </c>
      <c r="Q154">
        <v>1</v>
      </c>
    </row>
    <row r="155" spans="1:17">
      <c r="A155">
        <v>2004</v>
      </c>
      <c r="B155" t="s">
        <v>125</v>
      </c>
      <c r="D155" t="s">
        <v>184</v>
      </c>
      <c r="E155" t="s">
        <v>138</v>
      </c>
      <c r="F155" t="s">
        <v>150</v>
      </c>
      <c r="G155" t="s">
        <v>129</v>
      </c>
      <c r="H155">
        <v>301</v>
      </c>
      <c r="I155" t="s">
        <v>130</v>
      </c>
      <c r="J155">
        <v>6</v>
      </c>
      <c r="K155" t="s">
        <v>203</v>
      </c>
      <c r="L155" t="s">
        <v>204</v>
      </c>
      <c r="M155">
        <v>2817.3</v>
      </c>
      <c r="N155" t="s">
        <v>142</v>
      </c>
      <c r="Q155">
        <v>1</v>
      </c>
    </row>
    <row r="156" spans="1:17">
      <c r="A156">
        <v>2004</v>
      </c>
      <c r="B156" t="s">
        <v>125</v>
      </c>
      <c r="D156" t="s">
        <v>184</v>
      </c>
      <c r="E156" t="s">
        <v>138</v>
      </c>
      <c r="F156" t="s">
        <v>128</v>
      </c>
      <c r="G156" t="s">
        <v>129</v>
      </c>
      <c r="H156">
        <v>301</v>
      </c>
      <c r="I156" t="s">
        <v>130</v>
      </c>
      <c r="J156">
        <v>6</v>
      </c>
      <c r="K156" t="s">
        <v>205</v>
      </c>
      <c r="L156" t="s">
        <v>206</v>
      </c>
      <c r="M156">
        <v>391.3</v>
      </c>
      <c r="N156" t="s">
        <v>133</v>
      </c>
      <c r="Q156">
        <v>1</v>
      </c>
    </row>
    <row r="157" spans="1:17">
      <c r="A157">
        <v>2004</v>
      </c>
      <c r="B157" t="s">
        <v>125</v>
      </c>
      <c r="D157" t="s">
        <v>184</v>
      </c>
      <c r="E157" t="s">
        <v>138</v>
      </c>
      <c r="F157" t="s">
        <v>134</v>
      </c>
      <c r="G157" t="s">
        <v>129</v>
      </c>
      <c r="H157">
        <v>301</v>
      </c>
      <c r="I157" t="s">
        <v>130</v>
      </c>
      <c r="J157">
        <v>6</v>
      </c>
      <c r="K157" t="s">
        <v>207</v>
      </c>
      <c r="L157" t="s">
        <v>208</v>
      </c>
      <c r="M157">
        <v>890.1</v>
      </c>
      <c r="N157" t="s">
        <v>179</v>
      </c>
      <c r="Q157">
        <v>1</v>
      </c>
    </row>
    <row r="158" spans="1:17">
      <c r="A158">
        <v>2004</v>
      </c>
      <c r="B158" t="s">
        <v>125</v>
      </c>
      <c r="D158" t="s">
        <v>126</v>
      </c>
      <c r="E158" t="s">
        <v>127</v>
      </c>
      <c r="F158" t="s">
        <v>139</v>
      </c>
      <c r="G158" t="s">
        <v>129</v>
      </c>
      <c r="H158">
        <v>301</v>
      </c>
      <c r="I158" t="s">
        <v>130</v>
      </c>
      <c r="J158">
        <v>6</v>
      </c>
      <c r="K158" t="s">
        <v>209</v>
      </c>
      <c r="L158" t="s">
        <v>210</v>
      </c>
      <c r="M158">
        <v>6691.9</v>
      </c>
      <c r="N158" t="s">
        <v>142</v>
      </c>
      <c r="Q158">
        <v>1</v>
      </c>
    </row>
    <row r="159" spans="1:17">
      <c r="A159">
        <v>2004</v>
      </c>
      <c r="B159" t="s">
        <v>125</v>
      </c>
      <c r="D159" t="s">
        <v>126</v>
      </c>
      <c r="E159" t="s">
        <v>127</v>
      </c>
      <c r="F159" t="s">
        <v>143</v>
      </c>
      <c r="G159" t="s">
        <v>129</v>
      </c>
      <c r="H159">
        <v>301</v>
      </c>
      <c r="I159" t="s">
        <v>130</v>
      </c>
      <c r="J159">
        <v>6</v>
      </c>
      <c r="K159" t="s">
        <v>211</v>
      </c>
      <c r="L159" t="s">
        <v>212</v>
      </c>
      <c r="M159">
        <v>1367.4</v>
      </c>
      <c r="N159" t="s">
        <v>133</v>
      </c>
      <c r="Q159">
        <v>1</v>
      </c>
    </row>
    <row r="160" spans="1:17">
      <c r="A160">
        <v>2004</v>
      </c>
      <c r="B160" t="s">
        <v>125</v>
      </c>
      <c r="D160" t="s">
        <v>126</v>
      </c>
      <c r="E160" t="s">
        <v>127</v>
      </c>
      <c r="F160" t="s">
        <v>146</v>
      </c>
      <c r="G160" t="s">
        <v>129</v>
      </c>
      <c r="H160">
        <v>301</v>
      </c>
      <c r="I160" t="s">
        <v>130</v>
      </c>
      <c r="J160">
        <v>6</v>
      </c>
      <c r="K160" t="s">
        <v>213</v>
      </c>
      <c r="L160" t="s">
        <v>214</v>
      </c>
      <c r="M160">
        <v>4039.1</v>
      </c>
      <c r="N160" t="s">
        <v>142</v>
      </c>
      <c r="Q160">
        <v>1</v>
      </c>
    </row>
    <row r="161" spans="1:17">
      <c r="A161">
        <v>2004</v>
      </c>
      <c r="B161" t="s">
        <v>125</v>
      </c>
      <c r="D161" t="s">
        <v>126</v>
      </c>
      <c r="E161" t="s">
        <v>127</v>
      </c>
      <c r="F161" t="s">
        <v>150</v>
      </c>
      <c r="G161" t="s">
        <v>129</v>
      </c>
      <c r="H161">
        <v>301</v>
      </c>
      <c r="I161" t="s">
        <v>130</v>
      </c>
      <c r="J161">
        <v>6</v>
      </c>
      <c r="K161" t="s">
        <v>215</v>
      </c>
      <c r="L161" t="s">
        <v>216</v>
      </c>
      <c r="N161" t="s">
        <v>137</v>
      </c>
      <c r="Q161">
        <v>1</v>
      </c>
    </row>
    <row r="162" spans="1:17">
      <c r="A162">
        <v>2004</v>
      </c>
      <c r="B162" t="s">
        <v>125</v>
      </c>
      <c r="D162" t="s">
        <v>126</v>
      </c>
      <c r="E162" t="s">
        <v>127</v>
      </c>
      <c r="F162" t="s">
        <v>128</v>
      </c>
      <c r="G162" t="s">
        <v>129</v>
      </c>
      <c r="H162">
        <v>301</v>
      </c>
      <c r="I162" t="s">
        <v>130</v>
      </c>
      <c r="J162">
        <v>6</v>
      </c>
      <c r="K162" t="s">
        <v>131</v>
      </c>
      <c r="L162" t="s">
        <v>132</v>
      </c>
      <c r="M162">
        <v>378.4</v>
      </c>
      <c r="N162" t="s">
        <v>133</v>
      </c>
      <c r="Q162">
        <v>1</v>
      </c>
    </row>
    <row r="163" spans="1:17">
      <c r="A163">
        <v>2004</v>
      </c>
      <c r="B163" t="s">
        <v>125</v>
      </c>
      <c r="D163" t="s">
        <v>126</v>
      </c>
      <c r="E163" t="s">
        <v>127</v>
      </c>
      <c r="F163" t="s">
        <v>134</v>
      </c>
      <c r="G163" t="s">
        <v>129</v>
      </c>
      <c r="H163">
        <v>301</v>
      </c>
      <c r="I163" t="s">
        <v>130</v>
      </c>
      <c r="J163">
        <v>6</v>
      </c>
      <c r="K163" t="s">
        <v>135</v>
      </c>
      <c r="L163" t="s">
        <v>136</v>
      </c>
      <c r="M163">
        <v>558.29999999999995</v>
      </c>
      <c r="N163" t="s">
        <v>133</v>
      </c>
      <c r="Q163">
        <v>1</v>
      </c>
    </row>
    <row r="164" spans="1:17">
      <c r="A164">
        <v>2004</v>
      </c>
      <c r="B164" t="s">
        <v>125</v>
      </c>
      <c r="D164" t="s">
        <v>126</v>
      </c>
      <c r="E164" t="s">
        <v>138</v>
      </c>
      <c r="F164" t="s">
        <v>139</v>
      </c>
      <c r="G164" t="s">
        <v>129</v>
      </c>
      <c r="H164">
        <v>301</v>
      </c>
      <c r="I164" t="s">
        <v>130</v>
      </c>
      <c r="J164">
        <v>6</v>
      </c>
      <c r="K164" t="s">
        <v>140</v>
      </c>
      <c r="L164" t="s">
        <v>141</v>
      </c>
      <c r="M164">
        <v>3750</v>
      </c>
      <c r="N164" t="s">
        <v>142</v>
      </c>
      <c r="Q164">
        <v>1</v>
      </c>
    </row>
    <row r="165" spans="1:17">
      <c r="A165">
        <v>2004</v>
      </c>
      <c r="B165" t="s">
        <v>125</v>
      </c>
      <c r="D165" t="s">
        <v>126</v>
      </c>
      <c r="E165" t="s">
        <v>138</v>
      </c>
      <c r="F165" t="s">
        <v>143</v>
      </c>
      <c r="G165" t="s">
        <v>129</v>
      </c>
      <c r="H165">
        <v>301</v>
      </c>
      <c r="I165" t="s">
        <v>130</v>
      </c>
      <c r="J165">
        <v>6</v>
      </c>
      <c r="K165" t="s">
        <v>144</v>
      </c>
      <c r="L165" t="s">
        <v>145</v>
      </c>
      <c r="M165">
        <v>812.3</v>
      </c>
      <c r="N165" t="s">
        <v>133</v>
      </c>
      <c r="Q165">
        <v>1</v>
      </c>
    </row>
    <row r="166" spans="1:17">
      <c r="A166">
        <v>2004</v>
      </c>
      <c r="B166" t="s">
        <v>125</v>
      </c>
      <c r="D166" t="s">
        <v>126</v>
      </c>
      <c r="E166" t="s">
        <v>138</v>
      </c>
      <c r="F166" t="s">
        <v>146</v>
      </c>
      <c r="G166" t="s">
        <v>129</v>
      </c>
      <c r="H166">
        <v>301</v>
      </c>
      <c r="I166" t="s">
        <v>130</v>
      </c>
      <c r="J166">
        <v>6</v>
      </c>
      <c r="K166" t="s">
        <v>147</v>
      </c>
      <c r="L166" t="s">
        <v>148</v>
      </c>
      <c r="M166">
        <v>2222.1999999999998</v>
      </c>
      <c r="N166" t="s">
        <v>179</v>
      </c>
      <c r="Q166">
        <v>1</v>
      </c>
    </row>
    <row r="167" spans="1:17">
      <c r="A167">
        <v>2004</v>
      </c>
      <c r="B167" t="s">
        <v>125</v>
      </c>
      <c r="D167" t="s">
        <v>126</v>
      </c>
      <c r="E167" t="s">
        <v>138</v>
      </c>
      <c r="F167" t="s">
        <v>150</v>
      </c>
      <c r="G167" t="s">
        <v>129</v>
      </c>
      <c r="H167">
        <v>301</v>
      </c>
      <c r="I167" t="s">
        <v>130</v>
      </c>
      <c r="J167">
        <v>6</v>
      </c>
      <c r="K167" t="s">
        <v>151</v>
      </c>
      <c r="L167" t="s">
        <v>152</v>
      </c>
      <c r="M167">
        <v>339</v>
      </c>
      <c r="N167" t="s">
        <v>133</v>
      </c>
      <c r="Q167">
        <v>1</v>
      </c>
    </row>
    <row r="168" spans="1:17">
      <c r="A168">
        <v>2004</v>
      </c>
      <c r="B168" t="s">
        <v>125</v>
      </c>
      <c r="D168" t="s">
        <v>126</v>
      </c>
      <c r="E168" t="s">
        <v>138</v>
      </c>
      <c r="F168" t="s">
        <v>128</v>
      </c>
      <c r="G168" t="s">
        <v>129</v>
      </c>
      <c r="H168">
        <v>301</v>
      </c>
      <c r="I168" t="s">
        <v>130</v>
      </c>
      <c r="J168">
        <v>6</v>
      </c>
      <c r="K168" t="s">
        <v>153</v>
      </c>
      <c r="L168" t="s">
        <v>154</v>
      </c>
      <c r="N168" t="s">
        <v>137</v>
      </c>
      <c r="Q168">
        <v>1</v>
      </c>
    </row>
    <row r="169" spans="1:17">
      <c r="A169">
        <v>2004</v>
      </c>
      <c r="B169" t="s">
        <v>125</v>
      </c>
      <c r="D169" t="s">
        <v>126</v>
      </c>
      <c r="E169" t="s">
        <v>138</v>
      </c>
      <c r="F169" t="s">
        <v>134</v>
      </c>
      <c r="G169" t="s">
        <v>129</v>
      </c>
      <c r="H169">
        <v>301</v>
      </c>
      <c r="I169" t="s">
        <v>130</v>
      </c>
      <c r="J169">
        <v>6</v>
      </c>
      <c r="K169" t="s">
        <v>155</v>
      </c>
      <c r="L169" t="s">
        <v>156</v>
      </c>
      <c r="N169" t="s">
        <v>137</v>
      </c>
      <c r="Q169">
        <v>1</v>
      </c>
    </row>
    <row r="170" spans="1:17">
      <c r="A170">
        <v>2004</v>
      </c>
      <c r="B170" t="s">
        <v>125</v>
      </c>
      <c r="D170" t="s">
        <v>157</v>
      </c>
      <c r="E170" t="s">
        <v>127</v>
      </c>
      <c r="F170" t="s">
        <v>139</v>
      </c>
      <c r="G170" t="s">
        <v>129</v>
      </c>
      <c r="H170">
        <v>301</v>
      </c>
      <c r="I170" t="s">
        <v>130</v>
      </c>
      <c r="J170">
        <v>6</v>
      </c>
      <c r="K170" t="s">
        <v>158</v>
      </c>
      <c r="L170" t="s">
        <v>159</v>
      </c>
      <c r="N170" t="s">
        <v>137</v>
      </c>
      <c r="Q170">
        <v>1</v>
      </c>
    </row>
    <row r="171" spans="1:17">
      <c r="A171">
        <v>2004</v>
      </c>
      <c r="B171" t="s">
        <v>125</v>
      </c>
      <c r="D171" t="s">
        <v>157</v>
      </c>
      <c r="E171" t="s">
        <v>127</v>
      </c>
      <c r="F171" t="s">
        <v>143</v>
      </c>
      <c r="G171" t="s">
        <v>129</v>
      </c>
      <c r="H171">
        <v>301</v>
      </c>
      <c r="I171" t="s">
        <v>130</v>
      </c>
      <c r="J171">
        <v>6</v>
      </c>
      <c r="K171" t="s">
        <v>160</v>
      </c>
      <c r="L171" t="s">
        <v>161</v>
      </c>
      <c r="N171" t="s">
        <v>137</v>
      </c>
      <c r="Q171">
        <v>1</v>
      </c>
    </row>
    <row r="172" spans="1:17">
      <c r="A172">
        <v>2004</v>
      </c>
      <c r="B172" t="s">
        <v>125</v>
      </c>
      <c r="D172" t="s">
        <v>157</v>
      </c>
      <c r="E172" t="s">
        <v>127</v>
      </c>
      <c r="F172" t="s">
        <v>146</v>
      </c>
      <c r="G172" t="s">
        <v>129</v>
      </c>
      <c r="H172">
        <v>301</v>
      </c>
      <c r="I172" t="s">
        <v>130</v>
      </c>
      <c r="J172">
        <v>6</v>
      </c>
      <c r="K172" t="s">
        <v>162</v>
      </c>
      <c r="L172" t="s">
        <v>163</v>
      </c>
      <c r="N172" t="s">
        <v>137</v>
      </c>
      <c r="Q172">
        <v>1</v>
      </c>
    </row>
    <row r="173" spans="1:17">
      <c r="A173">
        <v>2004</v>
      </c>
      <c r="B173" t="s">
        <v>125</v>
      </c>
      <c r="D173" t="s">
        <v>157</v>
      </c>
      <c r="E173" t="s">
        <v>127</v>
      </c>
      <c r="F173" t="s">
        <v>150</v>
      </c>
      <c r="G173" t="s">
        <v>129</v>
      </c>
      <c r="H173">
        <v>301</v>
      </c>
      <c r="I173" t="s">
        <v>130</v>
      </c>
      <c r="J173">
        <v>6</v>
      </c>
      <c r="K173" t="s">
        <v>164</v>
      </c>
      <c r="L173" t="s">
        <v>165</v>
      </c>
      <c r="N173" t="s">
        <v>137</v>
      </c>
      <c r="Q173">
        <v>1</v>
      </c>
    </row>
    <row r="174" spans="1:17">
      <c r="A174">
        <v>2004</v>
      </c>
      <c r="B174" t="s">
        <v>125</v>
      </c>
      <c r="D174" t="s">
        <v>157</v>
      </c>
      <c r="E174" t="s">
        <v>127</v>
      </c>
      <c r="F174" t="s">
        <v>128</v>
      </c>
      <c r="G174" t="s">
        <v>129</v>
      </c>
      <c r="H174">
        <v>301</v>
      </c>
      <c r="I174" t="s">
        <v>130</v>
      </c>
      <c r="J174">
        <v>6</v>
      </c>
      <c r="K174" t="s">
        <v>166</v>
      </c>
      <c r="L174" t="s">
        <v>167</v>
      </c>
      <c r="N174" t="s">
        <v>137</v>
      </c>
      <c r="Q174">
        <v>1</v>
      </c>
    </row>
    <row r="175" spans="1:17">
      <c r="A175">
        <v>2004</v>
      </c>
      <c r="B175" t="s">
        <v>125</v>
      </c>
      <c r="D175" t="s">
        <v>157</v>
      </c>
      <c r="E175" t="s">
        <v>127</v>
      </c>
      <c r="F175" t="s">
        <v>134</v>
      </c>
      <c r="G175" t="s">
        <v>129</v>
      </c>
      <c r="H175">
        <v>301</v>
      </c>
      <c r="I175" t="s">
        <v>130</v>
      </c>
      <c r="J175">
        <v>6</v>
      </c>
      <c r="K175" t="s">
        <v>168</v>
      </c>
      <c r="L175" t="s">
        <v>169</v>
      </c>
      <c r="N175" t="s">
        <v>137</v>
      </c>
      <c r="Q175">
        <v>1</v>
      </c>
    </row>
    <row r="176" spans="1:17">
      <c r="A176">
        <v>2004</v>
      </c>
      <c r="B176" t="s">
        <v>125</v>
      </c>
      <c r="D176" t="s">
        <v>157</v>
      </c>
      <c r="E176" t="s">
        <v>138</v>
      </c>
      <c r="F176" t="s">
        <v>139</v>
      </c>
      <c r="G176" t="s">
        <v>129</v>
      </c>
      <c r="H176">
        <v>301</v>
      </c>
      <c r="I176" t="s">
        <v>130</v>
      </c>
      <c r="J176">
        <v>6</v>
      </c>
      <c r="K176" t="s">
        <v>170</v>
      </c>
      <c r="L176" t="s">
        <v>171</v>
      </c>
      <c r="M176">
        <v>16908.400000000001</v>
      </c>
      <c r="N176" t="s">
        <v>172</v>
      </c>
      <c r="Q176">
        <v>1</v>
      </c>
    </row>
    <row r="177" spans="1:17">
      <c r="A177">
        <v>2004</v>
      </c>
      <c r="B177" t="s">
        <v>125</v>
      </c>
      <c r="D177" t="s">
        <v>157</v>
      </c>
      <c r="E177" t="s">
        <v>138</v>
      </c>
      <c r="F177" t="s">
        <v>143</v>
      </c>
      <c r="G177" t="s">
        <v>129</v>
      </c>
      <c r="H177">
        <v>301</v>
      </c>
      <c r="I177" t="s">
        <v>130</v>
      </c>
      <c r="J177">
        <v>6</v>
      </c>
      <c r="K177" t="s">
        <v>173</v>
      </c>
      <c r="L177" t="s">
        <v>174</v>
      </c>
      <c r="M177">
        <v>188.2</v>
      </c>
      <c r="N177" t="s">
        <v>133</v>
      </c>
      <c r="Q177">
        <v>1</v>
      </c>
    </row>
    <row r="178" spans="1:17">
      <c r="A178">
        <v>2004</v>
      </c>
      <c r="B178" t="s">
        <v>125</v>
      </c>
      <c r="D178" t="s">
        <v>157</v>
      </c>
      <c r="E178" t="s">
        <v>138</v>
      </c>
      <c r="F178" t="s">
        <v>146</v>
      </c>
      <c r="G178" t="s">
        <v>129</v>
      </c>
      <c r="H178">
        <v>301</v>
      </c>
      <c r="I178" t="s">
        <v>130</v>
      </c>
      <c r="J178">
        <v>6</v>
      </c>
      <c r="K178" t="s">
        <v>175</v>
      </c>
      <c r="L178" t="s">
        <v>176</v>
      </c>
      <c r="M178">
        <v>13337</v>
      </c>
      <c r="N178" t="s">
        <v>149</v>
      </c>
      <c r="Q178">
        <v>1</v>
      </c>
    </row>
    <row r="179" spans="1:17">
      <c r="A179">
        <v>2004</v>
      </c>
      <c r="B179" t="s">
        <v>125</v>
      </c>
      <c r="D179" t="s">
        <v>157</v>
      </c>
      <c r="E179" t="s">
        <v>138</v>
      </c>
      <c r="F179" t="s">
        <v>150</v>
      </c>
      <c r="G179" t="s">
        <v>129</v>
      </c>
      <c r="H179">
        <v>301</v>
      </c>
      <c r="I179" t="s">
        <v>130</v>
      </c>
      <c r="J179">
        <v>6</v>
      </c>
      <c r="K179" t="s">
        <v>177</v>
      </c>
      <c r="L179" t="s">
        <v>178</v>
      </c>
      <c r="M179">
        <v>2478.3000000000002</v>
      </c>
      <c r="N179" t="s">
        <v>179</v>
      </c>
      <c r="Q179">
        <v>1</v>
      </c>
    </row>
    <row r="180" spans="1:17">
      <c r="A180">
        <v>2004</v>
      </c>
      <c r="B180" t="s">
        <v>125</v>
      </c>
      <c r="D180" t="s">
        <v>157</v>
      </c>
      <c r="E180" t="s">
        <v>138</v>
      </c>
      <c r="F180" t="s">
        <v>128</v>
      </c>
      <c r="G180" t="s">
        <v>129</v>
      </c>
      <c r="H180">
        <v>301</v>
      </c>
      <c r="I180" t="s">
        <v>130</v>
      </c>
      <c r="J180">
        <v>6</v>
      </c>
      <c r="K180" t="s">
        <v>180</v>
      </c>
      <c r="L180" t="s">
        <v>181</v>
      </c>
      <c r="M180">
        <v>269.10000000000002</v>
      </c>
      <c r="N180" t="s">
        <v>133</v>
      </c>
      <c r="Q180">
        <v>1</v>
      </c>
    </row>
    <row r="181" spans="1:17">
      <c r="A181">
        <v>2004</v>
      </c>
      <c r="B181" t="s">
        <v>125</v>
      </c>
      <c r="D181" t="s">
        <v>157</v>
      </c>
      <c r="E181" t="s">
        <v>138</v>
      </c>
      <c r="F181" t="s">
        <v>134</v>
      </c>
      <c r="G181" t="s">
        <v>129</v>
      </c>
      <c r="H181">
        <v>301</v>
      </c>
      <c r="I181" t="s">
        <v>130</v>
      </c>
      <c r="J181">
        <v>6</v>
      </c>
      <c r="K181" t="s">
        <v>182</v>
      </c>
      <c r="L181" t="s">
        <v>183</v>
      </c>
      <c r="M181">
        <v>635.79999999999995</v>
      </c>
      <c r="N181" t="s">
        <v>149</v>
      </c>
      <c r="Q181">
        <v>1</v>
      </c>
    </row>
    <row r="182" spans="1:17">
      <c r="A182">
        <v>2005</v>
      </c>
      <c r="B182" t="s">
        <v>125</v>
      </c>
      <c r="D182" t="s">
        <v>184</v>
      </c>
      <c r="E182" t="s">
        <v>127</v>
      </c>
      <c r="F182" t="s">
        <v>139</v>
      </c>
      <c r="G182" t="s">
        <v>129</v>
      </c>
      <c r="H182">
        <v>301</v>
      </c>
      <c r="I182" t="s">
        <v>130</v>
      </c>
      <c r="J182">
        <v>6</v>
      </c>
      <c r="K182" t="s">
        <v>185</v>
      </c>
      <c r="L182" t="s">
        <v>186</v>
      </c>
      <c r="M182">
        <v>6158.1</v>
      </c>
      <c r="N182" t="s">
        <v>142</v>
      </c>
      <c r="Q182">
        <v>1</v>
      </c>
    </row>
    <row r="183" spans="1:17">
      <c r="A183">
        <v>2005</v>
      </c>
      <c r="B183" t="s">
        <v>125</v>
      </c>
      <c r="D183" t="s">
        <v>184</v>
      </c>
      <c r="E183" t="s">
        <v>127</v>
      </c>
      <c r="F183" t="s">
        <v>143</v>
      </c>
      <c r="G183" t="s">
        <v>129</v>
      </c>
      <c r="H183">
        <v>301</v>
      </c>
      <c r="I183" t="s">
        <v>130</v>
      </c>
      <c r="J183">
        <v>6</v>
      </c>
      <c r="K183" t="s">
        <v>187</v>
      </c>
      <c r="L183" t="s">
        <v>188</v>
      </c>
      <c r="M183">
        <v>991.1</v>
      </c>
      <c r="N183" t="s">
        <v>149</v>
      </c>
      <c r="Q183">
        <v>1</v>
      </c>
    </row>
    <row r="184" spans="1:17">
      <c r="A184">
        <v>2005</v>
      </c>
      <c r="B184" t="s">
        <v>125</v>
      </c>
      <c r="D184" t="s">
        <v>184</v>
      </c>
      <c r="E184" t="s">
        <v>127</v>
      </c>
      <c r="F184" t="s">
        <v>146</v>
      </c>
      <c r="G184" t="s">
        <v>129</v>
      </c>
      <c r="H184">
        <v>301</v>
      </c>
      <c r="I184" t="s">
        <v>130</v>
      </c>
      <c r="J184">
        <v>6</v>
      </c>
      <c r="K184" t="s">
        <v>189</v>
      </c>
      <c r="L184" t="s">
        <v>190</v>
      </c>
      <c r="M184">
        <v>3729.5</v>
      </c>
      <c r="N184" t="s">
        <v>179</v>
      </c>
      <c r="Q184">
        <v>1</v>
      </c>
    </row>
    <row r="185" spans="1:17">
      <c r="A185">
        <v>2005</v>
      </c>
      <c r="B185" t="s">
        <v>125</v>
      </c>
      <c r="D185" t="s">
        <v>184</v>
      </c>
      <c r="E185" t="s">
        <v>127</v>
      </c>
      <c r="F185" t="s">
        <v>150</v>
      </c>
      <c r="G185" t="s">
        <v>129</v>
      </c>
      <c r="H185">
        <v>301</v>
      </c>
      <c r="I185" t="s">
        <v>130</v>
      </c>
      <c r="J185">
        <v>6</v>
      </c>
      <c r="K185" t="s">
        <v>191</v>
      </c>
      <c r="L185" t="s">
        <v>192</v>
      </c>
      <c r="N185" t="s">
        <v>137</v>
      </c>
      <c r="Q185">
        <v>1</v>
      </c>
    </row>
    <row r="186" spans="1:17">
      <c r="A186">
        <v>2005</v>
      </c>
      <c r="B186" t="s">
        <v>125</v>
      </c>
      <c r="D186" t="s">
        <v>184</v>
      </c>
      <c r="E186" t="s">
        <v>127</v>
      </c>
      <c r="F186" t="s">
        <v>128</v>
      </c>
      <c r="G186" t="s">
        <v>129</v>
      </c>
      <c r="H186">
        <v>301</v>
      </c>
      <c r="I186" t="s">
        <v>130</v>
      </c>
      <c r="J186">
        <v>6</v>
      </c>
      <c r="K186" t="s">
        <v>193</v>
      </c>
      <c r="L186" t="s">
        <v>194</v>
      </c>
      <c r="M186">
        <v>498.6</v>
      </c>
      <c r="N186" t="s">
        <v>133</v>
      </c>
      <c r="Q186">
        <v>1</v>
      </c>
    </row>
    <row r="187" spans="1:17">
      <c r="A187">
        <v>2005</v>
      </c>
      <c r="B187" t="s">
        <v>125</v>
      </c>
      <c r="D187" t="s">
        <v>184</v>
      </c>
      <c r="E187" t="s">
        <v>127</v>
      </c>
      <c r="F187" t="s">
        <v>134</v>
      </c>
      <c r="G187" t="s">
        <v>129</v>
      </c>
      <c r="H187">
        <v>301</v>
      </c>
      <c r="I187" t="s">
        <v>130</v>
      </c>
      <c r="J187">
        <v>6</v>
      </c>
      <c r="K187" t="s">
        <v>195</v>
      </c>
      <c r="L187" t="s">
        <v>196</v>
      </c>
      <c r="M187">
        <v>625.29999999999995</v>
      </c>
      <c r="N187" t="s">
        <v>133</v>
      </c>
      <c r="Q187">
        <v>1</v>
      </c>
    </row>
    <row r="188" spans="1:17">
      <c r="A188">
        <v>2005</v>
      </c>
      <c r="B188" t="s">
        <v>125</v>
      </c>
      <c r="D188" t="s">
        <v>184</v>
      </c>
      <c r="E188" t="s">
        <v>138</v>
      </c>
      <c r="F188" t="s">
        <v>139</v>
      </c>
      <c r="G188" t="s">
        <v>129</v>
      </c>
      <c r="H188">
        <v>301</v>
      </c>
      <c r="I188" t="s">
        <v>130</v>
      </c>
      <c r="J188">
        <v>6</v>
      </c>
      <c r="K188" t="s">
        <v>197</v>
      </c>
      <c r="L188" t="s">
        <v>198</v>
      </c>
      <c r="M188">
        <v>21400</v>
      </c>
      <c r="N188" t="s">
        <v>172</v>
      </c>
      <c r="Q188">
        <v>1</v>
      </c>
    </row>
    <row r="189" spans="1:17">
      <c r="A189">
        <v>2005</v>
      </c>
      <c r="B189" t="s">
        <v>125</v>
      </c>
      <c r="D189" t="s">
        <v>184</v>
      </c>
      <c r="E189" t="s">
        <v>138</v>
      </c>
      <c r="F189" t="s">
        <v>143</v>
      </c>
      <c r="G189" t="s">
        <v>129</v>
      </c>
      <c r="H189">
        <v>301</v>
      </c>
      <c r="I189" t="s">
        <v>130</v>
      </c>
      <c r="J189">
        <v>6</v>
      </c>
      <c r="K189" t="s">
        <v>199</v>
      </c>
      <c r="L189" t="s">
        <v>200</v>
      </c>
      <c r="M189">
        <v>1413.8</v>
      </c>
      <c r="N189" t="s">
        <v>179</v>
      </c>
      <c r="Q189">
        <v>1</v>
      </c>
    </row>
    <row r="190" spans="1:17">
      <c r="A190">
        <v>2005</v>
      </c>
      <c r="B190" t="s">
        <v>125</v>
      </c>
      <c r="D190" t="s">
        <v>184</v>
      </c>
      <c r="E190" t="s">
        <v>138</v>
      </c>
      <c r="F190" t="s">
        <v>146</v>
      </c>
      <c r="G190" t="s">
        <v>129</v>
      </c>
      <c r="H190">
        <v>301</v>
      </c>
      <c r="I190" t="s">
        <v>130</v>
      </c>
      <c r="J190">
        <v>6</v>
      </c>
      <c r="K190" t="s">
        <v>201</v>
      </c>
      <c r="L190" t="s">
        <v>202</v>
      </c>
      <c r="M190">
        <v>16115.8</v>
      </c>
      <c r="N190" t="s">
        <v>172</v>
      </c>
      <c r="Q190">
        <v>1</v>
      </c>
    </row>
    <row r="191" spans="1:17">
      <c r="A191">
        <v>2005</v>
      </c>
      <c r="B191" t="s">
        <v>125</v>
      </c>
      <c r="D191" t="s">
        <v>184</v>
      </c>
      <c r="E191" t="s">
        <v>138</v>
      </c>
      <c r="F191" t="s">
        <v>150</v>
      </c>
      <c r="G191" t="s">
        <v>129</v>
      </c>
      <c r="H191">
        <v>301</v>
      </c>
      <c r="I191" t="s">
        <v>130</v>
      </c>
      <c r="J191">
        <v>6</v>
      </c>
      <c r="K191" t="s">
        <v>203</v>
      </c>
      <c r="L191" t="s">
        <v>204</v>
      </c>
      <c r="M191">
        <v>2870.8</v>
      </c>
      <c r="N191" t="s">
        <v>142</v>
      </c>
      <c r="Q191">
        <v>1</v>
      </c>
    </row>
    <row r="192" spans="1:17">
      <c r="A192">
        <v>2005</v>
      </c>
      <c r="B192" t="s">
        <v>125</v>
      </c>
      <c r="D192" t="s">
        <v>184</v>
      </c>
      <c r="E192" t="s">
        <v>138</v>
      </c>
      <c r="F192" t="s">
        <v>128</v>
      </c>
      <c r="G192" t="s">
        <v>129</v>
      </c>
      <c r="H192">
        <v>301</v>
      </c>
      <c r="I192" t="s">
        <v>130</v>
      </c>
      <c r="J192">
        <v>6</v>
      </c>
      <c r="K192" t="s">
        <v>205</v>
      </c>
      <c r="L192" t="s">
        <v>206</v>
      </c>
      <c r="M192">
        <v>151.5</v>
      </c>
      <c r="N192" t="s">
        <v>133</v>
      </c>
      <c r="Q192">
        <v>1</v>
      </c>
    </row>
    <row r="193" spans="1:17">
      <c r="A193">
        <v>2005</v>
      </c>
      <c r="B193" t="s">
        <v>125</v>
      </c>
      <c r="D193" t="s">
        <v>184</v>
      </c>
      <c r="E193" t="s">
        <v>138</v>
      </c>
      <c r="F193" t="s">
        <v>134</v>
      </c>
      <c r="G193" t="s">
        <v>129</v>
      </c>
      <c r="H193">
        <v>301</v>
      </c>
      <c r="I193" t="s">
        <v>130</v>
      </c>
      <c r="J193">
        <v>6</v>
      </c>
      <c r="K193" t="s">
        <v>207</v>
      </c>
      <c r="L193" t="s">
        <v>208</v>
      </c>
      <c r="M193">
        <v>848</v>
      </c>
      <c r="N193" t="s">
        <v>179</v>
      </c>
      <c r="Q193">
        <v>1</v>
      </c>
    </row>
    <row r="194" spans="1:17">
      <c r="A194">
        <v>2005</v>
      </c>
      <c r="B194" t="s">
        <v>125</v>
      </c>
      <c r="D194" t="s">
        <v>126</v>
      </c>
      <c r="E194" t="s">
        <v>127</v>
      </c>
      <c r="F194" t="s">
        <v>139</v>
      </c>
      <c r="G194" t="s">
        <v>129</v>
      </c>
      <c r="H194">
        <v>301</v>
      </c>
      <c r="I194" t="s">
        <v>130</v>
      </c>
      <c r="J194">
        <v>6</v>
      </c>
      <c r="K194" t="s">
        <v>209</v>
      </c>
      <c r="L194" t="s">
        <v>210</v>
      </c>
      <c r="M194">
        <v>6000.9</v>
      </c>
      <c r="N194" t="s">
        <v>142</v>
      </c>
      <c r="Q194">
        <v>1</v>
      </c>
    </row>
    <row r="195" spans="1:17">
      <c r="A195">
        <v>2005</v>
      </c>
      <c r="B195" t="s">
        <v>125</v>
      </c>
      <c r="D195" t="s">
        <v>126</v>
      </c>
      <c r="E195" t="s">
        <v>127</v>
      </c>
      <c r="F195" t="s">
        <v>143</v>
      </c>
      <c r="G195" t="s">
        <v>129</v>
      </c>
      <c r="H195">
        <v>301</v>
      </c>
      <c r="I195" t="s">
        <v>130</v>
      </c>
      <c r="J195">
        <v>6</v>
      </c>
      <c r="K195" t="s">
        <v>211</v>
      </c>
      <c r="L195" t="s">
        <v>212</v>
      </c>
      <c r="M195">
        <v>981.2</v>
      </c>
      <c r="N195" t="s">
        <v>149</v>
      </c>
      <c r="Q195">
        <v>1</v>
      </c>
    </row>
    <row r="196" spans="1:17">
      <c r="A196">
        <v>2005</v>
      </c>
      <c r="B196" t="s">
        <v>125</v>
      </c>
      <c r="D196" t="s">
        <v>126</v>
      </c>
      <c r="E196" t="s">
        <v>127</v>
      </c>
      <c r="F196" t="s">
        <v>146</v>
      </c>
      <c r="G196" t="s">
        <v>129</v>
      </c>
      <c r="H196">
        <v>301</v>
      </c>
      <c r="I196" t="s">
        <v>130</v>
      </c>
      <c r="J196">
        <v>6</v>
      </c>
      <c r="K196" t="s">
        <v>213</v>
      </c>
      <c r="L196" t="s">
        <v>214</v>
      </c>
      <c r="M196">
        <v>3634.6</v>
      </c>
      <c r="N196" t="s">
        <v>142</v>
      </c>
      <c r="Q196">
        <v>1</v>
      </c>
    </row>
    <row r="197" spans="1:17">
      <c r="A197">
        <v>2005</v>
      </c>
      <c r="B197" t="s">
        <v>125</v>
      </c>
      <c r="D197" t="s">
        <v>126</v>
      </c>
      <c r="E197" t="s">
        <v>127</v>
      </c>
      <c r="F197" t="s">
        <v>150</v>
      </c>
      <c r="G197" t="s">
        <v>129</v>
      </c>
      <c r="H197">
        <v>301</v>
      </c>
      <c r="I197" t="s">
        <v>130</v>
      </c>
      <c r="J197">
        <v>6</v>
      </c>
      <c r="K197" t="s">
        <v>215</v>
      </c>
      <c r="L197" t="s">
        <v>216</v>
      </c>
      <c r="N197" t="s">
        <v>137</v>
      </c>
      <c r="Q197">
        <v>1</v>
      </c>
    </row>
    <row r="198" spans="1:17">
      <c r="A198">
        <v>2005</v>
      </c>
      <c r="B198" t="s">
        <v>125</v>
      </c>
      <c r="D198" t="s">
        <v>126</v>
      </c>
      <c r="E198" t="s">
        <v>127</v>
      </c>
      <c r="F198" t="s">
        <v>128</v>
      </c>
      <c r="G198" t="s">
        <v>129</v>
      </c>
      <c r="H198">
        <v>301</v>
      </c>
      <c r="I198" t="s">
        <v>130</v>
      </c>
      <c r="J198">
        <v>6</v>
      </c>
      <c r="K198" t="s">
        <v>131</v>
      </c>
      <c r="L198" t="s">
        <v>132</v>
      </c>
      <c r="M198">
        <v>479.5</v>
      </c>
      <c r="N198" t="s">
        <v>133</v>
      </c>
      <c r="Q198">
        <v>1</v>
      </c>
    </row>
    <row r="199" spans="1:17">
      <c r="A199">
        <v>2005</v>
      </c>
      <c r="B199" t="s">
        <v>125</v>
      </c>
      <c r="D199" t="s">
        <v>126</v>
      </c>
      <c r="E199" t="s">
        <v>127</v>
      </c>
      <c r="F199" t="s">
        <v>134</v>
      </c>
      <c r="G199" t="s">
        <v>129</v>
      </c>
      <c r="H199">
        <v>301</v>
      </c>
      <c r="I199" t="s">
        <v>130</v>
      </c>
      <c r="J199">
        <v>6</v>
      </c>
      <c r="K199" t="s">
        <v>135</v>
      </c>
      <c r="L199" t="s">
        <v>136</v>
      </c>
      <c r="M199">
        <v>601.20000000000005</v>
      </c>
      <c r="N199" t="s">
        <v>133</v>
      </c>
      <c r="Q199">
        <v>1</v>
      </c>
    </row>
    <row r="200" spans="1:17">
      <c r="A200">
        <v>2005</v>
      </c>
      <c r="B200" t="s">
        <v>125</v>
      </c>
      <c r="D200" t="s">
        <v>126</v>
      </c>
      <c r="E200" t="s">
        <v>138</v>
      </c>
      <c r="F200" t="s">
        <v>139</v>
      </c>
      <c r="G200" t="s">
        <v>129</v>
      </c>
      <c r="H200">
        <v>301</v>
      </c>
      <c r="I200" t="s">
        <v>130</v>
      </c>
      <c r="J200">
        <v>6</v>
      </c>
      <c r="K200" t="s">
        <v>140</v>
      </c>
      <c r="L200" t="s">
        <v>141</v>
      </c>
      <c r="M200">
        <v>3403.4</v>
      </c>
      <c r="N200" t="s">
        <v>142</v>
      </c>
      <c r="Q200">
        <v>1</v>
      </c>
    </row>
    <row r="201" spans="1:17">
      <c r="A201">
        <v>2005</v>
      </c>
      <c r="B201" t="s">
        <v>125</v>
      </c>
      <c r="D201" t="s">
        <v>126</v>
      </c>
      <c r="E201" t="s">
        <v>138</v>
      </c>
      <c r="F201" t="s">
        <v>143</v>
      </c>
      <c r="G201" t="s">
        <v>129</v>
      </c>
      <c r="H201">
        <v>301</v>
      </c>
      <c r="I201" t="s">
        <v>130</v>
      </c>
      <c r="J201">
        <v>6</v>
      </c>
      <c r="K201" t="s">
        <v>144</v>
      </c>
      <c r="L201" t="s">
        <v>145</v>
      </c>
      <c r="M201">
        <v>278.5</v>
      </c>
      <c r="N201" t="s">
        <v>133</v>
      </c>
      <c r="Q201">
        <v>1</v>
      </c>
    </row>
    <row r="202" spans="1:17">
      <c r="A202">
        <v>2005</v>
      </c>
      <c r="B202" t="s">
        <v>125</v>
      </c>
      <c r="D202" t="s">
        <v>126</v>
      </c>
      <c r="E202" t="s">
        <v>138</v>
      </c>
      <c r="F202" t="s">
        <v>146</v>
      </c>
      <c r="G202" t="s">
        <v>129</v>
      </c>
      <c r="H202">
        <v>301</v>
      </c>
      <c r="I202" t="s">
        <v>130</v>
      </c>
      <c r="J202">
        <v>6</v>
      </c>
      <c r="K202" t="s">
        <v>147</v>
      </c>
      <c r="L202" t="s">
        <v>148</v>
      </c>
      <c r="M202">
        <v>2276.9</v>
      </c>
      <c r="N202" t="s">
        <v>179</v>
      </c>
      <c r="Q202">
        <v>1</v>
      </c>
    </row>
    <row r="203" spans="1:17">
      <c r="A203">
        <v>2005</v>
      </c>
      <c r="B203" t="s">
        <v>125</v>
      </c>
      <c r="D203" t="s">
        <v>126</v>
      </c>
      <c r="E203" t="s">
        <v>138</v>
      </c>
      <c r="F203" t="s">
        <v>150</v>
      </c>
      <c r="G203" t="s">
        <v>129</v>
      </c>
      <c r="H203">
        <v>301</v>
      </c>
      <c r="I203" t="s">
        <v>130</v>
      </c>
      <c r="J203">
        <v>6</v>
      </c>
      <c r="K203" t="s">
        <v>151</v>
      </c>
      <c r="L203" t="s">
        <v>152</v>
      </c>
      <c r="M203">
        <v>424.5</v>
      </c>
      <c r="N203" t="s">
        <v>133</v>
      </c>
      <c r="Q203">
        <v>1</v>
      </c>
    </row>
    <row r="204" spans="1:17">
      <c r="A204">
        <v>2005</v>
      </c>
      <c r="B204" t="s">
        <v>125</v>
      </c>
      <c r="D204" t="s">
        <v>126</v>
      </c>
      <c r="E204" t="s">
        <v>138</v>
      </c>
      <c r="F204" t="s">
        <v>128</v>
      </c>
      <c r="G204" t="s">
        <v>129</v>
      </c>
      <c r="H204">
        <v>301</v>
      </c>
      <c r="I204" t="s">
        <v>130</v>
      </c>
      <c r="J204">
        <v>6</v>
      </c>
      <c r="K204" t="s">
        <v>153</v>
      </c>
      <c r="L204" t="s">
        <v>154</v>
      </c>
      <c r="N204" t="s">
        <v>137</v>
      </c>
      <c r="Q204">
        <v>1</v>
      </c>
    </row>
    <row r="205" spans="1:17">
      <c r="A205">
        <v>2005</v>
      </c>
      <c r="B205" t="s">
        <v>125</v>
      </c>
      <c r="D205" t="s">
        <v>126</v>
      </c>
      <c r="E205" t="s">
        <v>138</v>
      </c>
      <c r="F205" t="s">
        <v>134</v>
      </c>
      <c r="G205" t="s">
        <v>129</v>
      </c>
      <c r="H205">
        <v>301</v>
      </c>
      <c r="I205" t="s">
        <v>130</v>
      </c>
      <c r="J205">
        <v>6</v>
      </c>
      <c r="K205" t="s">
        <v>155</v>
      </c>
      <c r="L205" t="s">
        <v>156</v>
      </c>
      <c r="M205">
        <v>313.8</v>
      </c>
      <c r="N205" t="s">
        <v>133</v>
      </c>
      <c r="Q205">
        <v>1</v>
      </c>
    </row>
    <row r="206" spans="1:17">
      <c r="A206">
        <v>2005</v>
      </c>
      <c r="B206" t="s">
        <v>125</v>
      </c>
      <c r="D206" t="s">
        <v>157</v>
      </c>
      <c r="E206" t="s">
        <v>127</v>
      </c>
      <c r="F206" t="s">
        <v>139</v>
      </c>
      <c r="G206" t="s">
        <v>129</v>
      </c>
      <c r="H206">
        <v>301</v>
      </c>
      <c r="I206" t="s">
        <v>130</v>
      </c>
      <c r="J206">
        <v>6</v>
      </c>
      <c r="K206" t="s">
        <v>158</v>
      </c>
      <c r="L206" t="s">
        <v>159</v>
      </c>
      <c r="M206">
        <v>157.30000000000001</v>
      </c>
      <c r="N206" t="s">
        <v>133</v>
      </c>
      <c r="Q206">
        <v>1</v>
      </c>
    </row>
    <row r="207" spans="1:17">
      <c r="A207">
        <v>2005</v>
      </c>
      <c r="B207" t="s">
        <v>125</v>
      </c>
      <c r="D207" t="s">
        <v>157</v>
      </c>
      <c r="E207" t="s">
        <v>127</v>
      </c>
      <c r="F207" t="s">
        <v>143</v>
      </c>
      <c r="G207" t="s">
        <v>129</v>
      </c>
      <c r="H207">
        <v>301</v>
      </c>
      <c r="I207" t="s">
        <v>130</v>
      </c>
      <c r="J207">
        <v>6</v>
      </c>
      <c r="K207" t="s">
        <v>160</v>
      </c>
      <c r="L207" t="s">
        <v>161</v>
      </c>
      <c r="N207" t="s">
        <v>137</v>
      </c>
      <c r="Q207">
        <v>1</v>
      </c>
    </row>
    <row r="208" spans="1:17">
      <c r="A208">
        <v>2005</v>
      </c>
      <c r="B208" t="s">
        <v>125</v>
      </c>
      <c r="D208" t="s">
        <v>157</v>
      </c>
      <c r="E208" t="s">
        <v>127</v>
      </c>
      <c r="F208" t="s">
        <v>146</v>
      </c>
      <c r="G208" t="s">
        <v>129</v>
      </c>
      <c r="H208">
        <v>301</v>
      </c>
      <c r="I208" t="s">
        <v>130</v>
      </c>
      <c r="J208">
        <v>6</v>
      </c>
      <c r="K208" t="s">
        <v>162</v>
      </c>
      <c r="L208" t="s">
        <v>163</v>
      </c>
      <c r="N208" t="s">
        <v>137</v>
      </c>
      <c r="Q208">
        <v>1</v>
      </c>
    </row>
    <row r="209" spans="1:17">
      <c r="A209">
        <v>2005</v>
      </c>
      <c r="B209" t="s">
        <v>125</v>
      </c>
      <c r="D209" t="s">
        <v>157</v>
      </c>
      <c r="E209" t="s">
        <v>127</v>
      </c>
      <c r="F209" t="s">
        <v>150</v>
      </c>
      <c r="G209" t="s">
        <v>129</v>
      </c>
      <c r="H209">
        <v>301</v>
      </c>
      <c r="I209" t="s">
        <v>130</v>
      </c>
      <c r="J209">
        <v>6</v>
      </c>
      <c r="K209" t="s">
        <v>164</v>
      </c>
      <c r="L209" t="s">
        <v>165</v>
      </c>
      <c r="N209" t="s">
        <v>137</v>
      </c>
      <c r="Q209">
        <v>1</v>
      </c>
    </row>
    <row r="210" spans="1:17">
      <c r="A210">
        <v>2005</v>
      </c>
      <c r="B210" t="s">
        <v>125</v>
      </c>
      <c r="D210" t="s">
        <v>157</v>
      </c>
      <c r="E210" t="s">
        <v>127</v>
      </c>
      <c r="F210" t="s">
        <v>128</v>
      </c>
      <c r="G210" t="s">
        <v>129</v>
      </c>
      <c r="H210">
        <v>301</v>
      </c>
      <c r="I210" t="s">
        <v>130</v>
      </c>
      <c r="J210">
        <v>6</v>
      </c>
      <c r="K210" t="s">
        <v>166</v>
      </c>
      <c r="L210" t="s">
        <v>167</v>
      </c>
      <c r="N210" t="s">
        <v>137</v>
      </c>
      <c r="Q210">
        <v>1</v>
      </c>
    </row>
    <row r="211" spans="1:17">
      <c r="A211">
        <v>2005</v>
      </c>
      <c r="B211" t="s">
        <v>125</v>
      </c>
      <c r="D211" t="s">
        <v>157</v>
      </c>
      <c r="E211" t="s">
        <v>127</v>
      </c>
      <c r="F211" t="s">
        <v>134</v>
      </c>
      <c r="G211" t="s">
        <v>129</v>
      </c>
      <c r="H211">
        <v>301</v>
      </c>
      <c r="I211" t="s">
        <v>130</v>
      </c>
      <c r="J211">
        <v>6</v>
      </c>
      <c r="K211" t="s">
        <v>168</v>
      </c>
      <c r="L211" t="s">
        <v>169</v>
      </c>
      <c r="N211" t="s">
        <v>137</v>
      </c>
      <c r="Q211">
        <v>1</v>
      </c>
    </row>
    <row r="212" spans="1:17">
      <c r="A212">
        <v>2005</v>
      </c>
      <c r="B212" t="s">
        <v>125</v>
      </c>
      <c r="D212" t="s">
        <v>157</v>
      </c>
      <c r="E212" t="s">
        <v>138</v>
      </c>
      <c r="F212" t="s">
        <v>139</v>
      </c>
      <c r="G212" t="s">
        <v>129</v>
      </c>
      <c r="H212">
        <v>301</v>
      </c>
      <c r="I212" t="s">
        <v>130</v>
      </c>
      <c r="J212">
        <v>6</v>
      </c>
      <c r="K212" t="s">
        <v>170</v>
      </c>
      <c r="L212" t="s">
        <v>171</v>
      </c>
      <c r="M212">
        <v>17996.5</v>
      </c>
      <c r="N212" t="s">
        <v>172</v>
      </c>
      <c r="Q212">
        <v>1</v>
      </c>
    </row>
    <row r="213" spans="1:17">
      <c r="A213">
        <v>2005</v>
      </c>
      <c r="B213" t="s">
        <v>125</v>
      </c>
      <c r="D213" t="s">
        <v>157</v>
      </c>
      <c r="E213" t="s">
        <v>138</v>
      </c>
      <c r="F213" t="s">
        <v>143</v>
      </c>
      <c r="G213" t="s">
        <v>129</v>
      </c>
      <c r="H213">
        <v>301</v>
      </c>
      <c r="I213" t="s">
        <v>130</v>
      </c>
      <c r="J213">
        <v>6</v>
      </c>
      <c r="K213" t="s">
        <v>173</v>
      </c>
      <c r="L213" t="s">
        <v>174</v>
      </c>
      <c r="M213">
        <v>1135.3</v>
      </c>
      <c r="N213" t="s">
        <v>133</v>
      </c>
      <c r="Q213">
        <v>1</v>
      </c>
    </row>
    <row r="214" spans="1:17">
      <c r="A214">
        <v>2005</v>
      </c>
      <c r="B214" t="s">
        <v>125</v>
      </c>
      <c r="D214" t="s">
        <v>157</v>
      </c>
      <c r="E214" t="s">
        <v>138</v>
      </c>
      <c r="F214" t="s">
        <v>146</v>
      </c>
      <c r="G214" t="s">
        <v>129</v>
      </c>
      <c r="H214">
        <v>301</v>
      </c>
      <c r="I214" t="s">
        <v>130</v>
      </c>
      <c r="J214">
        <v>6</v>
      </c>
      <c r="K214" t="s">
        <v>175</v>
      </c>
      <c r="L214" t="s">
        <v>176</v>
      </c>
      <c r="M214">
        <v>13838.9</v>
      </c>
      <c r="N214" t="s">
        <v>172</v>
      </c>
      <c r="Q214">
        <v>1</v>
      </c>
    </row>
    <row r="215" spans="1:17">
      <c r="A215">
        <v>2005</v>
      </c>
      <c r="B215" t="s">
        <v>125</v>
      </c>
      <c r="D215" t="s">
        <v>157</v>
      </c>
      <c r="E215" t="s">
        <v>138</v>
      </c>
      <c r="F215" t="s">
        <v>150</v>
      </c>
      <c r="G215" t="s">
        <v>129</v>
      </c>
      <c r="H215">
        <v>301</v>
      </c>
      <c r="I215" t="s">
        <v>130</v>
      </c>
      <c r="J215">
        <v>6</v>
      </c>
      <c r="K215" t="s">
        <v>177</v>
      </c>
      <c r="L215" t="s">
        <v>178</v>
      </c>
      <c r="M215">
        <v>2446.3000000000002</v>
      </c>
      <c r="N215" t="s">
        <v>142</v>
      </c>
      <c r="Q215">
        <v>1</v>
      </c>
    </row>
    <row r="216" spans="1:17">
      <c r="A216">
        <v>2005</v>
      </c>
      <c r="B216" t="s">
        <v>125</v>
      </c>
      <c r="D216" t="s">
        <v>157</v>
      </c>
      <c r="E216" t="s">
        <v>138</v>
      </c>
      <c r="F216" t="s">
        <v>128</v>
      </c>
      <c r="G216" t="s">
        <v>129</v>
      </c>
      <c r="H216">
        <v>301</v>
      </c>
      <c r="I216" t="s">
        <v>130</v>
      </c>
      <c r="J216">
        <v>6</v>
      </c>
      <c r="K216" t="s">
        <v>180</v>
      </c>
      <c r="L216" t="s">
        <v>181</v>
      </c>
      <c r="N216" t="s">
        <v>137</v>
      </c>
      <c r="Q216">
        <v>1</v>
      </c>
    </row>
    <row r="217" spans="1:17">
      <c r="A217">
        <v>2005</v>
      </c>
      <c r="B217" t="s">
        <v>125</v>
      </c>
      <c r="D217" t="s">
        <v>157</v>
      </c>
      <c r="E217" t="s">
        <v>138</v>
      </c>
      <c r="F217" t="s">
        <v>134</v>
      </c>
      <c r="G217" t="s">
        <v>129</v>
      </c>
      <c r="H217">
        <v>301</v>
      </c>
      <c r="I217" t="s">
        <v>130</v>
      </c>
      <c r="J217">
        <v>6</v>
      </c>
      <c r="K217" t="s">
        <v>182</v>
      </c>
      <c r="L217" t="s">
        <v>183</v>
      </c>
      <c r="M217">
        <v>534.29999999999995</v>
      </c>
      <c r="N217" t="s">
        <v>149</v>
      </c>
      <c r="Q217">
        <v>1</v>
      </c>
    </row>
    <row r="218" spans="1:17">
      <c r="A218">
        <v>2006</v>
      </c>
      <c r="B218" t="s">
        <v>125</v>
      </c>
      <c r="D218" t="s">
        <v>184</v>
      </c>
      <c r="E218" t="s">
        <v>127</v>
      </c>
      <c r="F218" t="s">
        <v>139</v>
      </c>
      <c r="G218" t="s">
        <v>129</v>
      </c>
      <c r="H218">
        <v>301</v>
      </c>
      <c r="I218" t="s">
        <v>130</v>
      </c>
      <c r="J218">
        <v>6</v>
      </c>
      <c r="K218" t="s">
        <v>185</v>
      </c>
      <c r="L218" t="s">
        <v>186</v>
      </c>
      <c r="M218">
        <v>7396</v>
      </c>
      <c r="N218" t="s">
        <v>142</v>
      </c>
      <c r="Q218">
        <v>1</v>
      </c>
    </row>
    <row r="219" spans="1:17">
      <c r="A219">
        <v>2006</v>
      </c>
      <c r="B219" t="s">
        <v>125</v>
      </c>
      <c r="D219" t="s">
        <v>184</v>
      </c>
      <c r="E219" t="s">
        <v>127</v>
      </c>
      <c r="F219" t="s">
        <v>143</v>
      </c>
      <c r="G219" t="s">
        <v>129</v>
      </c>
      <c r="H219">
        <v>301</v>
      </c>
      <c r="I219" t="s">
        <v>130</v>
      </c>
      <c r="J219">
        <v>6</v>
      </c>
      <c r="K219" t="s">
        <v>187</v>
      </c>
      <c r="L219" t="s">
        <v>188</v>
      </c>
      <c r="M219">
        <v>1332.2</v>
      </c>
      <c r="N219" t="s">
        <v>179</v>
      </c>
      <c r="Q219">
        <v>1</v>
      </c>
    </row>
    <row r="220" spans="1:17">
      <c r="A220">
        <v>2006</v>
      </c>
      <c r="B220" t="s">
        <v>125</v>
      </c>
      <c r="D220" t="s">
        <v>184</v>
      </c>
      <c r="E220" t="s">
        <v>127</v>
      </c>
      <c r="F220" t="s">
        <v>146</v>
      </c>
      <c r="G220" t="s">
        <v>129</v>
      </c>
      <c r="H220">
        <v>301</v>
      </c>
      <c r="I220" t="s">
        <v>130</v>
      </c>
      <c r="J220">
        <v>6</v>
      </c>
      <c r="K220" t="s">
        <v>189</v>
      </c>
      <c r="L220" t="s">
        <v>190</v>
      </c>
      <c r="M220">
        <v>3704.1</v>
      </c>
      <c r="N220" t="s">
        <v>142</v>
      </c>
      <c r="Q220">
        <v>1</v>
      </c>
    </row>
    <row r="221" spans="1:17">
      <c r="A221">
        <v>2006</v>
      </c>
      <c r="B221" t="s">
        <v>125</v>
      </c>
      <c r="D221" t="s">
        <v>184</v>
      </c>
      <c r="E221" t="s">
        <v>127</v>
      </c>
      <c r="F221" t="s">
        <v>150</v>
      </c>
      <c r="G221" t="s">
        <v>129</v>
      </c>
      <c r="H221">
        <v>301</v>
      </c>
      <c r="I221" t="s">
        <v>130</v>
      </c>
      <c r="J221">
        <v>6</v>
      </c>
      <c r="K221" t="s">
        <v>191</v>
      </c>
      <c r="L221" t="s">
        <v>192</v>
      </c>
      <c r="M221">
        <v>516.70000000000005</v>
      </c>
      <c r="N221" t="s">
        <v>133</v>
      </c>
      <c r="Q221">
        <v>1</v>
      </c>
    </row>
    <row r="222" spans="1:17">
      <c r="A222">
        <v>2006</v>
      </c>
      <c r="B222" t="s">
        <v>125</v>
      </c>
      <c r="D222" t="s">
        <v>184</v>
      </c>
      <c r="E222" t="s">
        <v>127</v>
      </c>
      <c r="F222" t="s">
        <v>128</v>
      </c>
      <c r="G222" t="s">
        <v>129</v>
      </c>
      <c r="H222">
        <v>301</v>
      </c>
      <c r="I222" t="s">
        <v>130</v>
      </c>
      <c r="J222">
        <v>6</v>
      </c>
      <c r="K222" t="s">
        <v>193</v>
      </c>
      <c r="L222" t="s">
        <v>194</v>
      </c>
      <c r="M222">
        <v>478.8</v>
      </c>
      <c r="N222" t="s">
        <v>133</v>
      </c>
      <c r="Q222">
        <v>1</v>
      </c>
    </row>
    <row r="223" spans="1:17">
      <c r="A223">
        <v>2006</v>
      </c>
      <c r="B223" t="s">
        <v>125</v>
      </c>
      <c r="D223" t="s">
        <v>184</v>
      </c>
      <c r="E223" t="s">
        <v>127</v>
      </c>
      <c r="F223" t="s">
        <v>134</v>
      </c>
      <c r="G223" t="s">
        <v>129</v>
      </c>
      <c r="H223">
        <v>301</v>
      </c>
      <c r="I223" t="s">
        <v>130</v>
      </c>
      <c r="J223">
        <v>6</v>
      </c>
      <c r="K223" t="s">
        <v>195</v>
      </c>
      <c r="L223" t="s">
        <v>196</v>
      </c>
      <c r="M223">
        <v>1364.2</v>
      </c>
      <c r="N223" t="s">
        <v>179</v>
      </c>
      <c r="Q223">
        <v>1</v>
      </c>
    </row>
    <row r="224" spans="1:17">
      <c r="A224">
        <v>2006</v>
      </c>
      <c r="B224" t="s">
        <v>125</v>
      </c>
      <c r="D224" t="s">
        <v>184</v>
      </c>
      <c r="E224" t="s">
        <v>138</v>
      </c>
      <c r="F224" t="s">
        <v>139</v>
      </c>
      <c r="G224" t="s">
        <v>129</v>
      </c>
      <c r="H224">
        <v>301</v>
      </c>
      <c r="I224" t="s">
        <v>130</v>
      </c>
      <c r="J224">
        <v>6</v>
      </c>
      <c r="K224" t="s">
        <v>197</v>
      </c>
      <c r="L224" t="s">
        <v>198</v>
      </c>
      <c r="M224">
        <v>21657.9</v>
      </c>
      <c r="N224" t="s">
        <v>172</v>
      </c>
      <c r="Q224">
        <v>1</v>
      </c>
    </row>
    <row r="225" spans="1:17">
      <c r="A225">
        <v>2006</v>
      </c>
      <c r="B225" t="s">
        <v>125</v>
      </c>
      <c r="D225" t="s">
        <v>184</v>
      </c>
      <c r="E225" t="s">
        <v>138</v>
      </c>
      <c r="F225" t="s">
        <v>143</v>
      </c>
      <c r="G225" t="s">
        <v>129</v>
      </c>
      <c r="H225">
        <v>301</v>
      </c>
      <c r="I225" t="s">
        <v>130</v>
      </c>
      <c r="J225">
        <v>6</v>
      </c>
      <c r="K225" t="s">
        <v>199</v>
      </c>
      <c r="L225" t="s">
        <v>200</v>
      </c>
      <c r="M225">
        <v>887</v>
      </c>
      <c r="N225" t="s">
        <v>179</v>
      </c>
      <c r="Q225">
        <v>1</v>
      </c>
    </row>
    <row r="226" spans="1:17">
      <c r="A226">
        <v>2006</v>
      </c>
      <c r="B226" t="s">
        <v>125</v>
      </c>
      <c r="D226" t="s">
        <v>184</v>
      </c>
      <c r="E226" t="s">
        <v>138</v>
      </c>
      <c r="F226" t="s">
        <v>146</v>
      </c>
      <c r="G226" t="s">
        <v>129</v>
      </c>
      <c r="H226">
        <v>301</v>
      </c>
      <c r="I226" t="s">
        <v>130</v>
      </c>
      <c r="J226">
        <v>6</v>
      </c>
      <c r="K226" t="s">
        <v>201</v>
      </c>
      <c r="L226" t="s">
        <v>202</v>
      </c>
      <c r="M226">
        <v>16928.8</v>
      </c>
      <c r="N226" t="s">
        <v>172</v>
      </c>
      <c r="Q226">
        <v>1</v>
      </c>
    </row>
    <row r="227" spans="1:17">
      <c r="A227">
        <v>2006</v>
      </c>
      <c r="B227" t="s">
        <v>125</v>
      </c>
      <c r="D227" t="s">
        <v>184</v>
      </c>
      <c r="E227" t="s">
        <v>138</v>
      </c>
      <c r="F227" t="s">
        <v>150</v>
      </c>
      <c r="G227" t="s">
        <v>129</v>
      </c>
      <c r="H227">
        <v>301</v>
      </c>
      <c r="I227" t="s">
        <v>130</v>
      </c>
      <c r="J227">
        <v>6</v>
      </c>
      <c r="K227" t="s">
        <v>203</v>
      </c>
      <c r="L227" t="s">
        <v>204</v>
      </c>
      <c r="M227">
        <v>2877.3</v>
      </c>
      <c r="N227" t="s">
        <v>142</v>
      </c>
      <c r="Q227">
        <v>1</v>
      </c>
    </row>
    <row r="228" spans="1:17">
      <c r="A228">
        <v>2006</v>
      </c>
      <c r="B228" t="s">
        <v>125</v>
      </c>
      <c r="D228" t="s">
        <v>184</v>
      </c>
      <c r="E228" t="s">
        <v>138</v>
      </c>
      <c r="F228" t="s">
        <v>128</v>
      </c>
      <c r="G228" t="s">
        <v>129</v>
      </c>
      <c r="H228">
        <v>301</v>
      </c>
      <c r="I228" t="s">
        <v>130</v>
      </c>
      <c r="J228">
        <v>6</v>
      </c>
      <c r="K228" t="s">
        <v>205</v>
      </c>
      <c r="L228" t="s">
        <v>206</v>
      </c>
      <c r="M228">
        <v>267.89999999999998</v>
      </c>
      <c r="N228" t="s">
        <v>133</v>
      </c>
      <c r="Q228">
        <v>1</v>
      </c>
    </row>
    <row r="229" spans="1:17">
      <c r="A229">
        <v>2006</v>
      </c>
      <c r="B229" t="s">
        <v>125</v>
      </c>
      <c r="D229" t="s">
        <v>184</v>
      </c>
      <c r="E229" t="s">
        <v>138</v>
      </c>
      <c r="F229" t="s">
        <v>134</v>
      </c>
      <c r="G229" t="s">
        <v>129</v>
      </c>
      <c r="H229">
        <v>301</v>
      </c>
      <c r="I229" t="s">
        <v>130</v>
      </c>
      <c r="J229">
        <v>6</v>
      </c>
      <c r="K229" t="s">
        <v>207</v>
      </c>
      <c r="L229" t="s">
        <v>208</v>
      </c>
      <c r="M229">
        <v>696.9</v>
      </c>
      <c r="N229" t="s">
        <v>179</v>
      </c>
      <c r="Q229">
        <v>1</v>
      </c>
    </row>
    <row r="230" spans="1:17">
      <c r="A230">
        <v>2006</v>
      </c>
      <c r="B230" t="s">
        <v>125</v>
      </c>
      <c r="D230" t="s">
        <v>126</v>
      </c>
      <c r="E230" t="s">
        <v>127</v>
      </c>
      <c r="F230" t="s">
        <v>139</v>
      </c>
      <c r="G230" t="s">
        <v>129</v>
      </c>
      <c r="H230">
        <v>301</v>
      </c>
      <c r="I230" t="s">
        <v>130</v>
      </c>
      <c r="J230">
        <v>6</v>
      </c>
      <c r="K230" t="s">
        <v>209</v>
      </c>
      <c r="L230" t="s">
        <v>210</v>
      </c>
      <c r="M230">
        <v>6971.1</v>
      </c>
      <c r="N230" t="s">
        <v>142</v>
      </c>
      <c r="Q230">
        <v>1</v>
      </c>
    </row>
    <row r="231" spans="1:17">
      <c r="A231">
        <v>2006</v>
      </c>
      <c r="B231" t="s">
        <v>125</v>
      </c>
      <c r="D231" t="s">
        <v>126</v>
      </c>
      <c r="E231" t="s">
        <v>127</v>
      </c>
      <c r="F231" t="s">
        <v>143</v>
      </c>
      <c r="G231" t="s">
        <v>129</v>
      </c>
      <c r="H231">
        <v>301</v>
      </c>
      <c r="I231" t="s">
        <v>130</v>
      </c>
      <c r="J231">
        <v>6</v>
      </c>
      <c r="K231" t="s">
        <v>211</v>
      </c>
      <c r="L231" t="s">
        <v>212</v>
      </c>
      <c r="M231">
        <v>1302.2</v>
      </c>
      <c r="N231" t="s">
        <v>179</v>
      </c>
      <c r="Q231">
        <v>1</v>
      </c>
    </row>
    <row r="232" spans="1:17">
      <c r="A232">
        <v>2006</v>
      </c>
      <c r="B232" t="s">
        <v>125</v>
      </c>
      <c r="D232" t="s">
        <v>126</v>
      </c>
      <c r="E232" t="s">
        <v>127</v>
      </c>
      <c r="F232" t="s">
        <v>146</v>
      </c>
      <c r="G232" t="s">
        <v>129</v>
      </c>
      <c r="H232">
        <v>301</v>
      </c>
      <c r="I232" t="s">
        <v>130</v>
      </c>
      <c r="J232">
        <v>6</v>
      </c>
      <c r="K232" t="s">
        <v>213</v>
      </c>
      <c r="L232" t="s">
        <v>214</v>
      </c>
      <c r="M232">
        <v>3407.2</v>
      </c>
      <c r="N232" t="s">
        <v>142</v>
      </c>
      <c r="Q232">
        <v>1</v>
      </c>
    </row>
    <row r="233" spans="1:17">
      <c r="A233">
        <v>2006</v>
      </c>
      <c r="B233" t="s">
        <v>125</v>
      </c>
      <c r="D233" t="s">
        <v>126</v>
      </c>
      <c r="E233" t="s">
        <v>127</v>
      </c>
      <c r="F233" t="s">
        <v>150</v>
      </c>
      <c r="G233" t="s">
        <v>129</v>
      </c>
      <c r="H233">
        <v>301</v>
      </c>
      <c r="I233" t="s">
        <v>130</v>
      </c>
      <c r="J233">
        <v>6</v>
      </c>
      <c r="K233" t="s">
        <v>215</v>
      </c>
      <c r="L233" t="s">
        <v>216</v>
      </c>
      <c r="M233">
        <v>478</v>
      </c>
      <c r="N233" t="s">
        <v>133</v>
      </c>
      <c r="Q233">
        <v>1</v>
      </c>
    </row>
    <row r="234" spans="1:17">
      <c r="A234">
        <v>2006</v>
      </c>
      <c r="B234" t="s">
        <v>125</v>
      </c>
      <c r="D234" t="s">
        <v>126</v>
      </c>
      <c r="E234" t="s">
        <v>127</v>
      </c>
      <c r="F234" t="s">
        <v>128</v>
      </c>
      <c r="G234" t="s">
        <v>129</v>
      </c>
      <c r="H234">
        <v>301</v>
      </c>
      <c r="I234" t="s">
        <v>130</v>
      </c>
      <c r="J234">
        <v>6</v>
      </c>
      <c r="K234" t="s">
        <v>131</v>
      </c>
      <c r="L234" t="s">
        <v>132</v>
      </c>
      <c r="M234">
        <v>461.3</v>
      </c>
      <c r="N234" t="s">
        <v>133</v>
      </c>
      <c r="Q234">
        <v>1</v>
      </c>
    </row>
    <row r="235" spans="1:17">
      <c r="A235">
        <v>2006</v>
      </c>
      <c r="B235" t="s">
        <v>125</v>
      </c>
      <c r="D235" t="s">
        <v>126</v>
      </c>
      <c r="E235" t="s">
        <v>127</v>
      </c>
      <c r="F235" t="s">
        <v>134</v>
      </c>
      <c r="G235" t="s">
        <v>129</v>
      </c>
      <c r="H235">
        <v>301</v>
      </c>
      <c r="I235" t="s">
        <v>130</v>
      </c>
      <c r="J235">
        <v>6</v>
      </c>
      <c r="K235" t="s">
        <v>135</v>
      </c>
      <c r="L235" t="s">
        <v>136</v>
      </c>
      <c r="M235">
        <v>1322.5</v>
      </c>
      <c r="N235" t="s">
        <v>179</v>
      </c>
      <c r="Q235">
        <v>1</v>
      </c>
    </row>
    <row r="236" spans="1:17">
      <c r="A236">
        <v>2006</v>
      </c>
      <c r="B236" t="s">
        <v>125</v>
      </c>
      <c r="D236" t="s">
        <v>126</v>
      </c>
      <c r="E236" t="s">
        <v>138</v>
      </c>
      <c r="F236" t="s">
        <v>139</v>
      </c>
      <c r="G236" t="s">
        <v>129</v>
      </c>
      <c r="H236">
        <v>301</v>
      </c>
      <c r="I236" t="s">
        <v>130</v>
      </c>
      <c r="J236">
        <v>6</v>
      </c>
      <c r="K236" t="s">
        <v>140</v>
      </c>
      <c r="L236" t="s">
        <v>141</v>
      </c>
      <c r="M236">
        <v>3387.9</v>
      </c>
      <c r="N236" t="s">
        <v>142</v>
      </c>
      <c r="Q236">
        <v>1</v>
      </c>
    </row>
    <row r="237" spans="1:17">
      <c r="A237">
        <v>2006</v>
      </c>
      <c r="B237" t="s">
        <v>125</v>
      </c>
      <c r="D237" t="s">
        <v>126</v>
      </c>
      <c r="E237" t="s">
        <v>138</v>
      </c>
      <c r="F237" t="s">
        <v>143</v>
      </c>
      <c r="G237" t="s">
        <v>129</v>
      </c>
      <c r="H237">
        <v>301</v>
      </c>
      <c r="I237" t="s">
        <v>130</v>
      </c>
      <c r="J237">
        <v>6</v>
      </c>
      <c r="K237" t="s">
        <v>144</v>
      </c>
      <c r="L237" t="s">
        <v>145</v>
      </c>
      <c r="M237">
        <v>376.3</v>
      </c>
      <c r="N237" t="s">
        <v>133</v>
      </c>
      <c r="Q237">
        <v>1</v>
      </c>
    </row>
    <row r="238" spans="1:17">
      <c r="A238">
        <v>2006</v>
      </c>
      <c r="B238" t="s">
        <v>125</v>
      </c>
      <c r="D238" t="s">
        <v>126</v>
      </c>
      <c r="E238" t="s">
        <v>138</v>
      </c>
      <c r="F238" t="s">
        <v>146</v>
      </c>
      <c r="G238" t="s">
        <v>129</v>
      </c>
      <c r="H238">
        <v>301</v>
      </c>
      <c r="I238" t="s">
        <v>130</v>
      </c>
      <c r="J238">
        <v>6</v>
      </c>
      <c r="K238" t="s">
        <v>147</v>
      </c>
      <c r="L238" t="s">
        <v>148</v>
      </c>
      <c r="M238">
        <v>2342.8000000000002</v>
      </c>
      <c r="N238" t="s">
        <v>179</v>
      </c>
      <c r="Q238">
        <v>1</v>
      </c>
    </row>
    <row r="239" spans="1:17">
      <c r="A239">
        <v>2006</v>
      </c>
      <c r="B239" t="s">
        <v>125</v>
      </c>
      <c r="D239" t="s">
        <v>126</v>
      </c>
      <c r="E239" t="s">
        <v>138</v>
      </c>
      <c r="F239" t="s">
        <v>150</v>
      </c>
      <c r="G239" t="s">
        <v>129</v>
      </c>
      <c r="H239">
        <v>301</v>
      </c>
      <c r="I239" t="s">
        <v>130</v>
      </c>
      <c r="J239">
        <v>6</v>
      </c>
      <c r="K239" t="s">
        <v>151</v>
      </c>
      <c r="L239" t="s">
        <v>152</v>
      </c>
      <c r="M239">
        <v>329.3</v>
      </c>
      <c r="N239" t="s">
        <v>133</v>
      </c>
      <c r="Q239">
        <v>1</v>
      </c>
    </row>
    <row r="240" spans="1:17">
      <c r="A240">
        <v>2006</v>
      </c>
      <c r="B240" t="s">
        <v>125</v>
      </c>
      <c r="D240" t="s">
        <v>126</v>
      </c>
      <c r="E240" t="s">
        <v>138</v>
      </c>
      <c r="F240" t="s">
        <v>128</v>
      </c>
      <c r="G240" t="s">
        <v>129</v>
      </c>
      <c r="H240">
        <v>301</v>
      </c>
      <c r="I240" t="s">
        <v>130</v>
      </c>
      <c r="J240">
        <v>6</v>
      </c>
      <c r="K240" t="s">
        <v>153</v>
      </c>
      <c r="L240" t="s">
        <v>154</v>
      </c>
      <c r="N240" t="s">
        <v>137</v>
      </c>
      <c r="Q240">
        <v>1</v>
      </c>
    </row>
    <row r="241" spans="1:17">
      <c r="A241">
        <v>2006</v>
      </c>
      <c r="B241" t="s">
        <v>125</v>
      </c>
      <c r="D241" t="s">
        <v>126</v>
      </c>
      <c r="E241" t="s">
        <v>138</v>
      </c>
      <c r="F241" t="s">
        <v>134</v>
      </c>
      <c r="G241" t="s">
        <v>129</v>
      </c>
      <c r="H241">
        <v>301</v>
      </c>
      <c r="I241" t="s">
        <v>130</v>
      </c>
      <c r="J241">
        <v>6</v>
      </c>
      <c r="K241" t="s">
        <v>155</v>
      </c>
      <c r="L241" t="s">
        <v>156</v>
      </c>
      <c r="M241">
        <v>179</v>
      </c>
      <c r="N241" t="s">
        <v>133</v>
      </c>
      <c r="Q241">
        <v>1</v>
      </c>
    </row>
    <row r="242" spans="1:17">
      <c r="A242">
        <v>2006</v>
      </c>
      <c r="B242" t="s">
        <v>125</v>
      </c>
      <c r="D242" t="s">
        <v>157</v>
      </c>
      <c r="E242" t="s">
        <v>127</v>
      </c>
      <c r="F242" t="s">
        <v>139</v>
      </c>
      <c r="G242" t="s">
        <v>129</v>
      </c>
      <c r="H242">
        <v>301</v>
      </c>
      <c r="I242" t="s">
        <v>130</v>
      </c>
      <c r="J242">
        <v>6</v>
      </c>
      <c r="K242" t="s">
        <v>158</v>
      </c>
      <c r="L242" t="s">
        <v>159</v>
      </c>
      <c r="N242" t="s">
        <v>137</v>
      </c>
      <c r="Q242">
        <v>1</v>
      </c>
    </row>
    <row r="243" spans="1:17">
      <c r="A243">
        <v>2006</v>
      </c>
      <c r="B243" t="s">
        <v>125</v>
      </c>
      <c r="D243" t="s">
        <v>157</v>
      </c>
      <c r="E243" t="s">
        <v>127</v>
      </c>
      <c r="F243" t="s">
        <v>143</v>
      </c>
      <c r="G243" t="s">
        <v>129</v>
      </c>
      <c r="H243">
        <v>301</v>
      </c>
      <c r="I243" t="s">
        <v>130</v>
      </c>
      <c r="J243">
        <v>6</v>
      </c>
      <c r="K243" t="s">
        <v>160</v>
      </c>
      <c r="L243" t="s">
        <v>161</v>
      </c>
      <c r="N243" t="s">
        <v>137</v>
      </c>
      <c r="Q243">
        <v>1</v>
      </c>
    </row>
    <row r="244" spans="1:17">
      <c r="A244">
        <v>2006</v>
      </c>
      <c r="B244" t="s">
        <v>125</v>
      </c>
      <c r="D244" t="s">
        <v>157</v>
      </c>
      <c r="E244" t="s">
        <v>127</v>
      </c>
      <c r="F244" t="s">
        <v>146</v>
      </c>
      <c r="G244" t="s">
        <v>129</v>
      </c>
      <c r="H244">
        <v>301</v>
      </c>
      <c r="I244" t="s">
        <v>130</v>
      </c>
      <c r="J244">
        <v>6</v>
      </c>
      <c r="K244" t="s">
        <v>162</v>
      </c>
      <c r="L244" t="s">
        <v>163</v>
      </c>
      <c r="N244" t="s">
        <v>137</v>
      </c>
      <c r="Q244">
        <v>1</v>
      </c>
    </row>
    <row r="245" spans="1:17">
      <c r="A245">
        <v>2006</v>
      </c>
      <c r="B245" t="s">
        <v>125</v>
      </c>
      <c r="D245" t="s">
        <v>157</v>
      </c>
      <c r="E245" t="s">
        <v>127</v>
      </c>
      <c r="F245" t="s">
        <v>150</v>
      </c>
      <c r="G245" t="s">
        <v>129</v>
      </c>
      <c r="H245">
        <v>301</v>
      </c>
      <c r="I245" t="s">
        <v>130</v>
      </c>
      <c r="J245">
        <v>6</v>
      </c>
      <c r="K245" t="s">
        <v>164</v>
      </c>
      <c r="L245" t="s">
        <v>165</v>
      </c>
      <c r="N245" t="s">
        <v>137</v>
      </c>
      <c r="Q245">
        <v>1</v>
      </c>
    </row>
    <row r="246" spans="1:17">
      <c r="A246">
        <v>2006</v>
      </c>
      <c r="B246" t="s">
        <v>125</v>
      </c>
      <c r="D246" t="s">
        <v>157</v>
      </c>
      <c r="E246" t="s">
        <v>127</v>
      </c>
      <c r="F246" t="s">
        <v>128</v>
      </c>
      <c r="G246" t="s">
        <v>129</v>
      </c>
      <c r="H246">
        <v>301</v>
      </c>
      <c r="I246" t="s">
        <v>130</v>
      </c>
      <c r="J246">
        <v>6</v>
      </c>
      <c r="K246" t="s">
        <v>166</v>
      </c>
      <c r="L246" t="s">
        <v>167</v>
      </c>
      <c r="N246" t="s">
        <v>137</v>
      </c>
      <c r="Q246">
        <v>1</v>
      </c>
    </row>
    <row r="247" spans="1:17">
      <c r="A247">
        <v>2006</v>
      </c>
      <c r="B247" t="s">
        <v>125</v>
      </c>
      <c r="D247" t="s">
        <v>157</v>
      </c>
      <c r="E247" t="s">
        <v>127</v>
      </c>
      <c r="F247" t="s">
        <v>134</v>
      </c>
      <c r="G247" t="s">
        <v>129</v>
      </c>
      <c r="H247">
        <v>301</v>
      </c>
      <c r="I247" t="s">
        <v>130</v>
      </c>
      <c r="J247">
        <v>6</v>
      </c>
      <c r="K247" t="s">
        <v>168</v>
      </c>
      <c r="L247" t="s">
        <v>169</v>
      </c>
      <c r="N247" t="s">
        <v>137</v>
      </c>
      <c r="Q247">
        <v>1</v>
      </c>
    </row>
    <row r="248" spans="1:17">
      <c r="A248">
        <v>2006</v>
      </c>
      <c r="B248" t="s">
        <v>125</v>
      </c>
      <c r="D248" t="s">
        <v>157</v>
      </c>
      <c r="E248" t="s">
        <v>138</v>
      </c>
      <c r="F248" t="s">
        <v>139</v>
      </c>
      <c r="G248" t="s">
        <v>129</v>
      </c>
      <c r="H248">
        <v>301</v>
      </c>
      <c r="I248" t="s">
        <v>130</v>
      </c>
      <c r="J248">
        <v>6</v>
      </c>
      <c r="K248" t="s">
        <v>170</v>
      </c>
      <c r="L248" t="s">
        <v>171</v>
      </c>
      <c r="M248">
        <v>18270</v>
      </c>
      <c r="N248" t="s">
        <v>172</v>
      </c>
      <c r="Q248">
        <v>1</v>
      </c>
    </row>
    <row r="249" spans="1:17">
      <c r="A249">
        <v>2006</v>
      </c>
      <c r="B249" t="s">
        <v>125</v>
      </c>
      <c r="D249" t="s">
        <v>157</v>
      </c>
      <c r="E249" t="s">
        <v>138</v>
      </c>
      <c r="F249" t="s">
        <v>143</v>
      </c>
      <c r="G249" t="s">
        <v>129</v>
      </c>
      <c r="H249">
        <v>301</v>
      </c>
      <c r="I249" t="s">
        <v>130</v>
      </c>
      <c r="J249">
        <v>6</v>
      </c>
      <c r="K249" t="s">
        <v>173</v>
      </c>
      <c r="L249" t="s">
        <v>174</v>
      </c>
      <c r="M249">
        <v>510.7</v>
      </c>
      <c r="N249" t="s">
        <v>133</v>
      </c>
      <c r="Q249">
        <v>1</v>
      </c>
    </row>
    <row r="250" spans="1:17">
      <c r="A250">
        <v>2006</v>
      </c>
      <c r="B250" t="s">
        <v>125</v>
      </c>
      <c r="D250" t="s">
        <v>157</v>
      </c>
      <c r="E250" t="s">
        <v>138</v>
      </c>
      <c r="F250" t="s">
        <v>146</v>
      </c>
      <c r="G250" t="s">
        <v>129</v>
      </c>
      <c r="H250">
        <v>301</v>
      </c>
      <c r="I250" t="s">
        <v>130</v>
      </c>
      <c r="J250">
        <v>6</v>
      </c>
      <c r="K250" t="s">
        <v>175</v>
      </c>
      <c r="L250" t="s">
        <v>176</v>
      </c>
      <c r="M250">
        <v>14586</v>
      </c>
      <c r="N250" t="s">
        <v>172</v>
      </c>
      <c r="Q250">
        <v>1</v>
      </c>
    </row>
    <row r="251" spans="1:17">
      <c r="A251">
        <v>2006</v>
      </c>
      <c r="B251" t="s">
        <v>125</v>
      </c>
      <c r="D251" t="s">
        <v>157</v>
      </c>
      <c r="E251" t="s">
        <v>138</v>
      </c>
      <c r="F251" t="s">
        <v>150</v>
      </c>
      <c r="G251" t="s">
        <v>129</v>
      </c>
      <c r="H251">
        <v>301</v>
      </c>
      <c r="I251" t="s">
        <v>130</v>
      </c>
      <c r="J251">
        <v>6</v>
      </c>
      <c r="K251" t="s">
        <v>177</v>
      </c>
      <c r="L251" t="s">
        <v>178</v>
      </c>
      <c r="M251">
        <v>2548</v>
      </c>
      <c r="N251" t="s">
        <v>142</v>
      </c>
      <c r="Q251">
        <v>1</v>
      </c>
    </row>
    <row r="252" spans="1:17">
      <c r="A252">
        <v>2006</v>
      </c>
      <c r="B252" t="s">
        <v>125</v>
      </c>
      <c r="D252" t="s">
        <v>157</v>
      </c>
      <c r="E252" t="s">
        <v>138</v>
      </c>
      <c r="F252" t="s">
        <v>128</v>
      </c>
      <c r="G252" t="s">
        <v>129</v>
      </c>
      <c r="H252">
        <v>301</v>
      </c>
      <c r="I252" t="s">
        <v>130</v>
      </c>
      <c r="J252">
        <v>6</v>
      </c>
      <c r="K252" t="s">
        <v>180</v>
      </c>
      <c r="L252" t="s">
        <v>181</v>
      </c>
      <c r="N252" t="s">
        <v>137</v>
      </c>
      <c r="Q252">
        <v>1</v>
      </c>
    </row>
    <row r="253" spans="1:17">
      <c r="A253">
        <v>2006</v>
      </c>
      <c r="B253" t="s">
        <v>125</v>
      </c>
      <c r="D253" t="s">
        <v>157</v>
      </c>
      <c r="E253" t="s">
        <v>138</v>
      </c>
      <c r="F253" t="s">
        <v>134</v>
      </c>
      <c r="G253" t="s">
        <v>129</v>
      </c>
      <c r="H253">
        <v>301</v>
      </c>
      <c r="I253" t="s">
        <v>130</v>
      </c>
      <c r="J253">
        <v>6</v>
      </c>
      <c r="K253" t="s">
        <v>182</v>
      </c>
      <c r="L253" t="s">
        <v>183</v>
      </c>
      <c r="M253">
        <v>517.9</v>
      </c>
      <c r="N253" t="s">
        <v>149</v>
      </c>
      <c r="Q253">
        <v>1</v>
      </c>
    </row>
    <row r="254" spans="1:17">
      <c r="A254">
        <v>2007</v>
      </c>
      <c r="B254" t="s">
        <v>125</v>
      </c>
      <c r="D254" t="s">
        <v>184</v>
      </c>
      <c r="E254" t="s">
        <v>127</v>
      </c>
      <c r="F254" t="s">
        <v>139</v>
      </c>
      <c r="G254" t="s">
        <v>129</v>
      </c>
      <c r="H254">
        <v>301</v>
      </c>
      <c r="I254" t="s">
        <v>130</v>
      </c>
      <c r="J254">
        <v>6</v>
      </c>
      <c r="K254" t="s">
        <v>185</v>
      </c>
      <c r="L254" t="s">
        <v>186</v>
      </c>
      <c r="M254">
        <v>8110.5</v>
      </c>
      <c r="N254" t="s">
        <v>142</v>
      </c>
      <c r="Q254">
        <v>1</v>
      </c>
    </row>
    <row r="255" spans="1:17">
      <c r="A255">
        <v>2007</v>
      </c>
      <c r="B255" t="s">
        <v>125</v>
      </c>
      <c r="D255" t="s">
        <v>184</v>
      </c>
      <c r="E255" t="s">
        <v>127</v>
      </c>
      <c r="F255" t="s">
        <v>143</v>
      </c>
      <c r="G255" t="s">
        <v>129</v>
      </c>
      <c r="H255">
        <v>301</v>
      </c>
      <c r="I255" t="s">
        <v>130</v>
      </c>
      <c r="J255">
        <v>6</v>
      </c>
      <c r="K255" t="s">
        <v>187</v>
      </c>
      <c r="L255" t="s">
        <v>188</v>
      </c>
      <c r="M255">
        <v>1676.4</v>
      </c>
      <c r="N255" t="s">
        <v>179</v>
      </c>
      <c r="Q255">
        <v>1</v>
      </c>
    </row>
    <row r="256" spans="1:17">
      <c r="A256">
        <v>2007</v>
      </c>
      <c r="B256" t="s">
        <v>125</v>
      </c>
      <c r="D256" t="s">
        <v>184</v>
      </c>
      <c r="E256" t="s">
        <v>127</v>
      </c>
      <c r="F256" t="s">
        <v>146</v>
      </c>
      <c r="G256" t="s">
        <v>129</v>
      </c>
      <c r="H256">
        <v>301</v>
      </c>
      <c r="I256" t="s">
        <v>130</v>
      </c>
      <c r="J256">
        <v>6</v>
      </c>
      <c r="K256" t="s">
        <v>189</v>
      </c>
      <c r="L256" t="s">
        <v>190</v>
      </c>
      <c r="M256">
        <v>3671.2</v>
      </c>
      <c r="N256" t="s">
        <v>179</v>
      </c>
      <c r="Q256">
        <v>1</v>
      </c>
    </row>
    <row r="257" spans="1:17">
      <c r="A257">
        <v>2007</v>
      </c>
      <c r="B257" t="s">
        <v>125</v>
      </c>
      <c r="D257" t="s">
        <v>184</v>
      </c>
      <c r="E257" t="s">
        <v>127</v>
      </c>
      <c r="F257" t="s">
        <v>150</v>
      </c>
      <c r="G257" t="s">
        <v>129</v>
      </c>
      <c r="H257">
        <v>301</v>
      </c>
      <c r="I257" t="s">
        <v>130</v>
      </c>
      <c r="J257">
        <v>6</v>
      </c>
      <c r="K257" t="s">
        <v>191</v>
      </c>
      <c r="L257" t="s">
        <v>192</v>
      </c>
      <c r="M257">
        <v>506.2</v>
      </c>
      <c r="N257" t="s">
        <v>133</v>
      </c>
      <c r="Q257">
        <v>1</v>
      </c>
    </row>
    <row r="258" spans="1:17">
      <c r="A258">
        <v>2007</v>
      </c>
      <c r="B258" t="s">
        <v>125</v>
      </c>
      <c r="D258" t="s">
        <v>184</v>
      </c>
      <c r="E258" t="s">
        <v>127</v>
      </c>
      <c r="F258" t="s">
        <v>128</v>
      </c>
      <c r="G258" t="s">
        <v>129</v>
      </c>
      <c r="H258">
        <v>301</v>
      </c>
      <c r="I258" t="s">
        <v>130</v>
      </c>
      <c r="J258">
        <v>6</v>
      </c>
      <c r="K258" t="s">
        <v>193</v>
      </c>
      <c r="L258" t="s">
        <v>194</v>
      </c>
      <c r="M258">
        <v>554</v>
      </c>
      <c r="N258" t="s">
        <v>133</v>
      </c>
      <c r="Q258">
        <v>1</v>
      </c>
    </row>
    <row r="259" spans="1:17">
      <c r="A259">
        <v>2007</v>
      </c>
      <c r="B259" t="s">
        <v>125</v>
      </c>
      <c r="D259" t="s">
        <v>184</v>
      </c>
      <c r="E259" t="s">
        <v>127</v>
      </c>
      <c r="F259" t="s">
        <v>134</v>
      </c>
      <c r="G259" t="s">
        <v>129</v>
      </c>
      <c r="H259">
        <v>301</v>
      </c>
      <c r="I259" t="s">
        <v>130</v>
      </c>
      <c r="J259">
        <v>6</v>
      </c>
      <c r="K259" t="s">
        <v>195</v>
      </c>
      <c r="L259" t="s">
        <v>196</v>
      </c>
      <c r="M259">
        <v>1702.8</v>
      </c>
      <c r="N259" t="s">
        <v>179</v>
      </c>
      <c r="Q259">
        <v>1</v>
      </c>
    </row>
    <row r="260" spans="1:17">
      <c r="A260">
        <v>2007</v>
      </c>
      <c r="B260" t="s">
        <v>125</v>
      </c>
      <c r="D260" t="s">
        <v>184</v>
      </c>
      <c r="E260" t="s">
        <v>138</v>
      </c>
      <c r="F260" t="s">
        <v>139</v>
      </c>
      <c r="G260" t="s">
        <v>129</v>
      </c>
      <c r="H260">
        <v>301</v>
      </c>
      <c r="I260" t="s">
        <v>130</v>
      </c>
      <c r="J260">
        <v>6</v>
      </c>
      <c r="K260" t="s">
        <v>197</v>
      </c>
      <c r="L260" t="s">
        <v>198</v>
      </c>
      <c r="M260">
        <v>23730.5</v>
      </c>
      <c r="N260" t="s">
        <v>172</v>
      </c>
      <c r="Q260">
        <v>1</v>
      </c>
    </row>
    <row r="261" spans="1:17">
      <c r="A261">
        <v>2007</v>
      </c>
      <c r="B261" t="s">
        <v>125</v>
      </c>
      <c r="D261" t="s">
        <v>184</v>
      </c>
      <c r="E261" t="s">
        <v>138</v>
      </c>
      <c r="F261" t="s">
        <v>143</v>
      </c>
      <c r="G261" t="s">
        <v>129</v>
      </c>
      <c r="H261">
        <v>301</v>
      </c>
      <c r="I261" t="s">
        <v>130</v>
      </c>
      <c r="J261">
        <v>6</v>
      </c>
      <c r="K261" t="s">
        <v>199</v>
      </c>
      <c r="L261" t="s">
        <v>200</v>
      </c>
      <c r="M261">
        <v>1460.9</v>
      </c>
      <c r="N261" t="s">
        <v>179</v>
      </c>
      <c r="Q261">
        <v>1</v>
      </c>
    </row>
    <row r="262" spans="1:17">
      <c r="A262">
        <v>2007</v>
      </c>
      <c r="B262" t="s">
        <v>125</v>
      </c>
      <c r="D262" t="s">
        <v>184</v>
      </c>
      <c r="E262" t="s">
        <v>138</v>
      </c>
      <c r="F262" t="s">
        <v>146</v>
      </c>
      <c r="G262" t="s">
        <v>129</v>
      </c>
      <c r="H262">
        <v>301</v>
      </c>
      <c r="I262" t="s">
        <v>130</v>
      </c>
      <c r="J262">
        <v>6</v>
      </c>
      <c r="K262" t="s">
        <v>201</v>
      </c>
      <c r="L262" t="s">
        <v>202</v>
      </c>
      <c r="M262">
        <v>17627.2</v>
      </c>
      <c r="N262" t="s">
        <v>172</v>
      </c>
      <c r="Q262">
        <v>1</v>
      </c>
    </row>
    <row r="263" spans="1:17">
      <c r="A263">
        <v>2007</v>
      </c>
      <c r="B263" t="s">
        <v>125</v>
      </c>
      <c r="D263" t="s">
        <v>184</v>
      </c>
      <c r="E263" t="s">
        <v>138</v>
      </c>
      <c r="F263" t="s">
        <v>150</v>
      </c>
      <c r="G263" t="s">
        <v>129</v>
      </c>
      <c r="H263">
        <v>301</v>
      </c>
      <c r="I263" t="s">
        <v>130</v>
      </c>
      <c r="J263">
        <v>6</v>
      </c>
      <c r="K263" t="s">
        <v>203</v>
      </c>
      <c r="L263" t="s">
        <v>204</v>
      </c>
      <c r="M263">
        <v>3155.4</v>
      </c>
      <c r="N263" t="s">
        <v>142</v>
      </c>
      <c r="Q263">
        <v>1</v>
      </c>
    </row>
    <row r="264" spans="1:17">
      <c r="A264">
        <v>2007</v>
      </c>
      <c r="B264" t="s">
        <v>125</v>
      </c>
      <c r="D264" t="s">
        <v>184</v>
      </c>
      <c r="E264" t="s">
        <v>138</v>
      </c>
      <c r="F264" t="s">
        <v>128</v>
      </c>
      <c r="G264" t="s">
        <v>129</v>
      </c>
      <c r="H264">
        <v>301</v>
      </c>
      <c r="I264" t="s">
        <v>130</v>
      </c>
      <c r="J264">
        <v>6</v>
      </c>
      <c r="K264" t="s">
        <v>205</v>
      </c>
      <c r="L264" t="s">
        <v>206</v>
      </c>
      <c r="M264">
        <v>508.8</v>
      </c>
      <c r="N264" t="s">
        <v>133</v>
      </c>
      <c r="Q264">
        <v>1</v>
      </c>
    </row>
    <row r="265" spans="1:17">
      <c r="A265">
        <v>2007</v>
      </c>
      <c r="B265" t="s">
        <v>125</v>
      </c>
      <c r="D265" t="s">
        <v>184</v>
      </c>
      <c r="E265" t="s">
        <v>138</v>
      </c>
      <c r="F265" t="s">
        <v>134</v>
      </c>
      <c r="G265" t="s">
        <v>129</v>
      </c>
      <c r="H265">
        <v>301</v>
      </c>
      <c r="I265" t="s">
        <v>130</v>
      </c>
      <c r="J265">
        <v>6</v>
      </c>
      <c r="K265" t="s">
        <v>207</v>
      </c>
      <c r="L265" t="s">
        <v>208</v>
      </c>
      <c r="M265">
        <v>978.2</v>
      </c>
      <c r="N265" t="s">
        <v>179</v>
      </c>
      <c r="Q265">
        <v>1</v>
      </c>
    </row>
    <row r="266" spans="1:17">
      <c r="A266">
        <v>2007</v>
      </c>
      <c r="B266" t="s">
        <v>125</v>
      </c>
      <c r="D266" t="s">
        <v>126</v>
      </c>
      <c r="E266" t="s">
        <v>127</v>
      </c>
      <c r="F266" t="s">
        <v>139</v>
      </c>
      <c r="G266" t="s">
        <v>129</v>
      </c>
      <c r="H266">
        <v>301</v>
      </c>
      <c r="I266" t="s">
        <v>130</v>
      </c>
      <c r="J266">
        <v>6</v>
      </c>
      <c r="K266" t="s">
        <v>209</v>
      </c>
      <c r="L266" t="s">
        <v>210</v>
      </c>
      <c r="M266">
        <v>7700</v>
      </c>
      <c r="N266" t="s">
        <v>142</v>
      </c>
      <c r="Q266">
        <v>1</v>
      </c>
    </row>
    <row r="267" spans="1:17">
      <c r="A267">
        <v>2007</v>
      </c>
      <c r="B267" t="s">
        <v>125</v>
      </c>
      <c r="D267" t="s">
        <v>126</v>
      </c>
      <c r="E267" t="s">
        <v>127</v>
      </c>
      <c r="F267" t="s">
        <v>143</v>
      </c>
      <c r="G267" t="s">
        <v>129</v>
      </c>
      <c r="H267">
        <v>301</v>
      </c>
      <c r="I267" t="s">
        <v>130</v>
      </c>
      <c r="J267">
        <v>6</v>
      </c>
      <c r="K267" t="s">
        <v>211</v>
      </c>
      <c r="L267" t="s">
        <v>212</v>
      </c>
      <c r="M267">
        <v>1545.2</v>
      </c>
      <c r="N267" t="s">
        <v>179</v>
      </c>
      <c r="Q267">
        <v>1</v>
      </c>
    </row>
    <row r="268" spans="1:17">
      <c r="A268">
        <v>2007</v>
      </c>
      <c r="B268" t="s">
        <v>125</v>
      </c>
      <c r="D268" t="s">
        <v>126</v>
      </c>
      <c r="E268" t="s">
        <v>127</v>
      </c>
      <c r="F268" t="s">
        <v>146</v>
      </c>
      <c r="G268" t="s">
        <v>129</v>
      </c>
      <c r="H268">
        <v>301</v>
      </c>
      <c r="I268" t="s">
        <v>130</v>
      </c>
      <c r="J268">
        <v>6</v>
      </c>
      <c r="K268" t="s">
        <v>213</v>
      </c>
      <c r="L268" t="s">
        <v>214</v>
      </c>
      <c r="M268">
        <v>3485.3</v>
      </c>
      <c r="N268" t="s">
        <v>142</v>
      </c>
      <c r="Q268">
        <v>1</v>
      </c>
    </row>
    <row r="269" spans="1:17">
      <c r="A269">
        <v>2007</v>
      </c>
      <c r="B269" t="s">
        <v>125</v>
      </c>
      <c r="D269" t="s">
        <v>126</v>
      </c>
      <c r="E269" t="s">
        <v>127</v>
      </c>
      <c r="F269" t="s">
        <v>150</v>
      </c>
      <c r="G269" t="s">
        <v>129</v>
      </c>
      <c r="H269">
        <v>301</v>
      </c>
      <c r="I269" t="s">
        <v>130</v>
      </c>
      <c r="J269">
        <v>6</v>
      </c>
      <c r="K269" t="s">
        <v>215</v>
      </c>
      <c r="L269" t="s">
        <v>216</v>
      </c>
      <c r="M269">
        <v>503.1</v>
      </c>
      <c r="N269" t="s">
        <v>133</v>
      </c>
      <c r="Q269">
        <v>1</v>
      </c>
    </row>
    <row r="270" spans="1:17">
      <c r="A270">
        <v>2007</v>
      </c>
      <c r="B270" t="s">
        <v>125</v>
      </c>
      <c r="D270" t="s">
        <v>126</v>
      </c>
      <c r="E270" t="s">
        <v>127</v>
      </c>
      <c r="F270" t="s">
        <v>128</v>
      </c>
      <c r="G270" t="s">
        <v>129</v>
      </c>
      <c r="H270">
        <v>301</v>
      </c>
      <c r="I270" t="s">
        <v>130</v>
      </c>
      <c r="J270">
        <v>6</v>
      </c>
      <c r="K270" t="s">
        <v>131</v>
      </c>
      <c r="L270" t="s">
        <v>132</v>
      </c>
      <c r="M270">
        <v>536.79999999999995</v>
      </c>
      <c r="N270" t="s">
        <v>133</v>
      </c>
      <c r="Q270">
        <v>1</v>
      </c>
    </row>
    <row r="271" spans="1:17">
      <c r="A271">
        <v>2007</v>
      </c>
      <c r="B271" t="s">
        <v>125</v>
      </c>
      <c r="D271" t="s">
        <v>126</v>
      </c>
      <c r="E271" t="s">
        <v>127</v>
      </c>
      <c r="F271" t="s">
        <v>134</v>
      </c>
      <c r="G271" t="s">
        <v>129</v>
      </c>
      <c r="H271">
        <v>301</v>
      </c>
      <c r="I271" t="s">
        <v>130</v>
      </c>
      <c r="J271">
        <v>6</v>
      </c>
      <c r="K271" t="s">
        <v>135</v>
      </c>
      <c r="L271" t="s">
        <v>136</v>
      </c>
      <c r="M271">
        <v>1629.6</v>
      </c>
      <c r="N271" t="s">
        <v>179</v>
      </c>
      <c r="Q271">
        <v>1</v>
      </c>
    </row>
    <row r="272" spans="1:17">
      <c r="A272">
        <v>2007</v>
      </c>
      <c r="B272" t="s">
        <v>125</v>
      </c>
      <c r="D272" t="s">
        <v>126</v>
      </c>
      <c r="E272" t="s">
        <v>138</v>
      </c>
      <c r="F272" t="s">
        <v>139</v>
      </c>
      <c r="G272" t="s">
        <v>129</v>
      </c>
      <c r="H272">
        <v>301</v>
      </c>
      <c r="I272" t="s">
        <v>130</v>
      </c>
      <c r="J272">
        <v>6</v>
      </c>
      <c r="K272" t="s">
        <v>140</v>
      </c>
      <c r="L272" t="s">
        <v>141</v>
      </c>
      <c r="M272">
        <v>3200.1</v>
      </c>
      <c r="N272" t="s">
        <v>142</v>
      </c>
      <c r="Q272">
        <v>1</v>
      </c>
    </row>
    <row r="273" spans="1:17">
      <c r="A273">
        <v>2007</v>
      </c>
      <c r="B273" t="s">
        <v>125</v>
      </c>
      <c r="D273" t="s">
        <v>126</v>
      </c>
      <c r="E273" t="s">
        <v>138</v>
      </c>
      <c r="F273" t="s">
        <v>143</v>
      </c>
      <c r="G273" t="s">
        <v>129</v>
      </c>
      <c r="H273">
        <v>301</v>
      </c>
      <c r="I273" t="s">
        <v>130</v>
      </c>
      <c r="J273">
        <v>6</v>
      </c>
      <c r="K273" t="s">
        <v>144</v>
      </c>
      <c r="L273" t="s">
        <v>145</v>
      </c>
      <c r="M273">
        <v>240.2</v>
      </c>
      <c r="N273" t="s">
        <v>133</v>
      </c>
      <c r="Q273">
        <v>1</v>
      </c>
    </row>
    <row r="274" spans="1:17">
      <c r="A274">
        <v>2007</v>
      </c>
      <c r="B274" t="s">
        <v>125</v>
      </c>
      <c r="D274" t="s">
        <v>126</v>
      </c>
      <c r="E274" t="s">
        <v>138</v>
      </c>
      <c r="F274" t="s">
        <v>146</v>
      </c>
      <c r="G274" t="s">
        <v>129</v>
      </c>
      <c r="H274">
        <v>301</v>
      </c>
      <c r="I274" t="s">
        <v>130</v>
      </c>
      <c r="J274">
        <v>6</v>
      </c>
      <c r="K274" t="s">
        <v>147</v>
      </c>
      <c r="L274" t="s">
        <v>148</v>
      </c>
      <c r="M274">
        <v>2317.4</v>
      </c>
      <c r="N274" t="s">
        <v>179</v>
      </c>
      <c r="Q274">
        <v>1</v>
      </c>
    </row>
    <row r="275" spans="1:17">
      <c r="A275">
        <v>2007</v>
      </c>
      <c r="B275" t="s">
        <v>125</v>
      </c>
      <c r="D275" t="s">
        <v>126</v>
      </c>
      <c r="E275" t="s">
        <v>138</v>
      </c>
      <c r="F275" t="s">
        <v>150</v>
      </c>
      <c r="G275" t="s">
        <v>129</v>
      </c>
      <c r="H275">
        <v>301</v>
      </c>
      <c r="I275" t="s">
        <v>130</v>
      </c>
      <c r="J275">
        <v>6</v>
      </c>
      <c r="K275" t="s">
        <v>151</v>
      </c>
      <c r="L275" t="s">
        <v>152</v>
      </c>
      <c r="M275">
        <v>322.2</v>
      </c>
      <c r="N275" t="s">
        <v>133</v>
      </c>
      <c r="Q275">
        <v>1</v>
      </c>
    </row>
    <row r="276" spans="1:17">
      <c r="A276">
        <v>2007</v>
      </c>
      <c r="B276" t="s">
        <v>125</v>
      </c>
      <c r="D276" t="s">
        <v>126</v>
      </c>
      <c r="E276" t="s">
        <v>138</v>
      </c>
      <c r="F276" t="s">
        <v>128</v>
      </c>
      <c r="G276" t="s">
        <v>129</v>
      </c>
      <c r="H276">
        <v>301</v>
      </c>
      <c r="I276" t="s">
        <v>130</v>
      </c>
      <c r="J276">
        <v>6</v>
      </c>
      <c r="K276" t="s">
        <v>153</v>
      </c>
      <c r="L276" t="s">
        <v>154</v>
      </c>
      <c r="N276" t="s">
        <v>137</v>
      </c>
      <c r="Q276">
        <v>1</v>
      </c>
    </row>
    <row r="277" spans="1:17">
      <c r="A277">
        <v>2007</v>
      </c>
      <c r="B277" t="s">
        <v>125</v>
      </c>
      <c r="D277" t="s">
        <v>126</v>
      </c>
      <c r="E277" t="s">
        <v>138</v>
      </c>
      <c r="F277" t="s">
        <v>134</v>
      </c>
      <c r="G277" t="s">
        <v>129</v>
      </c>
      <c r="H277">
        <v>301</v>
      </c>
      <c r="I277" t="s">
        <v>130</v>
      </c>
      <c r="J277">
        <v>6</v>
      </c>
      <c r="K277" t="s">
        <v>155</v>
      </c>
      <c r="L277" t="s">
        <v>156</v>
      </c>
      <c r="M277">
        <v>199.7</v>
      </c>
      <c r="N277" t="s">
        <v>133</v>
      </c>
      <c r="Q277">
        <v>1</v>
      </c>
    </row>
    <row r="278" spans="1:17">
      <c r="A278">
        <v>2007</v>
      </c>
      <c r="B278" t="s">
        <v>125</v>
      </c>
      <c r="D278" t="s">
        <v>157</v>
      </c>
      <c r="E278" t="s">
        <v>127</v>
      </c>
      <c r="F278" t="s">
        <v>139</v>
      </c>
      <c r="G278" t="s">
        <v>129</v>
      </c>
      <c r="H278">
        <v>301</v>
      </c>
      <c r="I278" t="s">
        <v>130</v>
      </c>
      <c r="J278">
        <v>6</v>
      </c>
      <c r="K278" t="s">
        <v>158</v>
      </c>
      <c r="L278" t="s">
        <v>159</v>
      </c>
      <c r="M278">
        <v>410.5</v>
      </c>
      <c r="N278" t="s">
        <v>133</v>
      </c>
      <c r="Q278">
        <v>1</v>
      </c>
    </row>
    <row r="279" spans="1:17">
      <c r="A279">
        <v>2007</v>
      </c>
      <c r="B279" t="s">
        <v>125</v>
      </c>
      <c r="D279" t="s">
        <v>157</v>
      </c>
      <c r="E279" t="s">
        <v>127</v>
      </c>
      <c r="F279" t="s">
        <v>143</v>
      </c>
      <c r="G279" t="s">
        <v>129</v>
      </c>
      <c r="H279">
        <v>301</v>
      </c>
      <c r="I279" t="s">
        <v>130</v>
      </c>
      <c r="J279">
        <v>6</v>
      </c>
      <c r="K279" t="s">
        <v>160</v>
      </c>
      <c r="L279" t="s">
        <v>161</v>
      </c>
      <c r="N279" t="s">
        <v>137</v>
      </c>
      <c r="Q279">
        <v>1</v>
      </c>
    </row>
    <row r="280" spans="1:17">
      <c r="A280">
        <v>2007</v>
      </c>
      <c r="B280" t="s">
        <v>125</v>
      </c>
      <c r="D280" t="s">
        <v>157</v>
      </c>
      <c r="E280" t="s">
        <v>127</v>
      </c>
      <c r="F280" t="s">
        <v>146</v>
      </c>
      <c r="G280" t="s">
        <v>129</v>
      </c>
      <c r="H280">
        <v>301</v>
      </c>
      <c r="I280" t="s">
        <v>130</v>
      </c>
      <c r="J280">
        <v>6</v>
      </c>
      <c r="K280" t="s">
        <v>162</v>
      </c>
      <c r="L280" t="s">
        <v>163</v>
      </c>
      <c r="N280" t="s">
        <v>137</v>
      </c>
      <c r="Q280">
        <v>1</v>
      </c>
    </row>
    <row r="281" spans="1:17">
      <c r="A281">
        <v>2007</v>
      </c>
      <c r="B281" t="s">
        <v>125</v>
      </c>
      <c r="D281" t="s">
        <v>157</v>
      </c>
      <c r="E281" t="s">
        <v>127</v>
      </c>
      <c r="F281" t="s">
        <v>150</v>
      </c>
      <c r="G281" t="s">
        <v>129</v>
      </c>
      <c r="H281">
        <v>301</v>
      </c>
      <c r="I281" t="s">
        <v>130</v>
      </c>
      <c r="J281">
        <v>6</v>
      </c>
      <c r="K281" t="s">
        <v>164</v>
      </c>
      <c r="L281" t="s">
        <v>165</v>
      </c>
      <c r="N281" t="s">
        <v>137</v>
      </c>
      <c r="Q281">
        <v>1</v>
      </c>
    </row>
    <row r="282" spans="1:17">
      <c r="A282">
        <v>2007</v>
      </c>
      <c r="B282" t="s">
        <v>125</v>
      </c>
      <c r="D282" t="s">
        <v>157</v>
      </c>
      <c r="E282" t="s">
        <v>127</v>
      </c>
      <c r="F282" t="s">
        <v>128</v>
      </c>
      <c r="G282" t="s">
        <v>129</v>
      </c>
      <c r="H282">
        <v>301</v>
      </c>
      <c r="I282" t="s">
        <v>130</v>
      </c>
      <c r="J282">
        <v>6</v>
      </c>
      <c r="K282" t="s">
        <v>166</v>
      </c>
      <c r="L282" t="s">
        <v>167</v>
      </c>
      <c r="N282" t="s">
        <v>137</v>
      </c>
      <c r="Q282">
        <v>1</v>
      </c>
    </row>
    <row r="283" spans="1:17">
      <c r="A283">
        <v>2007</v>
      </c>
      <c r="B283" t="s">
        <v>125</v>
      </c>
      <c r="D283" t="s">
        <v>157</v>
      </c>
      <c r="E283" t="s">
        <v>127</v>
      </c>
      <c r="F283" t="s">
        <v>134</v>
      </c>
      <c r="G283" t="s">
        <v>129</v>
      </c>
      <c r="H283">
        <v>301</v>
      </c>
      <c r="I283" t="s">
        <v>130</v>
      </c>
      <c r="J283">
        <v>6</v>
      </c>
      <c r="K283" t="s">
        <v>168</v>
      </c>
      <c r="L283" t="s">
        <v>169</v>
      </c>
      <c r="N283" t="s">
        <v>137</v>
      </c>
      <c r="Q283">
        <v>1</v>
      </c>
    </row>
    <row r="284" spans="1:17">
      <c r="A284">
        <v>2007</v>
      </c>
      <c r="B284" t="s">
        <v>125</v>
      </c>
      <c r="D284" t="s">
        <v>157</v>
      </c>
      <c r="E284" t="s">
        <v>138</v>
      </c>
      <c r="F284" t="s">
        <v>139</v>
      </c>
      <c r="G284" t="s">
        <v>129</v>
      </c>
      <c r="H284">
        <v>301</v>
      </c>
      <c r="I284" t="s">
        <v>130</v>
      </c>
      <c r="J284">
        <v>6</v>
      </c>
      <c r="K284" t="s">
        <v>170</v>
      </c>
      <c r="L284" t="s">
        <v>171</v>
      </c>
      <c r="M284">
        <v>20530.400000000001</v>
      </c>
      <c r="N284" t="s">
        <v>172</v>
      </c>
      <c r="Q284">
        <v>1</v>
      </c>
    </row>
    <row r="285" spans="1:17">
      <c r="A285">
        <v>2007</v>
      </c>
      <c r="B285" t="s">
        <v>125</v>
      </c>
      <c r="D285" t="s">
        <v>157</v>
      </c>
      <c r="E285" t="s">
        <v>138</v>
      </c>
      <c r="F285" t="s">
        <v>143</v>
      </c>
      <c r="G285" t="s">
        <v>129</v>
      </c>
      <c r="H285">
        <v>301</v>
      </c>
      <c r="I285" t="s">
        <v>130</v>
      </c>
      <c r="J285">
        <v>6</v>
      </c>
      <c r="K285" t="s">
        <v>173</v>
      </c>
      <c r="L285" t="s">
        <v>174</v>
      </c>
      <c r="M285">
        <v>1220.7</v>
      </c>
      <c r="N285" t="s">
        <v>133</v>
      </c>
      <c r="Q285">
        <v>1</v>
      </c>
    </row>
    <row r="286" spans="1:17">
      <c r="A286">
        <v>2007</v>
      </c>
      <c r="B286" t="s">
        <v>125</v>
      </c>
      <c r="D286" t="s">
        <v>157</v>
      </c>
      <c r="E286" t="s">
        <v>138</v>
      </c>
      <c r="F286" t="s">
        <v>146</v>
      </c>
      <c r="G286" t="s">
        <v>129</v>
      </c>
      <c r="H286">
        <v>301</v>
      </c>
      <c r="I286" t="s">
        <v>130</v>
      </c>
      <c r="J286">
        <v>6</v>
      </c>
      <c r="K286" t="s">
        <v>175</v>
      </c>
      <c r="L286" t="s">
        <v>176</v>
      </c>
      <c r="M286">
        <v>15309.8</v>
      </c>
      <c r="N286" t="s">
        <v>172</v>
      </c>
      <c r="Q286">
        <v>1</v>
      </c>
    </row>
    <row r="287" spans="1:17">
      <c r="A287">
        <v>2007</v>
      </c>
      <c r="B287" t="s">
        <v>125</v>
      </c>
      <c r="D287" t="s">
        <v>157</v>
      </c>
      <c r="E287" t="s">
        <v>138</v>
      </c>
      <c r="F287" t="s">
        <v>150</v>
      </c>
      <c r="G287" t="s">
        <v>129</v>
      </c>
      <c r="H287">
        <v>301</v>
      </c>
      <c r="I287" t="s">
        <v>130</v>
      </c>
      <c r="J287">
        <v>6</v>
      </c>
      <c r="K287" t="s">
        <v>177</v>
      </c>
      <c r="L287" t="s">
        <v>178</v>
      </c>
      <c r="M287">
        <v>2833.2</v>
      </c>
      <c r="N287" t="s">
        <v>142</v>
      </c>
      <c r="Q287">
        <v>1</v>
      </c>
    </row>
    <row r="288" spans="1:17">
      <c r="A288">
        <v>2007</v>
      </c>
      <c r="B288" t="s">
        <v>125</v>
      </c>
      <c r="D288" t="s">
        <v>157</v>
      </c>
      <c r="E288" t="s">
        <v>138</v>
      </c>
      <c r="F288" t="s">
        <v>128</v>
      </c>
      <c r="G288" t="s">
        <v>129</v>
      </c>
      <c r="H288">
        <v>301</v>
      </c>
      <c r="I288" t="s">
        <v>130</v>
      </c>
      <c r="J288">
        <v>6</v>
      </c>
      <c r="K288" t="s">
        <v>180</v>
      </c>
      <c r="L288" t="s">
        <v>181</v>
      </c>
      <c r="M288">
        <v>388.2</v>
      </c>
      <c r="N288" t="s">
        <v>133</v>
      </c>
      <c r="Q288">
        <v>1</v>
      </c>
    </row>
    <row r="289" spans="1:17">
      <c r="A289">
        <v>2007</v>
      </c>
      <c r="B289" t="s">
        <v>125</v>
      </c>
      <c r="D289" t="s">
        <v>157</v>
      </c>
      <c r="E289" t="s">
        <v>138</v>
      </c>
      <c r="F289" t="s">
        <v>134</v>
      </c>
      <c r="G289" t="s">
        <v>129</v>
      </c>
      <c r="H289">
        <v>301</v>
      </c>
      <c r="I289" t="s">
        <v>130</v>
      </c>
      <c r="J289">
        <v>6</v>
      </c>
      <c r="K289" t="s">
        <v>182</v>
      </c>
      <c r="L289" t="s">
        <v>183</v>
      </c>
      <c r="M289">
        <v>778.5</v>
      </c>
      <c r="N289" t="s">
        <v>149</v>
      </c>
      <c r="Q289">
        <v>1</v>
      </c>
    </row>
    <row r="290" spans="1:17">
      <c r="A290">
        <v>2008</v>
      </c>
      <c r="B290" t="s">
        <v>125</v>
      </c>
      <c r="D290" t="s">
        <v>184</v>
      </c>
      <c r="E290" t="s">
        <v>127</v>
      </c>
      <c r="F290" t="s">
        <v>139</v>
      </c>
      <c r="G290" t="s">
        <v>129</v>
      </c>
      <c r="H290">
        <v>301</v>
      </c>
      <c r="I290" t="s">
        <v>130</v>
      </c>
      <c r="J290">
        <v>6</v>
      </c>
      <c r="K290" t="s">
        <v>185</v>
      </c>
      <c r="L290" t="s">
        <v>186</v>
      </c>
      <c r="M290">
        <v>8369.2999999999993</v>
      </c>
      <c r="N290" t="s">
        <v>172</v>
      </c>
      <c r="Q290">
        <v>1</v>
      </c>
    </row>
    <row r="291" spans="1:17">
      <c r="A291">
        <v>2008</v>
      </c>
      <c r="B291" t="s">
        <v>125</v>
      </c>
      <c r="D291" t="s">
        <v>184</v>
      </c>
      <c r="E291" t="s">
        <v>127</v>
      </c>
      <c r="F291" t="s">
        <v>143</v>
      </c>
      <c r="G291" t="s">
        <v>129</v>
      </c>
      <c r="H291">
        <v>301</v>
      </c>
      <c r="I291" t="s">
        <v>130</v>
      </c>
      <c r="J291">
        <v>6</v>
      </c>
      <c r="K291" t="s">
        <v>187</v>
      </c>
      <c r="L291" t="s">
        <v>188</v>
      </c>
      <c r="M291">
        <v>1605.5</v>
      </c>
      <c r="N291" t="s">
        <v>142</v>
      </c>
      <c r="Q291">
        <v>1</v>
      </c>
    </row>
    <row r="292" spans="1:17">
      <c r="A292">
        <v>2008</v>
      </c>
      <c r="B292" t="s">
        <v>125</v>
      </c>
      <c r="D292" t="s">
        <v>184</v>
      </c>
      <c r="E292" t="s">
        <v>127</v>
      </c>
      <c r="F292" t="s">
        <v>146</v>
      </c>
      <c r="G292" t="s">
        <v>129</v>
      </c>
      <c r="H292">
        <v>301</v>
      </c>
      <c r="I292" t="s">
        <v>130</v>
      </c>
      <c r="J292">
        <v>6</v>
      </c>
      <c r="K292" t="s">
        <v>189</v>
      </c>
      <c r="L292" t="s">
        <v>190</v>
      </c>
      <c r="M292">
        <v>3613.1</v>
      </c>
      <c r="N292" t="s">
        <v>172</v>
      </c>
      <c r="Q292">
        <v>1</v>
      </c>
    </row>
    <row r="293" spans="1:17">
      <c r="A293">
        <v>2008</v>
      </c>
      <c r="B293" t="s">
        <v>125</v>
      </c>
      <c r="D293" t="s">
        <v>184</v>
      </c>
      <c r="E293" t="s">
        <v>127</v>
      </c>
      <c r="F293" t="s">
        <v>150</v>
      </c>
      <c r="G293" t="s">
        <v>129</v>
      </c>
      <c r="H293">
        <v>301</v>
      </c>
      <c r="I293" t="s">
        <v>130</v>
      </c>
      <c r="J293">
        <v>6</v>
      </c>
      <c r="K293" t="s">
        <v>191</v>
      </c>
      <c r="L293" t="s">
        <v>192</v>
      </c>
      <c r="M293">
        <v>466.9</v>
      </c>
      <c r="N293" t="s">
        <v>179</v>
      </c>
      <c r="Q293">
        <v>1</v>
      </c>
    </row>
    <row r="294" spans="1:17">
      <c r="A294">
        <v>2008</v>
      </c>
      <c r="B294" t="s">
        <v>125</v>
      </c>
      <c r="D294" t="s">
        <v>184</v>
      </c>
      <c r="E294" t="s">
        <v>127</v>
      </c>
      <c r="F294" t="s">
        <v>128</v>
      </c>
      <c r="G294" t="s">
        <v>129</v>
      </c>
      <c r="H294">
        <v>301</v>
      </c>
      <c r="I294" t="s">
        <v>130</v>
      </c>
      <c r="J294">
        <v>6</v>
      </c>
      <c r="K294" t="s">
        <v>193</v>
      </c>
      <c r="L294" t="s">
        <v>194</v>
      </c>
      <c r="M294">
        <v>477.5</v>
      </c>
      <c r="N294" t="s">
        <v>179</v>
      </c>
      <c r="Q294">
        <v>1</v>
      </c>
    </row>
    <row r="295" spans="1:17">
      <c r="A295">
        <v>2008</v>
      </c>
      <c r="B295" t="s">
        <v>125</v>
      </c>
      <c r="D295" t="s">
        <v>184</v>
      </c>
      <c r="E295" t="s">
        <v>127</v>
      </c>
      <c r="F295" t="s">
        <v>134</v>
      </c>
      <c r="G295" t="s">
        <v>129</v>
      </c>
      <c r="H295">
        <v>301</v>
      </c>
      <c r="I295" t="s">
        <v>130</v>
      </c>
      <c r="J295">
        <v>6</v>
      </c>
      <c r="K295" t="s">
        <v>195</v>
      </c>
      <c r="L295" t="s">
        <v>196</v>
      </c>
      <c r="M295">
        <v>2206.1999999999998</v>
      </c>
      <c r="N295" t="s">
        <v>142</v>
      </c>
      <c r="Q295">
        <v>1</v>
      </c>
    </row>
    <row r="296" spans="1:17">
      <c r="A296">
        <v>2008</v>
      </c>
      <c r="B296" t="s">
        <v>125</v>
      </c>
      <c r="D296" t="s">
        <v>184</v>
      </c>
      <c r="E296" t="s">
        <v>138</v>
      </c>
      <c r="F296" t="s">
        <v>139</v>
      </c>
      <c r="G296" t="s">
        <v>129</v>
      </c>
      <c r="H296">
        <v>301</v>
      </c>
      <c r="I296" t="s">
        <v>130</v>
      </c>
      <c r="J296">
        <v>6</v>
      </c>
      <c r="K296" t="s">
        <v>197</v>
      </c>
      <c r="L296" t="s">
        <v>198</v>
      </c>
      <c r="M296">
        <v>22619.8</v>
      </c>
      <c r="N296" t="s">
        <v>172</v>
      </c>
      <c r="Q296">
        <v>1</v>
      </c>
    </row>
    <row r="297" spans="1:17">
      <c r="A297">
        <v>2008</v>
      </c>
      <c r="B297" t="s">
        <v>125</v>
      </c>
      <c r="D297" t="s">
        <v>184</v>
      </c>
      <c r="E297" t="s">
        <v>138</v>
      </c>
      <c r="F297" t="s">
        <v>143</v>
      </c>
      <c r="G297" t="s">
        <v>129</v>
      </c>
      <c r="H297">
        <v>301</v>
      </c>
      <c r="I297" t="s">
        <v>130</v>
      </c>
      <c r="J297">
        <v>6</v>
      </c>
      <c r="K297" t="s">
        <v>199</v>
      </c>
      <c r="L297" t="s">
        <v>200</v>
      </c>
      <c r="M297">
        <v>590.29999999999995</v>
      </c>
      <c r="N297" t="s">
        <v>179</v>
      </c>
      <c r="Q297">
        <v>1</v>
      </c>
    </row>
    <row r="298" spans="1:17">
      <c r="A298">
        <v>2008</v>
      </c>
      <c r="B298" t="s">
        <v>125</v>
      </c>
      <c r="D298" t="s">
        <v>184</v>
      </c>
      <c r="E298" t="s">
        <v>138</v>
      </c>
      <c r="F298" t="s">
        <v>146</v>
      </c>
      <c r="G298" t="s">
        <v>129</v>
      </c>
      <c r="H298">
        <v>301</v>
      </c>
      <c r="I298" t="s">
        <v>130</v>
      </c>
      <c r="J298">
        <v>6</v>
      </c>
      <c r="K298" t="s">
        <v>201</v>
      </c>
      <c r="L298" t="s">
        <v>202</v>
      </c>
      <c r="M298">
        <v>18256.8</v>
      </c>
      <c r="N298" t="s">
        <v>172</v>
      </c>
      <c r="Q298">
        <v>1</v>
      </c>
    </row>
    <row r="299" spans="1:17">
      <c r="A299">
        <v>2008</v>
      </c>
      <c r="B299" t="s">
        <v>125</v>
      </c>
      <c r="D299" t="s">
        <v>184</v>
      </c>
      <c r="E299" t="s">
        <v>138</v>
      </c>
      <c r="F299" t="s">
        <v>150</v>
      </c>
      <c r="G299" t="s">
        <v>129</v>
      </c>
      <c r="H299">
        <v>301</v>
      </c>
      <c r="I299" t="s">
        <v>130</v>
      </c>
      <c r="J299">
        <v>6</v>
      </c>
      <c r="K299" t="s">
        <v>203</v>
      </c>
      <c r="L299" t="s">
        <v>204</v>
      </c>
      <c r="M299">
        <v>3080.6</v>
      </c>
      <c r="N299" t="s">
        <v>142</v>
      </c>
      <c r="Q299">
        <v>1</v>
      </c>
    </row>
    <row r="300" spans="1:17">
      <c r="A300">
        <v>2008</v>
      </c>
      <c r="B300" t="s">
        <v>125</v>
      </c>
      <c r="D300" t="s">
        <v>184</v>
      </c>
      <c r="E300" t="s">
        <v>138</v>
      </c>
      <c r="F300" t="s">
        <v>128</v>
      </c>
      <c r="G300" t="s">
        <v>129</v>
      </c>
      <c r="H300">
        <v>301</v>
      </c>
      <c r="I300" t="s">
        <v>130</v>
      </c>
      <c r="J300">
        <v>6</v>
      </c>
      <c r="K300" t="s">
        <v>205</v>
      </c>
      <c r="L300" t="s">
        <v>206</v>
      </c>
      <c r="M300">
        <v>208.6</v>
      </c>
      <c r="N300" t="s">
        <v>133</v>
      </c>
      <c r="Q300">
        <v>1</v>
      </c>
    </row>
    <row r="301" spans="1:17">
      <c r="A301">
        <v>2008</v>
      </c>
      <c r="B301" t="s">
        <v>125</v>
      </c>
      <c r="D301" t="s">
        <v>184</v>
      </c>
      <c r="E301" t="s">
        <v>138</v>
      </c>
      <c r="F301" t="s">
        <v>134</v>
      </c>
      <c r="G301" t="s">
        <v>129</v>
      </c>
      <c r="H301">
        <v>301</v>
      </c>
      <c r="I301" t="s">
        <v>130</v>
      </c>
      <c r="J301">
        <v>6</v>
      </c>
      <c r="K301" t="s">
        <v>207</v>
      </c>
      <c r="L301" t="s">
        <v>208</v>
      </c>
      <c r="M301">
        <v>483.4</v>
      </c>
      <c r="N301" t="s">
        <v>179</v>
      </c>
      <c r="Q301">
        <v>1</v>
      </c>
    </row>
    <row r="302" spans="1:17">
      <c r="A302">
        <v>2008</v>
      </c>
      <c r="B302" t="s">
        <v>125</v>
      </c>
      <c r="D302" t="s">
        <v>126</v>
      </c>
      <c r="E302" t="s">
        <v>127</v>
      </c>
      <c r="F302" t="s">
        <v>139</v>
      </c>
      <c r="G302" t="s">
        <v>129</v>
      </c>
      <c r="H302">
        <v>301</v>
      </c>
      <c r="I302" t="s">
        <v>130</v>
      </c>
      <c r="J302">
        <v>6</v>
      </c>
      <c r="K302" t="s">
        <v>209</v>
      </c>
      <c r="L302" t="s">
        <v>210</v>
      </c>
      <c r="M302">
        <v>7913.3</v>
      </c>
      <c r="N302" t="s">
        <v>172</v>
      </c>
      <c r="Q302">
        <v>1</v>
      </c>
    </row>
    <row r="303" spans="1:17">
      <c r="A303">
        <v>2008</v>
      </c>
      <c r="B303" t="s">
        <v>125</v>
      </c>
      <c r="D303" t="s">
        <v>126</v>
      </c>
      <c r="E303" t="s">
        <v>127</v>
      </c>
      <c r="F303" t="s">
        <v>143</v>
      </c>
      <c r="G303" t="s">
        <v>129</v>
      </c>
      <c r="H303">
        <v>301</v>
      </c>
      <c r="I303" t="s">
        <v>130</v>
      </c>
      <c r="J303">
        <v>6</v>
      </c>
      <c r="K303" t="s">
        <v>211</v>
      </c>
      <c r="L303" t="s">
        <v>212</v>
      </c>
      <c r="M303">
        <v>1571</v>
      </c>
      <c r="N303" t="s">
        <v>133</v>
      </c>
      <c r="Q303">
        <v>1</v>
      </c>
    </row>
    <row r="304" spans="1:17">
      <c r="A304">
        <v>2008</v>
      </c>
      <c r="B304" t="s">
        <v>125</v>
      </c>
      <c r="D304" t="s">
        <v>126</v>
      </c>
      <c r="E304" t="s">
        <v>127</v>
      </c>
      <c r="F304" t="s">
        <v>146</v>
      </c>
      <c r="G304" t="s">
        <v>129</v>
      </c>
      <c r="H304">
        <v>301</v>
      </c>
      <c r="I304" t="s">
        <v>130</v>
      </c>
      <c r="J304">
        <v>6</v>
      </c>
      <c r="K304" t="s">
        <v>213</v>
      </c>
      <c r="L304" t="s">
        <v>214</v>
      </c>
      <c r="M304">
        <v>3380.6</v>
      </c>
      <c r="N304" t="s">
        <v>172</v>
      </c>
      <c r="Q304">
        <v>1</v>
      </c>
    </row>
    <row r="305" spans="1:17">
      <c r="A305">
        <v>2008</v>
      </c>
      <c r="B305" t="s">
        <v>125</v>
      </c>
      <c r="D305" t="s">
        <v>126</v>
      </c>
      <c r="E305" t="s">
        <v>127</v>
      </c>
      <c r="F305" t="s">
        <v>150</v>
      </c>
      <c r="G305" t="s">
        <v>129</v>
      </c>
      <c r="H305">
        <v>301</v>
      </c>
      <c r="I305" t="s">
        <v>130</v>
      </c>
      <c r="J305">
        <v>6</v>
      </c>
      <c r="K305" t="s">
        <v>215</v>
      </c>
      <c r="L305" t="s">
        <v>216</v>
      </c>
      <c r="M305">
        <v>449.2</v>
      </c>
      <c r="N305" t="s">
        <v>179</v>
      </c>
      <c r="Q305">
        <v>1</v>
      </c>
    </row>
    <row r="306" spans="1:17">
      <c r="A306">
        <v>2008</v>
      </c>
      <c r="B306" t="s">
        <v>125</v>
      </c>
      <c r="D306" t="s">
        <v>126</v>
      </c>
      <c r="E306" t="s">
        <v>127</v>
      </c>
      <c r="F306" t="s">
        <v>128</v>
      </c>
      <c r="G306" t="s">
        <v>129</v>
      </c>
      <c r="H306">
        <v>301</v>
      </c>
      <c r="I306" t="s">
        <v>130</v>
      </c>
      <c r="J306">
        <v>6</v>
      </c>
      <c r="K306" t="s">
        <v>131</v>
      </c>
      <c r="L306" t="s">
        <v>132</v>
      </c>
      <c r="M306">
        <v>448.6</v>
      </c>
      <c r="N306" t="s">
        <v>179</v>
      </c>
      <c r="Q306">
        <v>1</v>
      </c>
    </row>
    <row r="307" spans="1:17">
      <c r="A307">
        <v>2008</v>
      </c>
      <c r="B307" t="s">
        <v>125</v>
      </c>
      <c r="D307" t="s">
        <v>126</v>
      </c>
      <c r="E307" t="s">
        <v>127</v>
      </c>
      <c r="F307" t="s">
        <v>134</v>
      </c>
      <c r="G307" t="s">
        <v>129</v>
      </c>
      <c r="H307">
        <v>301</v>
      </c>
      <c r="I307" t="s">
        <v>130</v>
      </c>
      <c r="J307">
        <v>6</v>
      </c>
      <c r="K307" t="s">
        <v>135</v>
      </c>
      <c r="L307" t="s">
        <v>136</v>
      </c>
      <c r="M307">
        <v>2063.9</v>
      </c>
      <c r="N307" t="s">
        <v>142</v>
      </c>
      <c r="Q307">
        <v>1</v>
      </c>
    </row>
    <row r="308" spans="1:17">
      <c r="A308">
        <v>2008</v>
      </c>
      <c r="B308" t="s">
        <v>125</v>
      </c>
      <c r="D308" t="s">
        <v>126</v>
      </c>
      <c r="E308" t="s">
        <v>138</v>
      </c>
      <c r="F308" t="s">
        <v>139</v>
      </c>
      <c r="G308" t="s">
        <v>129</v>
      </c>
      <c r="H308">
        <v>301</v>
      </c>
      <c r="I308" t="s">
        <v>130</v>
      </c>
      <c r="J308">
        <v>6</v>
      </c>
      <c r="K308" t="s">
        <v>140</v>
      </c>
      <c r="L308" t="s">
        <v>141</v>
      </c>
      <c r="M308">
        <v>3369.6</v>
      </c>
      <c r="N308" t="s">
        <v>179</v>
      </c>
      <c r="Q308">
        <v>1</v>
      </c>
    </row>
    <row r="309" spans="1:17">
      <c r="A309">
        <v>2008</v>
      </c>
      <c r="B309" t="s">
        <v>125</v>
      </c>
      <c r="D309" t="s">
        <v>126</v>
      </c>
      <c r="E309" t="s">
        <v>138</v>
      </c>
      <c r="F309" t="s">
        <v>143</v>
      </c>
      <c r="G309" t="s">
        <v>129</v>
      </c>
      <c r="H309">
        <v>301</v>
      </c>
      <c r="I309" t="s">
        <v>130</v>
      </c>
      <c r="J309">
        <v>6</v>
      </c>
      <c r="K309" t="s">
        <v>144</v>
      </c>
      <c r="L309" t="s">
        <v>145</v>
      </c>
      <c r="M309">
        <v>186.5</v>
      </c>
      <c r="N309" t="s">
        <v>133</v>
      </c>
      <c r="Q309">
        <v>1</v>
      </c>
    </row>
    <row r="310" spans="1:17">
      <c r="A310">
        <v>2008</v>
      </c>
      <c r="B310" t="s">
        <v>125</v>
      </c>
      <c r="D310" t="s">
        <v>126</v>
      </c>
      <c r="E310" t="s">
        <v>138</v>
      </c>
      <c r="F310" t="s">
        <v>146</v>
      </c>
      <c r="G310" t="s">
        <v>129</v>
      </c>
      <c r="H310">
        <v>301</v>
      </c>
      <c r="I310" t="s">
        <v>130</v>
      </c>
      <c r="J310">
        <v>6</v>
      </c>
      <c r="K310" t="s">
        <v>147</v>
      </c>
      <c r="L310" t="s">
        <v>148</v>
      </c>
      <c r="M310">
        <v>2534.9</v>
      </c>
      <c r="N310" t="s">
        <v>179</v>
      </c>
      <c r="Q310">
        <v>1</v>
      </c>
    </row>
    <row r="311" spans="1:17">
      <c r="A311">
        <v>2008</v>
      </c>
      <c r="B311" t="s">
        <v>125</v>
      </c>
      <c r="D311" t="s">
        <v>126</v>
      </c>
      <c r="E311" t="s">
        <v>138</v>
      </c>
      <c r="F311" t="s">
        <v>150</v>
      </c>
      <c r="G311" t="s">
        <v>129</v>
      </c>
      <c r="H311">
        <v>301</v>
      </c>
      <c r="I311" t="s">
        <v>130</v>
      </c>
      <c r="J311">
        <v>6</v>
      </c>
      <c r="K311" t="s">
        <v>151</v>
      </c>
      <c r="L311" t="s">
        <v>152</v>
      </c>
      <c r="M311">
        <v>473.4</v>
      </c>
      <c r="N311" t="s">
        <v>133</v>
      </c>
      <c r="Q311">
        <v>1</v>
      </c>
    </row>
    <row r="312" spans="1:17">
      <c r="A312">
        <v>2008</v>
      </c>
      <c r="B312" t="s">
        <v>125</v>
      </c>
      <c r="D312" t="s">
        <v>126</v>
      </c>
      <c r="E312" t="s">
        <v>138</v>
      </c>
      <c r="F312" t="s">
        <v>128</v>
      </c>
      <c r="G312" t="s">
        <v>129</v>
      </c>
      <c r="H312">
        <v>301</v>
      </c>
      <c r="I312" t="s">
        <v>130</v>
      </c>
      <c r="J312">
        <v>6</v>
      </c>
      <c r="K312" t="s">
        <v>153</v>
      </c>
      <c r="L312" t="s">
        <v>154</v>
      </c>
      <c r="N312" t="s">
        <v>137</v>
      </c>
      <c r="Q312">
        <v>1</v>
      </c>
    </row>
    <row r="313" spans="1:17">
      <c r="A313">
        <v>2008</v>
      </c>
      <c r="B313" t="s">
        <v>125</v>
      </c>
      <c r="D313" t="s">
        <v>126</v>
      </c>
      <c r="E313" t="s">
        <v>138</v>
      </c>
      <c r="F313" t="s">
        <v>134</v>
      </c>
      <c r="G313" t="s">
        <v>129</v>
      </c>
      <c r="H313">
        <v>301</v>
      </c>
      <c r="I313" t="s">
        <v>130</v>
      </c>
      <c r="J313">
        <v>6</v>
      </c>
      <c r="K313" t="s">
        <v>155</v>
      </c>
      <c r="L313" t="s">
        <v>156</v>
      </c>
      <c r="N313" t="s">
        <v>137</v>
      </c>
      <c r="Q313">
        <v>1</v>
      </c>
    </row>
    <row r="314" spans="1:17">
      <c r="A314">
        <v>2008</v>
      </c>
      <c r="B314" t="s">
        <v>125</v>
      </c>
      <c r="D314" t="s">
        <v>157</v>
      </c>
      <c r="E314" t="s">
        <v>127</v>
      </c>
      <c r="F314" t="s">
        <v>139</v>
      </c>
      <c r="G314" t="s">
        <v>129</v>
      </c>
      <c r="H314">
        <v>301</v>
      </c>
      <c r="I314" t="s">
        <v>130</v>
      </c>
      <c r="J314">
        <v>6</v>
      </c>
      <c r="K314" t="s">
        <v>158</v>
      </c>
      <c r="L314" t="s">
        <v>159</v>
      </c>
      <c r="M314">
        <v>456</v>
      </c>
      <c r="N314" t="s">
        <v>133</v>
      </c>
      <c r="Q314">
        <v>1</v>
      </c>
    </row>
    <row r="315" spans="1:17">
      <c r="A315">
        <v>2008</v>
      </c>
      <c r="B315" t="s">
        <v>125</v>
      </c>
      <c r="D315" t="s">
        <v>157</v>
      </c>
      <c r="E315" t="s">
        <v>127</v>
      </c>
      <c r="F315" t="s">
        <v>143</v>
      </c>
      <c r="G315" t="s">
        <v>129</v>
      </c>
      <c r="H315">
        <v>301</v>
      </c>
      <c r="I315" t="s">
        <v>130</v>
      </c>
      <c r="J315">
        <v>6</v>
      </c>
      <c r="K315" t="s">
        <v>160</v>
      </c>
      <c r="L315" t="s">
        <v>161</v>
      </c>
      <c r="M315">
        <v>34.5</v>
      </c>
      <c r="N315" t="s">
        <v>133</v>
      </c>
      <c r="Q315">
        <v>1</v>
      </c>
    </row>
    <row r="316" spans="1:17">
      <c r="A316">
        <v>2008</v>
      </c>
      <c r="B316" t="s">
        <v>125</v>
      </c>
      <c r="D316" t="s">
        <v>157</v>
      </c>
      <c r="E316" t="s">
        <v>127</v>
      </c>
      <c r="F316" t="s">
        <v>146</v>
      </c>
      <c r="G316" t="s">
        <v>129</v>
      </c>
      <c r="H316">
        <v>301</v>
      </c>
      <c r="I316" t="s">
        <v>130</v>
      </c>
      <c r="J316">
        <v>6</v>
      </c>
      <c r="K316" t="s">
        <v>162</v>
      </c>
      <c r="L316" t="s">
        <v>163</v>
      </c>
      <c r="M316">
        <v>232.5</v>
      </c>
      <c r="N316" t="s">
        <v>179</v>
      </c>
      <c r="Q316">
        <v>1</v>
      </c>
    </row>
    <row r="317" spans="1:17">
      <c r="A317">
        <v>2008</v>
      </c>
      <c r="B317" t="s">
        <v>125</v>
      </c>
      <c r="D317" t="s">
        <v>157</v>
      </c>
      <c r="E317" t="s">
        <v>127</v>
      </c>
      <c r="F317" t="s">
        <v>150</v>
      </c>
      <c r="G317" t="s">
        <v>129</v>
      </c>
      <c r="H317">
        <v>301</v>
      </c>
      <c r="I317" t="s">
        <v>130</v>
      </c>
      <c r="J317">
        <v>6</v>
      </c>
      <c r="K317" t="s">
        <v>164</v>
      </c>
      <c r="L317" t="s">
        <v>165</v>
      </c>
      <c r="N317" t="s">
        <v>137</v>
      </c>
      <c r="Q317">
        <v>1</v>
      </c>
    </row>
    <row r="318" spans="1:17">
      <c r="A318">
        <v>2008</v>
      </c>
      <c r="B318" t="s">
        <v>125</v>
      </c>
      <c r="D318" t="s">
        <v>157</v>
      </c>
      <c r="E318" t="s">
        <v>127</v>
      </c>
      <c r="F318" t="s">
        <v>128</v>
      </c>
      <c r="G318" t="s">
        <v>129</v>
      </c>
      <c r="H318">
        <v>301</v>
      </c>
      <c r="I318" t="s">
        <v>130</v>
      </c>
      <c r="J318">
        <v>6</v>
      </c>
      <c r="K318" t="s">
        <v>166</v>
      </c>
      <c r="L318" t="s">
        <v>167</v>
      </c>
      <c r="M318">
        <v>29</v>
      </c>
      <c r="N318" t="s">
        <v>133</v>
      </c>
      <c r="Q318">
        <v>1</v>
      </c>
    </row>
    <row r="319" spans="1:17">
      <c r="A319">
        <v>2008</v>
      </c>
      <c r="B319" t="s">
        <v>125</v>
      </c>
      <c r="D319" t="s">
        <v>157</v>
      </c>
      <c r="E319" t="s">
        <v>127</v>
      </c>
      <c r="F319" t="s">
        <v>134</v>
      </c>
      <c r="G319" t="s">
        <v>129</v>
      </c>
      <c r="H319">
        <v>301</v>
      </c>
      <c r="I319" t="s">
        <v>130</v>
      </c>
      <c r="J319">
        <v>6</v>
      </c>
      <c r="K319" t="s">
        <v>168</v>
      </c>
      <c r="L319" t="s">
        <v>169</v>
      </c>
      <c r="M319">
        <v>142.19999999999999</v>
      </c>
      <c r="N319" t="s">
        <v>133</v>
      </c>
      <c r="Q319">
        <v>1</v>
      </c>
    </row>
    <row r="320" spans="1:17">
      <c r="A320">
        <v>2008</v>
      </c>
      <c r="B320" t="s">
        <v>125</v>
      </c>
      <c r="D320" t="s">
        <v>157</v>
      </c>
      <c r="E320" t="s">
        <v>138</v>
      </c>
      <c r="F320" t="s">
        <v>139</v>
      </c>
      <c r="G320" t="s">
        <v>129</v>
      </c>
      <c r="H320">
        <v>301</v>
      </c>
      <c r="I320" t="s">
        <v>130</v>
      </c>
      <c r="J320">
        <v>6</v>
      </c>
      <c r="K320" t="s">
        <v>170</v>
      </c>
      <c r="L320" t="s">
        <v>171</v>
      </c>
      <c r="M320">
        <v>19250.099999999999</v>
      </c>
      <c r="N320" t="s">
        <v>172</v>
      </c>
      <c r="Q320">
        <v>1</v>
      </c>
    </row>
    <row r="321" spans="1:17">
      <c r="A321">
        <v>2008</v>
      </c>
      <c r="B321" t="s">
        <v>125</v>
      </c>
      <c r="D321" t="s">
        <v>157</v>
      </c>
      <c r="E321" t="s">
        <v>138</v>
      </c>
      <c r="F321" t="s">
        <v>143</v>
      </c>
      <c r="G321" t="s">
        <v>129</v>
      </c>
      <c r="H321">
        <v>301</v>
      </c>
      <c r="I321" t="s">
        <v>130</v>
      </c>
      <c r="J321">
        <v>6</v>
      </c>
      <c r="K321" t="s">
        <v>173</v>
      </c>
      <c r="L321" t="s">
        <v>174</v>
      </c>
      <c r="M321">
        <v>403.7</v>
      </c>
      <c r="N321" t="s">
        <v>149</v>
      </c>
      <c r="Q321">
        <v>1</v>
      </c>
    </row>
    <row r="322" spans="1:17">
      <c r="A322">
        <v>2008</v>
      </c>
      <c r="B322" t="s">
        <v>125</v>
      </c>
      <c r="D322" t="s">
        <v>157</v>
      </c>
      <c r="E322" t="s">
        <v>138</v>
      </c>
      <c r="F322" t="s">
        <v>146</v>
      </c>
      <c r="G322" t="s">
        <v>129</v>
      </c>
      <c r="H322">
        <v>301</v>
      </c>
      <c r="I322" t="s">
        <v>130</v>
      </c>
      <c r="J322">
        <v>6</v>
      </c>
      <c r="K322" t="s">
        <v>175</v>
      </c>
      <c r="L322" t="s">
        <v>176</v>
      </c>
      <c r="M322">
        <v>15721.9</v>
      </c>
      <c r="N322" t="s">
        <v>172</v>
      </c>
      <c r="Q322">
        <v>1</v>
      </c>
    </row>
    <row r="323" spans="1:17">
      <c r="A323">
        <v>2008</v>
      </c>
      <c r="B323" t="s">
        <v>125</v>
      </c>
      <c r="D323" t="s">
        <v>157</v>
      </c>
      <c r="E323" t="s">
        <v>138</v>
      </c>
      <c r="F323" t="s">
        <v>150</v>
      </c>
      <c r="G323" t="s">
        <v>129</v>
      </c>
      <c r="H323">
        <v>301</v>
      </c>
      <c r="I323" t="s">
        <v>130</v>
      </c>
      <c r="J323">
        <v>6</v>
      </c>
      <c r="K323" t="s">
        <v>177</v>
      </c>
      <c r="L323" t="s">
        <v>178</v>
      </c>
      <c r="M323">
        <v>2607.1999999999998</v>
      </c>
      <c r="N323" t="s">
        <v>142</v>
      </c>
      <c r="Q323">
        <v>1</v>
      </c>
    </row>
    <row r="324" spans="1:17">
      <c r="A324">
        <v>2008</v>
      </c>
      <c r="B324" t="s">
        <v>125</v>
      </c>
      <c r="D324" t="s">
        <v>157</v>
      </c>
      <c r="E324" t="s">
        <v>138</v>
      </c>
      <c r="F324" t="s">
        <v>128</v>
      </c>
      <c r="G324" t="s">
        <v>129</v>
      </c>
      <c r="H324">
        <v>301</v>
      </c>
      <c r="I324" t="s">
        <v>130</v>
      </c>
      <c r="J324">
        <v>6</v>
      </c>
      <c r="K324" t="s">
        <v>180</v>
      </c>
      <c r="L324" t="s">
        <v>181</v>
      </c>
      <c r="M324">
        <v>177.5</v>
      </c>
      <c r="N324" t="s">
        <v>133</v>
      </c>
      <c r="Q324">
        <v>1</v>
      </c>
    </row>
    <row r="325" spans="1:17">
      <c r="A325">
        <v>2008</v>
      </c>
      <c r="B325" t="s">
        <v>125</v>
      </c>
      <c r="D325" t="s">
        <v>157</v>
      </c>
      <c r="E325" t="s">
        <v>138</v>
      </c>
      <c r="F325" t="s">
        <v>134</v>
      </c>
      <c r="G325" t="s">
        <v>129</v>
      </c>
      <c r="H325">
        <v>301</v>
      </c>
      <c r="I325" t="s">
        <v>130</v>
      </c>
      <c r="J325">
        <v>6</v>
      </c>
      <c r="K325" t="s">
        <v>182</v>
      </c>
      <c r="L325" t="s">
        <v>183</v>
      </c>
      <c r="M325">
        <v>339.8</v>
      </c>
      <c r="N325" t="s">
        <v>179</v>
      </c>
      <c r="Q325">
        <v>1</v>
      </c>
    </row>
    <row r="326" spans="1:17">
      <c r="A326">
        <v>2009</v>
      </c>
      <c r="B326" t="s">
        <v>125</v>
      </c>
      <c r="D326" t="s">
        <v>184</v>
      </c>
      <c r="E326" t="s">
        <v>127</v>
      </c>
      <c r="F326" t="s">
        <v>139</v>
      </c>
      <c r="G326" t="s">
        <v>129</v>
      </c>
      <c r="H326">
        <v>301</v>
      </c>
      <c r="I326" t="s">
        <v>130</v>
      </c>
      <c r="J326">
        <v>6</v>
      </c>
      <c r="K326" t="s">
        <v>185</v>
      </c>
      <c r="L326" t="s">
        <v>186</v>
      </c>
      <c r="M326">
        <v>8241.5</v>
      </c>
      <c r="N326" t="s">
        <v>172</v>
      </c>
      <c r="Q326">
        <v>1</v>
      </c>
    </row>
    <row r="327" spans="1:17">
      <c r="A327">
        <v>2009</v>
      </c>
      <c r="B327" t="s">
        <v>125</v>
      </c>
      <c r="D327" t="s">
        <v>184</v>
      </c>
      <c r="E327" t="s">
        <v>127</v>
      </c>
      <c r="F327" t="s">
        <v>143</v>
      </c>
      <c r="G327" t="s">
        <v>129</v>
      </c>
      <c r="H327">
        <v>301</v>
      </c>
      <c r="I327" t="s">
        <v>130</v>
      </c>
      <c r="J327">
        <v>6</v>
      </c>
      <c r="K327" t="s">
        <v>187</v>
      </c>
      <c r="L327" t="s">
        <v>188</v>
      </c>
      <c r="M327">
        <v>1506</v>
      </c>
      <c r="N327" t="s">
        <v>142</v>
      </c>
      <c r="Q327">
        <v>1</v>
      </c>
    </row>
    <row r="328" spans="1:17">
      <c r="A328">
        <v>2009</v>
      </c>
      <c r="B328" t="s">
        <v>125</v>
      </c>
      <c r="D328" t="s">
        <v>184</v>
      </c>
      <c r="E328" t="s">
        <v>127</v>
      </c>
      <c r="F328" t="s">
        <v>146</v>
      </c>
      <c r="G328" t="s">
        <v>129</v>
      </c>
      <c r="H328">
        <v>301</v>
      </c>
      <c r="I328" t="s">
        <v>130</v>
      </c>
      <c r="J328">
        <v>6</v>
      </c>
      <c r="K328" t="s">
        <v>189</v>
      </c>
      <c r="L328" t="s">
        <v>190</v>
      </c>
      <c r="M328">
        <v>4204.8</v>
      </c>
      <c r="N328" t="s">
        <v>172</v>
      </c>
      <c r="Q328">
        <v>1</v>
      </c>
    </row>
    <row r="329" spans="1:17">
      <c r="A329">
        <v>2009</v>
      </c>
      <c r="B329" t="s">
        <v>125</v>
      </c>
      <c r="D329" t="s">
        <v>184</v>
      </c>
      <c r="E329" t="s">
        <v>127</v>
      </c>
      <c r="F329" t="s">
        <v>150</v>
      </c>
      <c r="G329" t="s">
        <v>129</v>
      </c>
      <c r="H329">
        <v>301</v>
      </c>
      <c r="I329" t="s">
        <v>130</v>
      </c>
      <c r="J329">
        <v>6</v>
      </c>
      <c r="K329" t="s">
        <v>191</v>
      </c>
      <c r="L329" t="s">
        <v>192</v>
      </c>
      <c r="M329">
        <v>349.7</v>
      </c>
      <c r="N329" t="s">
        <v>149</v>
      </c>
      <c r="Q329">
        <v>1</v>
      </c>
    </row>
    <row r="330" spans="1:17">
      <c r="A330">
        <v>2009</v>
      </c>
      <c r="B330" t="s">
        <v>125</v>
      </c>
      <c r="D330" t="s">
        <v>184</v>
      </c>
      <c r="E330" t="s">
        <v>127</v>
      </c>
      <c r="F330" t="s">
        <v>128</v>
      </c>
      <c r="G330" t="s">
        <v>129</v>
      </c>
      <c r="H330">
        <v>301</v>
      </c>
      <c r="I330" t="s">
        <v>130</v>
      </c>
      <c r="J330">
        <v>6</v>
      </c>
      <c r="K330" t="s">
        <v>193</v>
      </c>
      <c r="L330" t="s">
        <v>194</v>
      </c>
      <c r="M330">
        <v>646</v>
      </c>
      <c r="N330" t="s">
        <v>179</v>
      </c>
      <c r="Q330">
        <v>1</v>
      </c>
    </row>
    <row r="331" spans="1:17">
      <c r="A331">
        <v>2009</v>
      </c>
      <c r="B331" t="s">
        <v>125</v>
      </c>
      <c r="D331" t="s">
        <v>184</v>
      </c>
      <c r="E331" t="s">
        <v>127</v>
      </c>
      <c r="F331" t="s">
        <v>134</v>
      </c>
      <c r="G331" t="s">
        <v>129</v>
      </c>
      <c r="H331">
        <v>301</v>
      </c>
      <c r="I331" t="s">
        <v>130</v>
      </c>
      <c r="J331">
        <v>6</v>
      </c>
      <c r="K331" t="s">
        <v>195</v>
      </c>
      <c r="L331" t="s">
        <v>196</v>
      </c>
      <c r="M331">
        <v>1535.1</v>
      </c>
      <c r="N331" t="s">
        <v>142</v>
      </c>
      <c r="Q331">
        <v>1</v>
      </c>
    </row>
    <row r="332" spans="1:17">
      <c r="A332">
        <v>2009</v>
      </c>
      <c r="B332" t="s">
        <v>125</v>
      </c>
      <c r="D332" t="s">
        <v>184</v>
      </c>
      <c r="E332" t="s">
        <v>138</v>
      </c>
      <c r="F332" t="s">
        <v>139</v>
      </c>
      <c r="G332" t="s">
        <v>129</v>
      </c>
      <c r="H332">
        <v>301</v>
      </c>
      <c r="I332" t="s">
        <v>130</v>
      </c>
      <c r="J332">
        <v>6</v>
      </c>
      <c r="K332" t="s">
        <v>197</v>
      </c>
      <c r="L332" t="s">
        <v>198</v>
      </c>
      <c r="M332">
        <v>21230.9</v>
      </c>
      <c r="N332" t="s">
        <v>172</v>
      </c>
      <c r="Q332">
        <v>1</v>
      </c>
    </row>
    <row r="333" spans="1:17">
      <c r="A333">
        <v>2009</v>
      </c>
      <c r="B333" t="s">
        <v>125</v>
      </c>
      <c r="D333" t="s">
        <v>184</v>
      </c>
      <c r="E333" t="s">
        <v>138</v>
      </c>
      <c r="F333" t="s">
        <v>143</v>
      </c>
      <c r="G333" t="s">
        <v>129</v>
      </c>
      <c r="H333">
        <v>301</v>
      </c>
      <c r="I333" t="s">
        <v>130</v>
      </c>
      <c r="J333">
        <v>6</v>
      </c>
      <c r="K333" t="s">
        <v>199</v>
      </c>
      <c r="L333" t="s">
        <v>200</v>
      </c>
      <c r="M333">
        <v>454.3</v>
      </c>
      <c r="N333" t="s">
        <v>149</v>
      </c>
      <c r="Q333">
        <v>1</v>
      </c>
    </row>
    <row r="334" spans="1:17">
      <c r="A334">
        <v>2009</v>
      </c>
      <c r="B334" t="s">
        <v>125</v>
      </c>
      <c r="D334" t="s">
        <v>184</v>
      </c>
      <c r="E334" t="s">
        <v>138</v>
      </c>
      <c r="F334" t="s">
        <v>146</v>
      </c>
      <c r="G334" t="s">
        <v>129</v>
      </c>
      <c r="H334">
        <v>301</v>
      </c>
      <c r="I334" t="s">
        <v>130</v>
      </c>
      <c r="J334">
        <v>6</v>
      </c>
      <c r="K334" t="s">
        <v>201</v>
      </c>
      <c r="L334" t="s">
        <v>202</v>
      </c>
      <c r="M334">
        <v>16471.099999999999</v>
      </c>
      <c r="N334" t="s">
        <v>172</v>
      </c>
      <c r="Q334">
        <v>1</v>
      </c>
    </row>
    <row r="335" spans="1:17">
      <c r="A335">
        <v>2009</v>
      </c>
      <c r="B335" t="s">
        <v>125</v>
      </c>
      <c r="D335" t="s">
        <v>184</v>
      </c>
      <c r="E335" t="s">
        <v>138</v>
      </c>
      <c r="F335" t="s">
        <v>150</v>
      </c>
      <c r="G335" t="s">
        <v>129</v>
      </c>
      <c r="H335">
        <v>301</v>
      </c>
      <c r="I335" t="s">
        <v>130</v>
      </c>
      <c r="J335">
        <v>6</v>
      </c>
      <c r="K335" t="s">
        <v>203</v>
      </c>
      <c r="L335" t="s">
        <v>204</v>
      </c>
      <c r="M335">
        <v>3224.8</v>
      </c>
      <c r="N335" t="s">
        <v>142</v>
      </c>
      <c r="Q335">
        <v>1</v>
      </c>
    </row>
    <row r="336" spans="1:17">
      <c r="A336">
        <v>2009</v>
      </c>
      <c r="B336" t="s">
        <v>125</v>
      </c>
      <c r="D336" t="s">
        <v>184</v>
      </c>
      <c r="E336" t="s">
        <v>138</v>
      </c>
      <c r="F336" t="s">
        <v>128</v>
      </c>
      <c r="G336" t="s">
        <v>129</v>
      </c>
      <c r="H336">
        <v>301</v>
      </c>
      <c r="I336" t="s">
        <v>130</v>
      </c>
      <c r="J336">
        <v>6</v>
      </c>
      <c r="K336" t="s">
        <v>205</v>
      </c>
      <c r="L336" t="s">
        <v>206</v>
      </c>
      <c r="M336">
        <v>283.2</v>
      </c>
      <c r="N336" t="s">
        <v>133</v>
      </c>
      <c r="Q336">
        <v>1</v>
      </c>
    </row>
    <row r="337" spans="1:17">
      <c r="A337">
        <v>2009</v>
      </c>
      <c r="B337" t="s">
        <v>125</v>
      </c>
      <c r="D337" t="s">
        <v>184</v>
      </c>
      <c r="E337" t="s">
        <v>138</v>
      </c>
      <c r="F337" t="s">
        <v>134</v>
      </c>
      <c r="G337" t="s">
        <v>129</v>
      </c>
      <c r="H337">
        <v>301</v>
      </c>
      <c r="I337" t="s">
        <v>130</v>
      </c>
      <c r="J337">
        <v>6</v>
      </c>
      <c r="K337" t="s">
        <v>207</v>
      </c>
      <c r="L337" t="s">
        <v>208</v>
      </c>
      <c r="M337">
        <v>797.5</v>
      </c>
      <c r="N337" t="s">
        <v>179</v>
      </c>
      <c r="Q337">
        <v>1</v>
      </c>
    </row>
    <row r="338" spans="1:17">
      <c r="A338">
        <v>2009</v>
      </c>
      <c r="B338" t="s">
        <v>125</v>
      </c>
      <c r="D338" t="s">
        <v>126</v>
      </c>
      <c r="E338" t="s">
        <v>127</v>
      </c>
      <c r="F338" t="s">
        <v>139</v>
      </c>
      <c r="G338" t="s">
        <v>129</v>
      </c>
      <c r="H338">
        <v>301</v>
      </c>
      <c r="I338" t="s">
        <v>130</v>
      </c>
      <c r="J338">
        <v>6</v>
      </c>
      <c r="K338" t="s">
        <v>209</v>
      </c>
      <c r="L338" t="s">
        <v>210</v>
      </c>
      <c r="M338">
        <v>7721.4</v>
      </c>
      <c r="N338" t="s">
        <v>142</v>
      </c>
      <c r="Q338">
        <v>1</v>
      </c>
    </row>
    <row r="339" spans="1:17">
      <c r="A339">
        <v>2009</v>
      </c>
      <c r="B339" t="s">
        <v>125</v>
      </c>
      <c r="D339" t="s">
        <v>126</v>
      </c>
      <c r="E339" t="s">
        <v>127</v>
      </c>
      <c r="F339" t="s">
        <v>143</v>
      </c>
      <c r="G339" t="s">
        <v>129</v>
      </c>
      <c r="H339">
        <v>301</v>
      </c>
      <c r="I339" t="s">
        <v>130</v>
      </c>
      <c r="J339">
        <v>6</v>
      </c>
      <c r="K339" t="s">
        <v>211</v>
      </c>
      <c r="L339" t="s">
        <v>212</v>
      </c>
      <c r="M339">
        <v>1368.5</v>
      </c>
      <c r="N339" t="s">
        <v>142</v>
      </c>
      <c r="Q339">
        <v>1</v>
      </c>
    </row>
    <row r="340" spans="1:17">
      <c r="A340">
        <v>2009</v>
      </c>
      <c r="B340" t="s">
        <v>125</v>
      </c>
      <c r="D340" t="s">
        <v>126</v>
      </c>
      <c r="E340" t="s">
        <v>127</v>
      </c>
      <c r="F340" t="s">
        <v>146</v>
      </c>
      <c r="G340" t="s">
        <v>129</v>
      </c>
      <c r="H340">
        <v>301</v>
      </c>
      <c r="I340" t="s">
        <v>130</v>
      </c>
      <c r="J340">
        <v>6</v>
      </c>
      <c r="K340" t="s">
        <v>213</v>
      </c>
      <c r="L340" t="s">
        <v>214</v>
      </c>
      <c r="M340">
        <v>3974.8</v>
      </c>
      <c r="N340" t="s">
        <v>172</v>
      </c>
      <c r="Q340">
        <v>1</v>
      </c>
    </row>
    <row r="341" spans="1:17">
      <c r="A341">
        <v>2009</v>
      </c>
      <c r="B341" t="s">
        <v>125</v>
      </c>
      <c r="D341" t="s">
        <v>126</v>
      </c>
      <c r="E341" t="s">
        <v>127</v>
      </c>
      <c r="F341" t="s">
        <v>150</v>
      </c>
      <c r="G341" t="s">
        <v>129</v>
      </c>
      <c r="H341">
        <v>301</v>
      </c>
      <c r="I341" t="s">
        <v>130</v>
      </c>
      <c r="J341">
        <v>6</v>
      </c>
      <c r="K341" t="s">
        <v>215</v>
      </c>
      <c r="L341" t="s">
        <v>216</v>
      </c>
      <c r="M341">
        <v>325.89999999999998</v>
      </c>
      <c r="N341" t="s">
        <v>149</v>
      </c>
      <c r="Q341">
        <v>1</v>
      </c>
    </row>
    <row r="342" spans="1:17">
      <c r="A342">
        <v>2009</v>
      </c>
      <c r="B342" t="s">
        <v>125</v>
      </c>
      <c r="D342" t="s">
        <v>126</v>
      </c>
      <c r="E342" t="s">
        <v>127</v>
      </c>
      <c r="F342" t="s">
        <v>128</v>
      </c>
      <c r="G342" t="s">
        <v>129</v>
      </c>
      <c r="H342">
        <v>301</v>
      </c>
      <c r="I342" t="s">
        <v>130</v>
      </c>
      <c r="J342">
        <v>6</v>
      </c>
      <c r="K342" t="s">
        <v>131</v>
      </c>
      <c r="L342" t="s">
        <v>132</v>
      </c>
      <c r="M342">
        <v>627.20000000000005</v>
      </c>
      <c r="N342" t="s">
        <v>179</v>
      </c>
      <c r="Q342">
        <v>1</v>
      </c>
    </row>
    <row r="343" spans="1:17">
      <c r="A343">
        <v>2009</v>
      </c>
      <c r="B343" t="s">
        <v>125</v>
      </c>
      <c r="D343" t="s">
        <v>126</v>
      </c>
      <c r="E343" t="s">
        <v>127</v>
      </c>
      <c r="F343" t="s">
        <v>134</v>
      </c>
      <c r="G343" t="s">
        <v>129</v>
      </c>
      <c r="H343">
        <v>301</v>
      </c>
      <c r="I343" t="s">
        <v>130</v>
      </c>
      <c r="J343">
        <v>6</v>
      </c>
      <c r="K343" t="s">
        <v>135</v>
      </c>
      <c r="L343" t="s">
        <v>136</v>
      </c>
      <c r="M343">
        <v>1425</v>
      </c>
      <c r="N343" t="s">
        <v>142</v>
      </c>
      <c r="Q343">
        <v>1</v>
      </c>
    </row>
    <row r="344" spans="1:17">
      <c r="A344">
        <v>2009</v>
      </c>
      <c r="B344" t="s">
        <v>125</v>
      </c>
      <c r="D344" t="s">
        <v>126</v>
      </c>
      <c r="E344" t="s">
        <v>138</v>
      </c>
      <c r="F344" t="s">
        <v>139</v>
      </c>
      <c r="G344" t="s">
        <v>129</v>
      </c>
      <c r="H344">
        <v>301</v>
      </c>
      <c r="I344" t="s">
        <v>130</v>
      </c>
      <c r="J344">
        <v>6</v>
      </c>
      <c r="K344" t="s">
        <v>140</v>
      </c>
      <c r="L344" t="s">
        <v>141</v>
      </c>
      <c r="M344">
        <v>2991.4</v>
      </c>
      <c r="N344" t="s">
        <v>179</v>
      </c>
      <c r="Q344">
        <v>1</v>
      </c>
    </row>
    <row r="345" spans="1:17">
      <c r="A345">
        <v>2009</v>
      </c>
      <c r="B345" t="s">
        <v>125</v>
      </c>
      <c r="D345" t="s">
        <v>126</v>
      </c>
      <c r="E345" t="s">
        <v>138</v>
      </c>
      <c r="F345" t="s">
        <v>143</v>
      </c>
      <c r="G345" t="s">
        <v>129</v>
      </c>
      <c r="H345">
        <v>301</v>
      </c>
      <c r="I345" t="s">
        <v>130</v>
      </c>
      <c r="J345">
        <v>6</v>
      </c>
      <c r="K345" t="s">
        <v>144</v>
      </c>
      <c r="L345" t="s">
        <v>145</v>
      </c>
      <c r="M345">
        <v>143.80000000000001</v>
      </c>
      <c r="N345" t="s">
        <v>133</v>
      </c>
      <c r="Q345">
        <v>1</v>
      </c>
    </row>
    <row r="346" spans="1:17">
      <c r="A346">
        <v>2009</v>
      </c>
      <c r="B346" t="s">
        <v>125</v>
      </c>
      <c r="D346" t="s">
        <v>126</v>
      </c>
      <c r="E346" t="s">
        <v>138</v>
      </c>
      <c r="F346" t="s">
        <v>146</v>
      </c>
      <c r="G346" t="s">
        <v>129</v>
      </c>
      <c r="H346">
        <v>301</v>
      </c>
      <c r="I346" t="s">
        <v>130</v>
      </c>
      <c r="J346">
        <v>6</v>
      </c>
      <c r="K346" t="s">
        <v>147</v>
      </c>
      <c r="L346" t="s">
        <v>148</v>
      </c>
      <c r="M346">
        <v>2051.5</v>
      </c>
      <c r="N346" t="s">
        <v>142</v>
      </c>
      <c r="Q346">
        <v>1</v>
      </c>
    </row>
    <row r="347" spans="1:17">
      <c r="A347">
        <v>2009</v>
      </c>
      <c r="B347" t="s">
        <v>125</v>
      </c>
      <c r="D347" t="s">
        <v>126</v>
      </c>
      <c r="E347" t="s">
        <v>138</v>
      </c>
      <c r="F347" t="s">
        <v>150</v>
      </c>
      <c r="G347" t="s">
        <v>129</v>
      </c>
      <c r="H347">
        <v>301</v>
      </c>
      <c r="I347" t="s">
        <v>130</v>
      </c>
      <c r="J347">
        <v>6</v>
      </c>
      <c r="K347" t="s">
        <v>151</v>
      </c>
      <c r="L347" t="s">
        <v>152</v>
      </c>
      <c r="N347" t="s">
        <v>137</v>
      </c>
      <c r="Q347">
        <v>1</v>
      </c>
    </row>
    <row r="348" spans="1:17">
      <c r="A348">
        <v>2009</v>
      </c>
      <c r="B348" t="s">
        <v>125</v>
      </c>
      <c r="D348" t="s">
        <v>126</v>
      </c>
      <c r="E348" t="s">
        <v>138</v>
      </c>
      <c r="F348" t="s">
        <v>128</v>
      </c>
      <c r="G348" t="s">
        <v>129</v>
      </c>
      <c r="H348">
        <v>301</v>
      </c>
      <c r="I348" t="s">
        <v>130</v>
      </c>
      <c r="J348">
        <v>6</v>
      </c>
      <c r="K348" t="s">
        <v>153</v>
      </c>
      <c r="L348" t="s">
        <v>154</v>
      </c>
      <c r="N348" t="s">
        <v>137</v>
      </c>
      <c r="Q348">
        <v>1</v>
      </c>
    </row>
    <row r="349" spans="1:17">
      <c r="A349">
        <v>2009</v>
      </c>
      <c r="B349" t="s">
        <v>125</v>
      </c>
      <c r="D349" t="s">
        <v>126</v>
      </c>
      <c r="E349" t="s">
        <v>138</v>
      </c>
      <c r="F349" t="s">
        <v>134</v>
      </c>
      <c r="G349" t="s">
        <v>129</v>
      </c>
      <c r="H349">
        <v>301</v>
      </c>
      <c r="I349" t="s">
        <v>130</v>
      </c>
      <c r="J349">
        <v>6</v>
      </c>
      <c r="K349" t="s">
        <v>155</v>
      </c>
      <c r="L349" t="s">
        <v>156</v>
      </c>
      <c r="M349">
        <v>329.5</v>
      </c>
      <c r="N349" t="s">
        <v>133</v>
      </c>
      <c r="Q349">
        <v>1</v>
      </c>
    </row>
    <row r="350" spans="1:17">
      <c r="A350">
        <v>2009</v>
      </c>
      <c r="B350" t="s">
        <v>125</v>
      </c>
      <c r="D350" t="s">
        <v>157</v>
      </c>
      <c r="E350" t="s">
        <v>127</v>
      </c>
      <c r="F350" t="s">
        <v>139</v>
      </c>
      <c r="G350" t="s">
        <v>129</v>
      </c>
      <c r="H350">
        <v>301</v>
      </c>
      <c r="I350" t="s">
        <v>130</v>
      </c>
      <c r="J350">
        <v>6</v>
      </c>
      <c r="K350" t="s">
        <v>158</v>
      </c>
      <c r="L350" t="s">
        <v>159</v>
      </c>
      <c r="M350">
        <v>520.1</v>
      </c>
      <c r="N350" t="s">
        <v>149</v>
      </c>
      <c r="Q350">
        <v>1</v>
      </c>
    </row>
    <row r="351" spans="1:17">
      <c r="A351">
        <v>2009</v>
      </c>
      <c r="B351" t="s">
        <v>125</v>
      </c>
      <c r="D351" t="s">
        <v>157</v>
      </c>
      <c r="E351" t="s">
        <v>127</v>
      </c>
      <c r="F351" t="s">
        <v>143</v>
      </c>
      <c r="G351" t="s">
        <v>129</v>
      </c>
      <c r="H351">
        <v>301</v>
      </c>
      <c r="I351" t="s">
        <v>130</v>
      </c>
      <c r="J351">
        <v>6</v>
      </c>
      <c r="K351" t="s">
        <v>160</v>
      </c>
      <c r="L351" t="s">
        <v>161</v>
      </c>
      <c r="M351">
        <v>137.5</v>
      </c>
      <c r="N351" t="s">
        <v>133</v>
      </c>
      <c r="Q351">
        <v>1</v>
      </c>
    </row>
    <row r="352" spans="1:17">
      <c r="A352">
        <v>2009</v>
      </c>
      <c r="B352" t="s">
        <v>125</v>
      </c>
      <c r="D352" t="s">
        <v>157</v>
      </c>
      <c r="E352" t="s">
        <v>127</v>
      </c>
      <c r="F352" t="s">
        <v>146</v>
      </c>
      <c r="G352" t="s">
        <v>129</v>
      </c>
      <c r="H352">
        <v>301</v>
      </c>
      <c r="I352" t="s">
        <v>130</v>
      </c>
      <c r="J352">
        <v>6</v>
      </c>
      <c r="K352" t="s">
        <v>162</v>
      </c>
      <c r="L352" t="s">
        <v>163</v>
      </c>
      <c r="M352">
        <v>230</v>
      </c>
      <c r="N352" t="s">
        <v>133</v>
      </c>
      <c r="Q352">
        <v>1</v>
      </c>
    </row>
    <row r="353" spans="1:17">
      <c r="A353">
        <v>2009</v>
      </c>
      <c r="B353" t="s">
        <v>125</v>
      </c>
      <c r="D353" t="s">
        <v>157</v>
      </c>
      <c r="E353" t="s">
        <v>127</v>
      </c>
      <c r="F353" t="s">
        <v>150</v>
      </c>
      <c r="G353" t="s">
        <v>129</v>
      </c>
      <c r="H353">
        <v>301</v>
      </c>
      <c r="I353" t="s">
        <v>130</v>
      </c>
      <c r="J353">
        <v>6</v>
      </c>
      <c r="K353" t="s">
        <v>164</v>
      </c>
      <c r="L353" t="s">
        <v>165</v>
      </c>
      <c r="N353" t="s">
        <v>137</v>
      </c>
      <c r="Q353">
        <v>1</v>
      </c>
    </row>
    <row r="354" spans="1:17">
      <c r="A354">
        <v>2009</v>
      </c>
      <c r="B354" t="s">
        <v>125</v>
      </c>
      <c r="D354" t="s">
        <v>157</v>
      </c>
      <c r="E354" t="s">
        <v>127</v>
      </c>
      <c r="F354" t="s">
        <v>128</v>
      </c>
      <c r="G354" t="s">
        <v>129</v>
      </c>
      <c r="H354">
        <v>301</v>
      </c>
      <c r="I354" t="s">
        <v>130</v>
      </c>
      <c r="J354">
        <v>6</v>
      </c>
      <c r="K354" t="s">
        <v>166</v>
      </c>
      <c r="L354" t="s">
        <v>167</v>
      </c>
      <c r="N354" t="s">
        <v>137</v>
      </c>
      <c r="Q354">
        <v>1</v>
      </c>
    </row>
    <row r="355" spans="1:17">
      <c r="A355">
        <v>2009</v>
      </c>
      <c r="B355" t="s">
        <v>125</v>
      </c>
      <c r="D355" t="s">
        <v>157</v>
      </c>
      <c r="E355" t="s">
        <v>127</v>
      </c>
      <c r="F355" t="s">
        <v>134</v>
      </c>
      <c r="G355" t="s">
        <v>129</v>
      </c>
      <c r="H355">
        <v>301</v>
      </c>
      <c r="I355" t="s">
        <v>130</v>
      </c>
      <c r="J355">
        <v>6</v>
      </c>
      <c r="K355" t="s">
        <v>168</v>
      </c>
      <c r="L355" t="s">
        <v>169</v>
      </c>
      <c r="M355">
        <v>110.1</v>
      </c>
      <c r="N355" t="s">
        <v>133</v>
      </c>
      <c r="Q355">
        <v>1</v>
      </c>
    </row>
    <row r="356" spans="1:17">
      <c r="A356">
        <v>2009</v>
      </c>
      <c r="B356" t="s">
        <v>125</v>
      </c>
      <c r="D356" t="s">
        <v>157</v>
      </c>
      <c r="E356" t="s">
        <v>138</v>
      </c>
      <c r="F356" t="s">
        <v>139</v>
      </c>
      <c r="G356" t="s">
        <v>129</v>
      </c>
      <c r="H356">
        <v>301</v>
      </c>
      <c r="I356" t="s">
        <v>130</v>
      </c>
      <c r="J356">
        <v>6</v>
      </c>
      <c r="K356" t="s">
        <v>170</v>
      </c>
      <c r="L356" t="s">
        <v>171</v>
      </c>
      <c r="M356">
        <v>18239.5</v>
      </c>
      <c r="N356" t="s">
        <v>172</v>
      </c>
      <c r="Q356">
        <v>1</v>
      </c>
    </row>
    <row r="357" spans="1:17">
      <c r="A357">
        <v>2009</v>
      </c>
      <c r="B357" t="s">
        <v>125</v>
      </c>
      <c r="D357" t="s">
        <v>157</v>
      </c>
      <c r="E357" t="s">
        <v>138</v>
      </c>
      <c r="F357" t="s">
        <v>143</v>
      </c>
      <c r="G357" t="s">
        <v>129</v>
      </c>
      <c r="H357">
        <v>301</v>
      </c>
      <c r="I357" t="s">
        <v>130</v>
      </c>
      <c r="J357">
        <v>6</v>
      </c>
      <c r="K357" t="s">
        <v>173</v>
      </c>
      <c r="L357" t="s">
        <v>174</v>
      </c>
      <c r="M357">
        <v>310.5</v>
      </c>
      <c r="N357" t="s">
        <v>133</v>
      </c>
      <c r="Q357">
        <v>1</v>
      </c>
    </row>
    <row r="358" spans="1:17">
      <c r="A358">
        <v>2009</v>
      </c>
      <c r="B358" t="s">
        <v>125</v>
      </c>
      <c r="D358" t="s">
        <v>157</v>
      </c>
      <c r="E358" t="s">
        <v>138</v>
      </c>
      <c r="F358" t="s">
        <v>146</v>
      </c>
      <c r="G358" t="s">
        <v>129</v>
      </c>
      <c r="H358">
        <v>301</v>
      </c>
      <c r="I358" t="s">
        <v>130</v>
      </c>
      <c r="J358">
        <v>6</v>
      </c>
      <c r="K358" t="s">
        <v>175</v>
      </c>
      <c r="L358" t="s">
        <v>176</v>
      </c>
      <c r="M358">
        <v>14419.6</v>
      </c>
      <c r="N358" t="s">
        <v>172</v>
      </c>
      <c r="Q358">
        <v>1</v>
      </c>
    </row>
    <row r="359" spans="1:17">
      <c r="A359">
        <v>2009</v>
      </c>
      <c r="B359" t="s">
        <v>125</v>
      </c>
      <c r="D359" t="s">
        <v>157</v>
      </c>
      <c r="E359" t="s">
        <v>138</v>
      </c>
      <c r="F359" t="s">
        <v>150</v>
      </c>
      <c r="G359" t="s">
        <v>129</v>
      </c>
      <c r="H359">
        <v>301</v>
      </c>
      <c r="I359" t="s">
        <v>130</v>
      </c>
      <c r="J359">
        <v>6</v>
      </c>
      <c r="K359" t="s">
        <v>177</v>
      </c>
      <c r="L359" t="s">
        <v>178</v>
      </c>
      <c r="M359">
        <v>2875.9</v>
      </c>
      <c r="N359" t="s">
        <v>142</v>
      </c>
      <c r="Q359">
        <v>1</v>
      </c>
    </row>
    <row r="360" spans="1:17">
      <c r="A360">
        <v>2009</v>
      </c>
      <c r="B360" t="s">
        <v>125</v>
      </c>
      <c r="D360" t="s">
        <v>157</v>
      </c>
      <c r="E360" t="s">
        <v>138</v>
      </c>
      <c r="F360" t="s">
        <v>128</v>
      </c>
      <c r="G360" t="s">
        <v>129</v>
      </c>
      <c r="H360">
        <v>301</v>
      </c>
      <c r="I360" t="s">
        <v>130</v>
      </c>
      <c r="J360">
        <v>6</v>
      </c>
      <c r="K360" t="s">
        <v>180</v>
      </c>
      <c r="L360" t="s">
        <v>181</v>
      </c>
      <c r="M360">
        <v>165.5</v>
      </c>
      <c r="N360" t="s">
        <v>133</v>
      </c>
      <c r="Q360">
        <v>1</v>
      </c>
    </row>
    <row r="361" spans="1:17">
      <c r="A361">
        <v>2009</v>
      </c>
      <c r="B361" t="s">
        <v>125</v>
      </c>
      <c r="D361" t="s">
        <v>157</v>
      </c>
      <c r="E361" t="s">
        <v>138</v>
      </c>
      <c r="F361" t="s">
        <v>134</v>
      </c>
      <c r="G361" t="s">
        <v>129</v>
      </c>
      <c r="H361">
        <v>301</v>
      </c>
      <c r="I361" t="s">
        <v>130</v>
      </c>
      <c r="J361">
        <v>6</v>
      </c>
      <c r="K361" t="s">
        <v>182</v>
      </c>
      <c r="L361" t="s">
        <v>183</v>
      </c>
      <c r="M361">
        <v>468</v>
      </c>
      <c r="N361" t="s">
        <v>133</v>
      </c>
      <c r="Q361">
        <v>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195e3822-aa66-4584-b3da-9bcb93e908f0">
      <UserInfo>
        <DisplayName>Grace Sauter</DisplayName>
        <AccountId>80</AccountId>
        <AccountType/>
      </UserInfo>
    </SharedWithUsers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DD572429B7A44AB454F0516FB7382B" ma:contentTypeVersion="8" ma:contentTypeDescription="Create a new document." ma:contentTypeScope="" ma:versionID="ff7e6ebd673787a1abea4f1a9ac05908">
  <xsd:schema xmlns:xsd="http://www.w3.org/2001/XMLSchema" xmlns:xs="http://www.w3.org/2001/XMLSchema" xmlns:p="http://schemas.microsoft.com/office/2006/metadata/properties" xmlns:ns1="http://schemas.microsoft.com/sharepoint/v3" xmlns:ns2="3f5ccf48-f105-47da-a875-824807544eb3" xmlns:ns3="195e3822-aa66-4584-b3da-9bcb93e908f0" targetNamespace="http://schemas.microsoft.com/office/2006/metadata/properties" ma:root="true" ma:fieldsID="6c820955f33c59a3f05358dba2a9e021" ns1:_="" ns2:_="" ns3:_="">
    <xsd:import namespace="http://schemas.microsoft.com/sharepoint/v3"/>
    <xsd:import namespace="3f5ccf48-f105-47da-a875-824807544eb3"/>
    <xsd:import namespace="195e3822-aa66-4584-b3da-9bcb93e908f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4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5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5ccf48-f105-47da-a875-824807544eb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5e3822-aa66-4584-b3da-9bcb93e908f0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678A59E-6FC0-4AC7-A1C8-4493F2F8CB9F}"/>
</file>

<file path=customXml/itemProps2.xml><?xml version="1.0" encoding="utf-8"?>
<ds:datastoreItem xmlns:ds="http://schemas.openxmlformats.org/officeDocument/2006/customXml" ds:itemID="{75BEE52F-470A-44B0-B0C5-B45CCB8CDDC4}"/>
</file>

<file path=customXml/itemProps3.xml><?xml version="1.0" encoding="utf-8"?>
<ds:datastoreItem xmlns:ds="http://schemas.openxmlformats.org/officeDocument/2006/customXml" ds:itemID="{6359364F-F162-43D2-8D8C-24ECD6FCC5B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Econcern NV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Marissa Moultak</dc:creator>
  <cp:keywords/>
  <dc:description/>
  <cp:lastModifiedBy>Nicola Charles</cp:lastModifiedBy>
  <cp:revision/>
  <dcterms:created xsi:type="dcterms:W3CDTF">2011-01-19T10:59:21Z</dcterms:created>
  <dcterms:modified xsi:type="dcterms:W3CDTF">2023-04-04T20:14:00Z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0x010100B1DD572429B7A44AB454F0516FB7382B</vt:lpwstr>
  </property>
  <property fmtid="{D5CDD505-2E9C-101B-9397-08002B2CF9AE}" pid="3" name="_dlc_DocIdItemGuid">
    <vt:lpwstr>d8be1ada-3623-45d7-b173-fdf23f17af40</vt:lpwstr>
  </property>
</Properties>
</file>