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"/>
    </mc:Choice>
  </mc:AlternateContent>
  <xr:revisionPtr revIDLastSave="11" documentId="13_ncr:1_{76EB8F2A-3DBD-4DA5-8A38-651E895A0953}" xr6:coauthVersionLast="47" xr6:coauthVersionMax="47" xr10:uidLastSave="{EF93E1E8-E28C-47E6-B35E-804004591412}"/>
  <bookViews>
    <workbookView xWindow="-120" yWindow="-120" windowWidth="29040" windowHeight="15840" xr2:uid="{57E6F892-3FA2-49C3-9EFF-ABEE3D13BEDA}"/>
  </bookViews>
  <sheets>
    <sheet name="Attach 1" sheetId="1" r:id="rId1"/>
  </sheets>
  <definedNames>
    <definedName name="_xlnm.Print_Area" localSheetId="0">'Attach 1'!$B$3:$AQ$69</definedName>
    <definedName name="_xlnm.Print_Titles" localSheetId="0">'Attach 1'!$2:$7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" l="1"/>
  <c r="W23" i="1"/>
  <c r="W22" i="1"/>
  <c r="W21" i="1"/>
  <c r="W20" i="1"/>
  <c r="W19" i="1"/>
  <c r="W18" i="1"/>
  <c r="W17" i="1"/>
  <c r="W16" i="1"/>
  <c r="W13" i="1"/>
  <c r="W12" i="1"/>
  <c r="W11" i="1"/>
  <c r="W29" i="1"/>
  <c r="W28" i="1"/>
  <c r="W27" i="1"/>
  <c r="W41" i="1"/>
  <c r="W40" i="1"/>
  <c r="W39" i="1"/>
  <c r="W38" i="1"/>
  <c r="W37" i="1"/>
  <c r="W36" i="1"/>
  <c r="W35" i="1"/>
  <c r="W34" i="1"/>
  <c r="W33" i="1"/>
  <c r="W32" i="1"/>
  <c r="W46" i="1"/>
  <c r="W45" i="1"/>
  <c r="W44" i="1"/>
  <c r="W59" i="1"/>
  <c r="W58" i="1"/>
  <c r="W57" i="1"/>
  <c r="W56" i="1"/>
  <c r="W55" i="1"/>
  <c r="W54" i="1"/>
  <c r="W53" i="1"/>
  <c r="W52" i="1"/>
  <c r="W51" i="1"/>
  <c r="W50" i="1"/>
  <c r="W49" i="1"/>
  <c r="Y59" i="1"/>
  <c r="Y58" i="1"/>
  <c r="Y57" i="1"/>
  <c r="Y56" i="1"/>
  <c r="Y55" i="1"/>
  <c r="Y54" i="1"/>
  <c r="Y53" i="1"/>
  <c r="Y52" i="1"/>
  <c r="Y51" i="1"/>
  <c r="Y50" i="1"/>
  <c r="Y49" i="1"/>
  <c r="Y48" i="1"/>
  <c r="Y46" i="1"/>
  <c r="Y45" i="1"/>
  <c r="Y44" i="1"/>
  <c r="Y43" i="1"/>
  <c r="Y41" i="1"/>
  <c r="Y40" i="1"/>
  <c r="Y39" i="1"/>
  <c r="Y38" i="1"/>
  <c r="Y37" i="1"/>
  <c r="Y36" i="1"/>
  <c r="Y35" i="1"/>
  <c r="Y34" i="1"/>
  <c r="Y33" i="1"/>
  <c r="Y32" i="1"/>
  <c r="Y31" i="1"/>
  <c r="Y29" i="1"/>
  <c r="Y28" i="1"/>
  <c r="Y27" i="1"/>
  <c r="Y26" i="1"/>
  <c r="Y24" i="1"/>
  <c r="Y23" i="1"/>
  <c r="Y22" i="1"/>
  <c r="Y21" i="1"/>
  <c r="Y20" i="1"/>
  <c r="Y19" i="1"/>
  <c r="Y18" i="1"/>
  <c r="Y17" i="1"/>
  <c r="Y16" i="1"/>
  <c r="Y15" i="1"/>
  <c r="Y13" i="1"/>
  <c r="Y12" i="1"/>
  <c r="Y11" i="1"/>
  <c r="Y10" i="1"/>
  <c r="AQ29" i="1" l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B29" i="1"/>
  <c r="AA29" i="1"/>
  <c r="V29" i="1"/>
  <c r="U29" i="1"/>
  <c r="T29" i="1"/>
  <c r="S29" i="1"/>
  <c r="Q29" i="1"/>
  <c r="P29" i="1"/>
  <c r="O29" i="1"/>
  <c r="N29" i="1"/>
  <c r="M29" i="1"/>
  <c r="L29" i="1"/>
  <c r="K29" i="1"/>
  <c r="J29" i="1"/>
  <c r="I29" i="1"/>
  <c r="H29" i="1"/>
  <c r="F28" i="1"/>
  <c r="F27" i="1"/>
  <c r="F29" i="1" s="1"/>
  <c r="AK13" i="1"/>
  <c r="F34" i="1" l="1"/>
  <c r="AN13" i="1"/>
  <c r="V13" i="1"/>
  <c r="F11" i="1"/>
  <c r="F19" i="1"/>
  <c r="AH13" i="1"/>
  <c r="AP13" i="1"/>
  <c r="F16" i="1"/>
  <c r="F22" i="1"/>
  <c r="F21" i="1"/>
  <c r="F23" i="1"/>
  <c r="F35" i="1"/>
  <c r="F39" i="1"/>
  <c r="F33" i="1"/>
  <c r="F36" i="1"/>
  <c r="F37" i="1"/>
  <c r="F38" i="1"/>
  <c r="F40" i="1"/>
  <c r="F32" i="1"/>
  <c r="AG13" i="1" l="1"/>
  <c r="U13" i="1"/>
  <c r="M13" i="1"/>
  <c r="AI13" i="1" l="1"/>
  <c r="H13" i="1"/>
  <c r="P13" i="1"/>
  <c r="AE13" i="1"/>
  <c r="J13" i="1"/>
  <c r="I13" i="1"/>
  <c r="Q13" i="1"/>
  <c r="AF13" i="1"/>
  <c r="K13" i="1"/>
  <c r="T13" i="1"/>
  <c r="AJ13" i="1"/>
  <c r="L13" i="1"/>
  <c r="AL13" i="1"/>
  <c r="S13" i="1"/>
  <c r="AA13" i="1"/>
  <c r="AM13" i="1"/>
  <c r="N13" i="1"/>
  <c r="AB13" i="1"/>
  <c r="AO13" i="1"/>
  <c r="O13" i="1"/>
  <c r="AD13" i="1"/>
  <c r="AQ13" i="1"/>
  <c r="F20" i="1" l="1"/>
  <c r="F18" i="1"/>
  <c r="F17" i="1"/>
  <c r="F12" i="1"/>
  <c r="F13" i="1" s="1"/>
  <c r="S51" i="1" l="1"/>
  <c r="AJ52" i="1" l="1"/>
  <c r="AA52" i="1"/>
  <c r="N52" i="1"/>
  <c r="AJ50" i="1"/>
  <c r="AA50" i="1"/>
  <c r="N50" i="1"/>
  <c r="AJ45" i="1"/>
  <c r="AJ46" i="1" s="1"/>
  <c r="N45" i="1"/>
  <c r="N46" i="1" s="1"/>
  <c r="AJ44" i="1"/>
  <c r="AA44" i="1"/>
  <c r="N44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B58" i="1"/>
  <c r="AA58" i="1"/>
  <c r="V58" i="1"/>
  <c r="U58" i="1"/>
  <c r="T58" i="1"/>
  <c r="S58" i="1"/>
  <c r="Q58" i="1"/>
  <c r="P58" i="1"/>
  <c r="O58" i="1"/>
  <c r="N58" i="1"/>
  <c r="M58" i="1"/>
  <c r="L58" i="1"/>
  <c r="K58" i="1"/>
  <c r="J58" i="1"/>
  <c r="I58" i="1"/>
  <c r="H58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B57" i="1"/>
  <c r="AA57" i="1"/>
  <c r="V57" i="1"/>
  <c r="U57" i="1"/>
  <c r="T57" i="1"/>
  <c r="S57" i="1"/>
  <c r="Q57" i="1"/>
  <c r="P57" i="1"/>
  <c r="O57" i="1"/>
  <c r="N57" i="1"/>
  <c r="M57" i="1"/>
  <c r="L57" i="1"/>
  <c r="K57" i="1"/>
  <c r="J57" i="1"/>
  <c r="I57" i="1"/>
  <c r="H57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B41" i="1"/>
  <c r="AA41" i="1"/>
  <c r="V41" i="1"/>
  <c r="U41" i="1"/>
  <c r="T41" i="1"/>
  <c r="S41" i="1"/>
  <c r="Q41" i="1"/>
  <c r="P41" i="1"/>
  <c r="O41" i="1"/>
  <c r="N41" i="1"/>
  <c r="M41" i="1"/>
  <c r="L41" i="1"/>
  <c r="K41" i="1"/>
  <c r="J41" i="1"/>
  <c r="I41" i="1"/>
  <c r="H41" i="1"/>
  <c r="F41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B56" i="1"/>
  <c r="AA56" i="1"/>
  <c r="V56" i="1"/>
  <c r="U56" i="1"/>
  <c r="T56" i="1"/>
  <c r="S56" i="1"/>
  <c r="Q56" i="1"/>
  <c r="P56" i="1"/>
  <c r="O56" i="1"/>
  <c r="N56" i="1"/>
  <c r="M56" i="1"/>
  <c r="L56" i="1"/>
  <c r="K56" i="1"/>
  <c r="J56" i="1"/>
  <c r="I56" i="1"/>
  <c r="H56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B55" i="1"/>
  <c r="AA55" i="1"/>
  <c r="V55" i="1"/>
  <c r="U55" i="1"/>
  <c r="T55" i="1"/>
  <c r="S55" i="1"/>
  <c r="Q55" i="1"/>
  <c r="P55" i="1"/>
  <c r="O55" i="1"/>
  <c r="N55" i="1"/>
  <c r="M55" i="1"/>
  <c r="L55" i="1"/>
  <c r="K55" i="1"/>
  <c r="J55" i="1"/>
  <c r="I55" i="1"/>
  <c r="H55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B54" i="1"/>
  <c r="AA54" i="1"/>
  <c r="V54" i="1"/>
  <c r="U54" i="1"/>
  <c r="T54" i="1"/>
  <c r="S54" i="1"/>
  <c r="Q54" i="1"/>
  <c r="P54" i="1"/>
  <c r="O54" i="1"/>
  <c r="N54" i="1"/>
  <c r="M54" i="1"/>
  <c r="L54" i="1"/>
  <c r="K54" i="1"/>
  <c r="J54" i="1"/>
  <c r="I54" i="1"/>
  <c r="H54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B53" i="1"/>
  <c r="AA53" i="1"/>
  <c r="V53" i="1"/>
  <c r="U53" i="1"/>
  <c r="T53" i="1"/>
  <c r="S53" i="1"/>
  <c r="Q53" i="1"/>
  <c r="P53" i="1"/>
  <c r="O53" i="1"/>
  <c r="N53" i="1"/>
  <c r="M53" i="1"/>
  <c r="L53" i="1"/>
  <c r="K53" i="1"/>
  <c r="J53" i="1"/>
  <c r="I53" i="1"/>
  <c r="H53" i="1"/>
  <c r="AQ52" i="1"/>
  <c r="AP52" i="1"/>
  <c r="AO52" i="1"/>
  <c r="AN52" i="1"/>
  <c r="AM52" i="1"/>
  <c r="AL52" i="1"/>
  <c r="AK52" i="1"/>
  <c r="AI52" i="1"/>
  <c r="AH52" i="1"/>
  <c r="AG52" i="1"/>
  <c r="AF52" i="1"/>
  <c r="AE52" i="1"/>
  <c r="AD52" i="1"/>
  <c r="AB52" i="1"/>
  <c r="V52" i="1"/>
  <c r="U52" i="1"/>
  <c r="T52" i="1"/>
  <c r="S52" i="1"/>
  <c r="Q52" i="1"/>
  <c r="P52" i="1"/>
  <c r="O52" i="1"/>
  <c r="M52" i="1"/>
  <c r="L52" i="1"/>
  <c r="K52" i="1"/>
  <c r="J52" i="1"/>
  <c r="I52" i="1"/>
  <c r="H52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B51" i="1"/>
  <c r="AA51" i="1"/>
  <c r="V51" i="1"/>
  <c r="U51" i="1"/>
  <c r="T51" i="1"/>
  <c r="Q51" i="1"/>
  <c r="P51" i="1"/>
  <c r="O51" i="1"/>
  <c r="N51" i="1"/>
  <c r="M51" i="1"/>
  <c r="L51" i="1"/>
  <c r="K51" i="1"/>
  <c r="J51" i="1"/>
  <c r="I51" i="1"/>
  <c r="H51" i="1"/>
  <c r="AQ50" i="1"/>
  <c r="AP50" i="1"/>
  <c r="AO50" i="1"/>
  <c r="AN50" i="1"/>
  <c r="AM50" i="1"/>
  <c r="AL50" i="1"/>
  <c r="AK50" i="1"/>
  <c r="AI50" i="1"/>
  <c r="AH50" i="1"/>
  <c r="AG50" i="1"/>
  <c r="AF50" i="1"/>
  <c r="AE50" i="1"/>
  <c r="AD50" i="1"/>
  <c r="AB50" i="1"/>
  <c r="V50" i="1"/>
  <c r="U50" i="1"/>
  <c r="T50" i="1"/>
  <c r="S50" i="1"/>
  <c r="Q50" i="1"/>
  <c r="P50" i="1"/>
  <c r="O50" i="1"/>
  <c r="M50" i="1"/>
  <c r="L50" i="1"/>
  <c r="K50" i="1"/>
  <c r="J50" i="1"/>
  <c r="I50" i="1"/>
  <c r="H50" i="1"/>
  <c r="AQ49" i="1"/>
  <c r="AP49" i="1"/>
  <c r="AO49" i="1"/>
  <c r="AL49" i="1"/>
  <c r="AK49" i="1"/>
  <c r="AJ49" i="1"/>
  <c r="AI49" i="1"/>
  <c r="AH49" i="1"/>
  <c r="AG49" i="1"/>
  <c r="AD49" i="1"/>
  <c r="AB49" i="1"/>
  <c r="AA49" i="1"/>
  <c r="V49" i="1"/>
  <c r="U49" i="1"/>
  <c r="T49" i="1"/>
  <c r="P49" i="1"/>
  <c r="O49" i="1"/>
  <c r="N49" i="1"/>
  <c r="M49" i="1"/>
  <c r="L49" i="1"/>
  <c r="K49" i="1"/>
  <c r="H49" i="1"/>
  <c r="AQ45" i="1"/>
  <c r="AP45" i="1"/>
  <c r="AO45" i="1"/>
  <c r="AN45" i="1"/>
  <c r="AM45" i="1"/>
  <c r="AL45" i="1"/>
  <c r="AK45" i="1"/>
  <c r="AI45" i="1"/>
  <c r="AH45" i="1"/>
  <c r="AG45" i="1"/>
  <c r="AF45" i="1"/>
  <c r="AE45" i="1"/>
  <c r="AD45" i="1"/>
  <c r="AB45" i="1"/>
  <c r="AA45" i="1"/>
  <c r="AA46" i="1" s="1"/>
  <c r="V45" i="1"/>
  <c r="U45" i="1"/>
  <c r="T45" i="1"/>
  <c r="S45" i="1"/>
  <c r="Q45" i="1"/>
  <c r="P45" i="1"/>
  <c r="O45" i="1"/>
  <c r="M45" i="1"/>
  <c r="L45" i="1"/>
  <c r="K45" i="1"/>
  <c r="J45" i="1"/>
  <c r="I45" i="1"/>
  <c r="H45" i="1"/>
  <c r="B12" i="1"/>
  <c r="AQ44" i="1"/>
  <c r="AO44" i="1"/>
  <c r="AN44" i="1"/>
  <c r="AN46" i="1" s="1"/>
  <c r="AM44" i="1"/>
  <c r="AL44" i="1"/>
  <c r="AK44" i="1"/>
  <c r="AI44" i="1"/>
  <c r="AG44" i="1"/>
  <c r="AF44" i="1"/>
  <c r="AE44" i="1"/>
  <c r="AD44" i="1"/>
  <c r="AB44" i="1"/>
  <c r="V44" i="1"/>
  <c r="T44" i="1"/>
  <c r="S44" i="1"/>
  <c r="Q44" i="1"/>
  <c r="P44" i="1"/>
  <c r="O44" i="1"/>
  <c r="M44" i="1"/>
  <c r="J44" i="1"/>
  <c r="I44" i="1"/>
  <c r="H44" i="1"/>
  <c r="W3" i="1"/>
  <c r="AG46" i="1" l="1"/>
  <c r="AK46" i="1"/>
  <c r="V46" i="1"/>
  <c r="AQ46" i="1"/>
  <c r="AI46" i="1"/>
  <c r="M46" i="1"/>
  <c r="F55" i="1"/>
  <c r="O46" i="1"/>
  <c r="AB46" i="1"/>
  <c r="AL46" i="1"/>
  <c r="P46" i="1"/>
  <c r="AD46" i="1"/>
  <c r="AM46" i="1"/>
  <c r="Q46" i="1"/>
  <c r="AE46" i="1"/>
  <c r="I46" i="1"/>
  <c r="S46" i="1"/>
  <c r="AF46" i="1"/>
  <c r="AO46" i="1"/>
  <c r="J46" i="1"/>
  <c r="T46" i="1"/>
  <c r="H46" i="1"/>
  <c r="F45" i="1"/>
  <c r="F54" i="1"/>
  <c r="F57" i="1"/>
  <c r="F53" i="1"/>
  <c r="F51" i="1"/>
  <c r="F56" i="1"/>
  <c r="F50" i="1"/>
  <c r="F52" i="1"/>
  <c r="F58" i="1"/>
  <c r="V59" i="1"/>
  <c r="T59" i="1"/>
  <c r="AI59" i="1"/>
  <c r="L59" i="1"/>
  <c r="AL59" i="1"/>
  <c r="AB59" i="1"/>
  <c r="AO59" i="1"/>
  <c r="AD59" i="1"/>
  <c r="AP59" i="1"/>
  <c r="H59" i="1"/>
  <c r="AG59" i="1"/>
  <c r="K59" i="1"/>
  <c r="AK59" i="1"/>
  <c r="O59" i="1"/>
  <c r="AQ59" i="1"/>
  <c r="P59" i="1"/>
  <c r="AH59" i="1"/>
  <c r="N59" i="1"/>
  <c r="AJ59" i="1"/>
  <c r="AA59" i="1"/>
  <c r="M59" i="1"/>
  <c r="K44" i="1"/>
  <c r="K46" i="1" s="1"/>
  <c r="N24" i="1"/>
  <c r="L44" i="1"/>
  <c r="L46" i="1" s="1"/>
  <c r="U44" i="1"/>
  <c r="U46" i="1" s="1"/>
  <c r="AH44" i="1"/>
  <c r="AH46" i="1" s="1"/>
  <c r="AP44" i="1"/>
  <c r="AP46" i="1" s="1"/>
  <c r="AA24" i="1"/>
  <c r="U59" i="1"/>
  <c r="I49" i="1"/>
  <c r="I59" i="1" s="1"/>
  <c r="I24" i="1"/>
  <c r="Q49" i="1"/>
  <c r="Q59" i="1" s="1"/>
  <c r="Q24" i="1"/>
  <c r="AE49" i="1"/>
  <c r="AE59" i="1" s="1"/>
  <c r="AE24" i="1"/>
  <c r="AM49" i="1"/>
  <c r="AM59" i="1" s="1"/>
  <c r="AM24" i="1"/>
  <c r="AJ24" i="1"/>
  <c r="B13" i="1"/>
  <c r="J49" i="1"/>
  <c r="J59" i="1" s="1"/>
  <c r="J24" i="1"/>
  <c r="S49" i="1"/>
  <c r="S59" i="1" s="1"/>
  <c r="S24" i="1"/>
  <c r="AF49" i="1"/>
  <c r="AF59" i="1" s="1"/>
  <c r="AF24" i="1"/>
  <c r="AN49" i="1"/>
  <c r="AN59" i="1" s="1"/>
  <c r="AN24" i="1"/>
  <c r="F24" i="1"/>
  <c r="O24" i="1"/>
  <c r="AB24" i="1"/>
  <c r="AK24" i="1"/>
  <c r="H24" i="1"/>
  <c r="P24" i="1"/>
  <c r="AD24" i="1"/>
  <c r="AL24" i="1"/>
  <c r="K24" i="1"/>
  <c r="T24" i="1"/>
  <c r="AG24" i="1"/>
  <c r="AO24" i="1"/>
  <c r="L24" i="1"/>
  <c r="U24" i="1"/>
  <c r="AH24" i="1"/>
  <c r="AP24" i="1"/>
  <c r="M24" i="1"/>
  <c r="V24" i="1"/>
  <c r="AI24" i="1"/>
  <c r="AQ24" i="1"/>
  <c r="F44" i="1" l="1"/>
  <c r="F46" i="1"/>
  <c r="F49" i="1"/>
  <c r="F59" i="1" s="1"/>
  <c r="B16" i="1"/>
  <c r="B17" i="1" l="1"/>
  <c r="B18" i="1" l="1"/>
  <c r="B19" i="1" l="1"/>
  <c r="B20" i="1" l="1"/>
  <c r="B21" i="1" l="1"/>
  <c r="B22" i="1" l="1"/>
  <c r="B23" i="1" s="1"/>
  <c r="B24" i="1" s="1"/>
  <c r="B27" i="1" s="1"/>
  <c r="B28" i="1" s="1"/>
  <c r="B29" i="1" s="1"/>
  <c r="B32" i="1" s="1"/>
  <c r="B33" i="1" s="1"/>
  <c r="B34" i="1" s="1"/>
  <c r="B35" i="1" s="1"/>
  <c r="B36" i="1" s="1"/>
  <c r="B37" i="1" l="1"/>
  <c r="B38" i="1" s="1"/>
  <c r="B39" i="1" s="1"/>
  <c r="B40" i="1" s="1"/>
  <c r="B41" i="1" l="1"/>
  <c r="B44" i="1" s="1"/>
  <c r="B45" i="1" s="1"/>
  <c r="B46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</calcChain>
</file>

<file path=xl/sharedStrings.xml><?xml version="1.0" encoding="utf-8"?>
<sst xmlns="http://schemas.openxmlformats.org/spreadsheetml/2006/main" count="169" uniqueCount="99">
  <si>
    <t>Mapping of Total Revenue Requirement to Rate Component by Rate Class</t>
  </si>
  <si>
    <t>EGD Rate Zone</t>
  </si>
  <si>
    <t>Union North Rate Zone</t>
  </si>
  <si>
    <t>Union South Rate Zone</t>
  </si>
  <si>
    <t>Line</t>
  </si>
  <si>
    <t>In-franchise</t>
  </si>
  <si>
    <t>Rate</t>
  </si>
  <si>
    <t>Rate 20</t>
  </si>
  <si>
    <t>No.</t>
  </si>
  <si>
    <t>Particulars ($000s)</t>
  </si>
  <si>
    <t>Total</t>
  </si>
  <si>
    <t>01</t>
  </si>
  <si>
    <t>Unb Storage</t>
  </si>
  <si>
    <t>M1</t>
  </si>
  <si>
    <t>M2</t>
  </si>
  <si>
    <t>M4 (F)</t>
  </si>
  <si>
    <t>M4 (I)</t>
  </si>
  <si>
    <t>M5 (F)</t>
  </si>
  <si>
    <t>M5 (I)</t>
  </si>
  <si>
    <t>M7 (F)</t>
  </si>
  <si>
    <t>M7 (I)</t>
  </si>
  <si>
    <t>M9</t>
  </si>
  <si>
    <t>T1 (F)</t>
  </si>
  <si>
    <t>T1 (I)</t>
  </si>
  <si>
    <t>T2 (F)</t>
  </si>
  <si>
    <t>T2 (I)</t>
  </si>
  <si>
    <t>T3</t>
  </si>
  <si>
    <t>(a)</t>
  </si>
  <si>
    <t>(b)</t>
  </si>
  <si>
    <t>(c)</t>
  </si>
  <si>
    <t xml:space="preserve">(d) </t>
  </si>
  <si>
    <t>(e)</t>
  </si>
  <si>
    <t xml:space="preserve">(f) 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</si>
  <si>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</si>
  <si>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</si>
  <si>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</si>
  <si>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</si>
  <si>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</si>
  <si>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</si>
  <si>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</si>
  <si>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</si>
  <si>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</si>
  <si>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</si>
  <si>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</si>
  <si>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</si>
  <si>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</si>
  <si>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</si>
  <si>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</si>
  <si>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</si>
  <si>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</si>
  <si>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</si>
  <si>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</si>
  <si>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</si>
  <si>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</si>
  <si>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</si>
  <si>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</si>
  <si>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</si>
  <si>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</si>
  <si>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Delivery Revenue Requirement</t>
  </si>
  <si>
    <t>Cost Allocation Study (1)</t>
  </si>
  <si>
    <t>Adjustments (2)</t>
  </si>
  <si>
    <t>Total Delivery Revenue Requirement</t>
  </si>
  <si>
    <t>Rate Design Component (3)</t>
  </si>
  <si>
    <t>Monthly Customer Charge</t>
  </si>
  <si>
    <t>Delivery Demand Charge</t>
  </si>
  <si>
    <t>Delivery Commodity Charge</t>
  </si>
  <si>
    <t>Gas Supply Transportation Charge</t>
  </si>
  <si>
    <t>Gas Supply Commodity Charge</t>
  </si>
  <si>
    <t>Gas Supply Demand Charge (Rate 20)</t>
  </si>
  <si>
    <t>MAV Gas Supply Charge (Rates M4, M5)</t>
  </si>
  <si>
    <t>Storage Charges</t>
  </si>
  <si>
    <t>Gas Cost Revenue Requirement</t>
  </si>
  <si>
    <t>Cost Allocation Study (4)</t>
  </si>
  <si>
    <t>Adjustments (5)</t>
  </si>
  <si>
    <t>Total Gas Cost Revenue Requirement</t>
  </si>
  <si>
    <t>Rate Design Component (6)</t>
  </si>
  <si>
    <t>Customer Supplied Fuel</t>
  </si>
  <si>
    <t>Curtailment Credits - Remitted to Customers</t>
  </si>
  <si>
    <t>Total Revenue Requirement</t>
  </si>
  <si>
    <t>Cost Allocation Study (7)</t>
  </si>
  <si>
    <t>Adjustments (line 2 + line 14)</t>
  </si>
  <si>
    <t>Rate Design Component (8)</t>
  </si>
  <si>
    <t>Notes:</t>
  </si>
  <si>
    <t>(1)</t>
  </si>
  <si>
    <t>Exhibit 7, Tab 2, Schedule 1, Attachment 9, updated March 8, 2023.</t>
  </si>
  <si>
    <t>(2)</t>
  </si>
  <si>
    <t>Attachment 2, lines 30 to 32.</t>
  </si>
  <si>
    <t>(3)</t>
  </si>
  <si>
    <t>Attachment 2, lines 34 to 41.</t>
  </si>
  <si>
    <t>(4)</t>
  </si>
  <si>
    <t>Exhibit 7, Tab 2, Schedule 1, Attachment 10, updated March 8, 2023.</t>
  </si>
  <si>
    <t>(5)</t>
  </si>
  <si>
    <t>Attachment 3, lines 18 to 20.</t>
  </si>
  <si>
    <t>(6)</t>
  </si>
  <si>
    <t>Attachment 3, lines 22 to 30.</t>
  </si>
  <si>
    <t>(7)</t>
  </si>
  <si>
    <t>Exhibit 7, Tab 2, Schedule 1, Attachment 8, updated March 8, 2023.</t>
  </si>
  <si>
    <t>(8)</t>
  </si>
  <si>
    <t>Total revenue requirement by rate design component is equal to the sum of the delivery and gas cost rate design components.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</si>
</sst>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#,##0;\ \(#,###\);\ 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4" borderId="0" xfId="0" applyFont="1" applyFill="1" applyAlignment="1">
      <alignment horizontal="left" indent="1"/>
    </xf>
    <xf numFmtId="0" fontId="2" fillId="5" borderId="0" xfId="0" applyFont="1" applyFill="1" applyAlignment="1">
      <alignment horizontal="left" indent="1"/>
    </xf>
    <xf numFmtId="0" fontId="2" fillId="6" borderId="0" xfId="0" applyFont="1" applyFill="1" applyAlignment="1">
      <alignment horizontal="left" indent="1"/>
    </xf>
    <xf numFmtId="0" fontId="2" fillId="7" borderId="0" xfId="0" applyFont="1" applyFill="1" applyAlignment="1">
      <alignment horizontal="left" inden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165" fontId="2" fillId="4" borderId="0" xfId="1" applyNumberFormat="1" applyFont="1" applyFill="1" applyAlignment="1">
      <alignment horizontal="center"/>
    </xf>
    <xf numFmtId="165" fontId="2" fillId="5" borderId="0" xfId="1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center"/>
    </xf>
    <xf numFmtId="165" fontId="2" fillId="7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583A-5744-40B0-BA11-1893853440CF}">
  <dimension ref="B3:AQ71"/>
  <sheetViews>
    <sheetView showGridLines="0" tabSelected="1" view="pageLayout" topLeftCell="M37" zoomScaleNormal="60" zoomScaleSheetLayoutView="80" workbookViewId="0">
      <selection activeCell="T53" sqref="T53"/>
    </sheetView>
  </sheetViews>
  <sheetFormatPr defaultColWidth="8.85546875" defaultRowHeight="12.75" x14ac:dyDescent="0.2"/>
  <cols>
    <col min="1" max="1" width="9.28515625" style="1" customWidth="1"/>
    <col min="2" max="2" width="6.28515625" style="1" customWidth="1"/>
    <col min="3" max="3" width="1.7109375" style="1" customWidth="1"/>
    <col min="4" max="4" width="41.42578125" style="1" customWidth="1"/>
    <col min="5" max="5" width="1.7109375" style="1" customWidth="1"/>
    <col min="6" max="6" width="12.28515625" style="1" customWidth="1"/>
    <col min="7" max="7" width="1.7109375" style="1" customWidth="1"/>
    <col min="8" max="9" width="11.28515625" style="1" bestFit="1" customWidth="1"/>
    <col min="10" max="17" width="10.7109375" style="1" customWidth="1"/>
    <col min="18" max="18" width="1.7109375" style="1" customWidth="1"/>
    <col min="19" max="22" width="10.7109375" style="1" customWidth="1"/>
    <col min="23" max="23" width="6.28515625" style="1" customWidth="1"/>
    <col min="24" max="24" width="1.7109375" style="1" customWidth="1"/>
    <col min="25" max="25" width="41.42578125" style="1" customWidth="1"/>
    <col min="26" max="26" width="1.7109375" style="1" customWidth="1"/>
    <col min="27" max="28" width="10.7109375" style="1" customWidth="1"/>
    <col min="29" max="29" width="1.7109375" style="1" customWidth="1"/>
    <col min="30" max="30" width="11.28515625" style="1" bestFit="1" customWidth="1"/>
    <col min="31" max="31" width="9.5703125" style="1" bestFit="1" customWidth="1"/>
    <col min="32" max="43" width="10.7109375" style="1" customWidth="1"/>
    <col min="44" max="44" width="8.85546875" style="1" customWidth="1"/>
    <col min="45" max="16384" width="8.85546875" style="1"/>
  </cols>
  <sheetData>
    <row r="3" spans="2:43" x14ac:dyDescent="0.2">
      <c r="B3" s="2"/>
      <c r="C3" s="2"/>
      <c r="F3" s="3"/>
      <c r="H3" s="2" t="s">
        <v>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0" t="str">
        <f>H3</f>
        <v>Mapping of Total Revenue Requirement to Rate Component by Rate Class</v>
      </c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</row>
    <row r="5" spans="2:43" x14ac:dyDescent="0.2">
      <c r="B5" s="4"/>
      <c r="D5" s="4"/>
      <c r="F5" s="5"/>
      <c r="H5" s="19" t="s">
        <v>1</v>
      </c>
      <c r="I5" s="19"/>
      <c r="J5" s="19"/>
      <c r="K5" s="19"/>
      <c r="L5" s="19"/>
      <c r="M5" s="19"/>
      <c r="N5" s="19"/>
      <c r="O5" s="19"/>
      <c r="P5" s="19"/>
      <c r="Q5" s="19"/>
      <c r="S5" s="19" t="s">
        <v>2</v>
      </c>
      <c r="T5" s="19"/>
      <c r="U5" s="19"/>
      <c r="V5" s="19"/>
      <c r="W5" s="4"/>
      <c r="Y5" s="4"/>
      <c r="AA5" s="19" t="s">
        <v>2</v>
      </c>
      <c r="AB5" s="19"/>
      <c r="AD5" s="19" t="s">
        <v>3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spans="2:43" x14ac:dyDescent="0.2">
      <c r="B6" s="5" t="s">
        <v>4</v>
      </c>
      <c r="F6" s="5" t="s">
        <v>5</v>
      </c>
      <c r="H6" s="5" t="s">
        <v>6</v>
      </c>
      <c r="I6" s="5" t="s">
        <v>6</v>
      </c>
      <c r="J6" s="5" t="s">
        <v>6</v>
      </c>
      <c r="K6" s="5" t="s">
        <v>6</v>
      </c>
      <c r="L6" s="5" t="s">
        <v>6</v>
      </c>
      <c r="M6" s="5" t="s">
        <v>6</v>
      </c>
      <c r="N6" s="5" t="s">
        <v>6</v>
      </c>
      <c r="O6" s="5" t="s">
        <v>6</v>
      </c>
      <c r="P6" s="5" t="s">
        <v>6</v>
      </c>
      <c r="Q6" s="5" t="s">
        <v>6</v>
      </c>
      <c r="S6" s="5" t="s">
        <v>6</v>
      </c>
      <c r="T6" s="5" t="s">
        <v>6</v>
      </c>
      <c r="U6" s="5" t="s">
        <v>6</v>
      </c>
      <c r="V6" s="5" t="s">
        <v>7</v>
      </c>
      <c r="W6" s="5" t="s">
        <v>4</v>
      </c>
      <c r="AA6" s="5" t="s">
        <v>6</v>
      </c>
      <c r="AB6" s="5" t="s">
        <v>6</v>
      </c>
      <c r="AD6" s="5" t="s">
        <v>6</v>
      </c>
      <c r="AE6" s="5" t="s">
        <v>6</v>
      </c>
      <c r="AF6" s="5" t="s">
        <v>6</v>
      </c>
      <c r="AG6" s="5" t="s">
        <v>6</v>
      </c>
      <c r="AH6" s="5" t="s">
        <v>6</v>
      </c>
      <c r="AI6" s="5" t="s">
        <v>6</v>
      </c>
      <c r="AJ6" s="5" t="s">
        <v>6</v>
      </c>
      <c r="AK6" s="5" t="s">
        <v>6</v>
      </c>
      <c r="AL6" s="5" t="s">
        <v>6</v>
      </c>
      <c r="AM6" s="5" t="s">
        <v>6</v>
      </c>
      <c r="AN6" s="5" t="s">
        <v>6</v>
      </c>
      <c r="AO6" s="5" t="s">
        <v>6</v>
      </c>
      <c r="AP6" s="5" t="s">
        <v>6</v>
      </c>
      <c r="AQ6" s="5" t="s">
        <v>6</v>
      </c>
    </row>
    <row r="7" spans="2:43" x14ac:dyDescent="0.2">
      <c r="B7" s="6" t="s">
        <v>8</v>
      </c>
      <c r="D7" s="7" t="s">
        <v>9</v>
      </c>
      <c r="F7" s="18" t="s">
        <v>10</v>
      </c>
      <c r="H7" s="18">
        <v>1</v>
      </c>
      <c r="I7" s="18">
        <v>6</v>
      </c>
      <c r="J7" s="18">
        <v>100</v>
      </c>
      <c r="K7" s="18">
        <v>110</v>
      </c>
      <c r="L7" s="18">
        <v>115</v>
      </c>
      <c r="M7" s="18">
        <v>125</v>
      </c>
      <c r="N7" s="18">
        <v>135</v>
      </c>
      <c r="O7" s="18">
        <v>145</v>
      </c>
      <c r="P7" s="18">
        <v>170</v>
      </c>
      <c r="Q7" s="18">
        <v>200</v>
      </c>
      <c r="S7" s="8" t="s">
        <v>11</v>
      </c>
      <c r="T7" s="18">
        <v>10</v>
      </c>
      <c r="U7" s="18">
        <v>20</v>
      </c>
      <c r="V7" s="18" t="s">
        <v>12</v>
      </c>
      <c r="W7" s="6" t="s">
        <v>8</v>
      </c>
      <c r="Y7" s="7" t="s">
        <v>9</v>
      </c>
      <c r="AA7" s="18">
        <v>25</v>
      </c>
      <c r="AB7" s="18">
        <v>100</v>
      </c>
      <c r="AD7" s="18" t="s">
        <v>13</v>
      </c>
      <c r="AE7" s="18" t="s">
        <v>14</v>
      </c>
      <c r="AF7" s="18" t="s">
        <v>15</v>
      </c>
      <c r="AG7" s="18" t="s">
        <v>16</v>
      </c>
      <c r="AH7" s="18" t="s">
        <v>17</v>
      </c>
      <c r="AI7" s="18" t="s">
        <v>18</v>
      </c>
      <c r="AJ7" s="18" t="s">
        <v>19</v>
      </c>
      <c r="AK7" s="18" t="s">
        <v>20</v>
      </c>
      <c r="AL7" s="18" t="s">
        <v>21</v>
      </c>
      <c r="AM7" s="18" t="s">
        <v>22</v>
      </c>
      <c r="AN7" s="18" t="s">
        <v>23</v>
      </c>
      <c r="AO7" s="18" t="s">
        <v>24</v>
      </c>
      <c r="AP7" s="18" t="s">
        <v>25</v>
      </c>
      <c r="AQ7" s="18" t="s">
        <v>26</v>
      </c>
    </row>
    <row r="8" spans="2:43" x14ac:dyDescent="0.2">
      <c r="F8" s="9" t="s">
        <v>27</v>
      </c>
      <c r="H8" s="9" t="s">
        <v>28</v>
      </c>
      <c r="I8" s="9" t="s">
        <v>29</v>
      </c>
      <c r="J8" s="9" t="s">
        <v>30</v>
      </c>
      <c r="K8" s="9" t="s">
        <v>31</v>
      </c>
      <c r="L8" s="9" t="s">
        <v>32</v>
      </c>
      <c r="M8" s="9" t="s">
        <v>33</v>
      </c>
      <c r="N8" s="9" t="s">
        <v>34</v>
      </c>
      <c r="O8" s="9" t="s">
        <v>35</v>
      </c>
      <c r="P8" s="9" t="s">
        <v>36</v>
      </c>
      <c r="Q8" s="9" t="s">
        <v>37</v>
      </c>
      <c r="S8" s="9" t="s">
        <v>38</v>
      </c>
      <c r="T8" s="9" t="s">
        <v>39</v>
      </c>
      <c r="U8" s="9" t="s">
        <v>40</v>
      </c>
      <c r="V8" s="9" t="s">
        <v>41</v>
      </c>
      <c r="AA8" s="9" t="s">
        <v>42</v>
      </c>
      <c r="AB8" s="9" t="s">
        <v>43</v>
      </c>
      <c r="AD8" s="9" t="s">
        <v>44</v>
      </c>
      <c r="AE8" s="9" t="s">
        <v>45</v>
      </c>
      <c r="AF8" s="9" t="s">
        <v>46</v>
      </c>
      <c r="AG8" s="9" t="s">
        <v>47</v>
      </c>
      <c r="AH8" s="9" t="s">
        <v>48</v>
      </c>
      <c r="AI8" s="9" t="s">
        <v>49</v>
      </c>
      <c r="AJ8" s="9" t="s">
        <v>50</v>
      </c>
      <c r="AK8" s="9" t="s">
        <v>51</v>
      </c>
      <c r="AL8" s="9" t="s">
        <v>52</v>
      </c>
      <c r="AM8" s="9" t="s">
        <v>53</v>
      </c>
      <c r="AN8" s="9" t="s">
        <v>54</v>
      </c>
      <c r="AO8" s="9" t="s">
        <v>55</v>
      </c>
      <c r="AP8" s="9" t="s">
        <v>56</v>
      </c>
      <c r="AQ8" s="9" t="s">
        <v>57</v>
      </c>
    </row>
    <row r="9" spans="2:43" x14ac:dyDescent="0.2">
      <c r="F9" s="9"/>
      <c r="H9" s="9"/>
      <c r="I9" s="9"/>
      <c r="J9" s="9"/>
      <c r="K9" s="9"/>
      <c r="L9" s="9"/>
      <c r="M9" s="9"/>
      <c r="N9" s="9"/>
      <c r="O9" s="9"/>
      <c r="P9" s="9"/>
      <c r="Q9" s="9"/>
      <c r="S9" s="9"/>
      <c r="T9" s="9"/>
      <c r="U9" s="9"/>
      <c r="V9" s="9"/>
      <c r="AA9" s="9"/>
      <c r="AB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2:43" x14ac:dyDescent="0.2">
      <c r="D10" s="2" t="s">
        <v>58</v>
      </c>
      <c r="Y10" s="2" t="str">
        <f>D10</f>
        <v>Delivery Revenue Requirement</v>
      </c>
    </row>
    <row r="11" spans="2:43" x14ac:dyDescent="0.2">
      <c r="B11" s="10">
        <v>1</v>
      </c>
      <c r="D11" s="1" t="s">
        <v>59</v>
      </c>
      <c r="F11" s="21">
        <f>SUM(H11:V11,AA11:AQ11)</f>
        <v>2955551.1484051691</v>
      </c>
      <c r="G11" s="21"/>
      <c r="H11" s="21">
        <v>1173607.2146969226</v>
      </c>
      <c r="I11" s="21">
        <v>474389.00547638693</v>
      </c>
      <c r="J11" s="21">
        <v>1657.7698796580842</v>
      </c>
      <c r="K11" s="21">
        <v>38663.413126014209</v>
      </c>
      <c r="L11" s="21">
        <v>5498.114969221152</v>
      </c>
      <c r="M11" s="21">
        <v>11499.643478305892</v>
      </c>
      <c r="N11" s="21">
        <v>2467.2289237792397</v>
      </c>
      <c r="O11" s="21">
        <v>723.30273179988762</v>
      </c>
      <c r="P11" s="21">
        <v>1129.4224407125002</v>
      </c>
      <c r="Q11" s="21">
        <v>4677.7171684576433</v>
      </c>
      <c r="R11" s="21"/>
      <c r="S11" s="21">
        <v>204607.64254328463</v>
      </c>
      <c r="T11" s="21">
        <v>26474.060070925363</v>
      </c>
      <c r="U11" s="21">
        <v>14239.501813156829</v>
      </c>
      <c r="V11" s="21">
        <v>737.15039674513127</v>
      </c>
      <c r="W11" s="10">
        <f t="shared" ref="W11:W13" si="0">B11</f>
        <v>1</v>
      </c>
      <c r="Y11" s="1" t="str">
        <f t="shared" ref="Y11:Y13" si="1">D11</f>
        <v>Cost Allocation Study (1)</v>
      </c>
      <c r="AA11" s="21">
        <v>2833.4369408299121</v>
      </c>
      <c r="AB11" s="21">
        <v>5649.1653906869733</v>
      </c>
      <c r="AC11" s="21"/>
      <c r="AD11" s="21">
        <v>692432.74196998763</v>
      </c>
      <c r="AE11" s="21">
        <v>109415.99963830225</v>
      </c>
      <c r="AF11" s="21">
        <v>34248.708613831477</v>
      </c>
      <c r="AG11" s="21">
        <v>7.4264728526852561</v>
      </c>
      <c r="AH11" s="21">
        <v>434.24135982693463</v>
      </c>
      <c r="AI11" s="21">
        <v>1289.5611572523196</v>
      </c>
      <c r="AJ11" s="21">
        <v>35382.443043473817</v>
      </c>
      <c r="AK11" s="21">
        <v>948.7075543361783</v>
      </c>
      <c r="AL11" s="21">
        <v>1833.4366962421986</v>
      </c>
      <c r="AM11" s="21">
        <v>12283.622768040645</v>
      </c>
      <c r="AN11" s="21">
        <v>120.77219812404657</v>
      </c>
      <c r="AO11" s="21">
        <v>88368.926575879916</v>
      </c>
      <c r="AP11" s="21">
        <v>584.05672149059569</v>
      </c>
      <c r="AQ11" s="21">
        <v>9346.7135886413525</v>
      </c>
    </row>
    <row r="12" spans="2:43" x14ac:dyDescent="0.2">
      <c r="B12" s="10">
        <f>MAX(B$11:B11)+1</f>
        <v>2</v>
      </c>
      <c r="D12" s="1" t="s">
        <v>60</v>
      </c>
      <c r="F12" s="21">
        <f>ROUND(SUM(H12:V12,AA12:AQ12),0)</f>
        <v>0</v>
      </c>
      <c r="G12" s="21"/>
      <c r="H12" s="21">
        <v>874.14507014442506</v>
      </c>
      <c r="I12" s="21">
        <v>263.89732077972872</v>
      </c>
      <c r="J12" s="21">
        <v>2.4903489475169773</v>
      </c>
      <c r="K12" s="21">
        <v>-56.734455886194787</v>
      </c>
      <c r="L12" s="21">
        <v>-19.151092883606232</v>
      </c>
      <c r="M12" s="21">
        <v>0</v>
      </c>
      <c r="N12" s="21">
        <v>1.2734253178569273</v>
      </c>
      <c r="O12" s="21">
        <v>0.20911641321866078</v>
      </c>
      <c r="P12" s="21">
        <v>1.9540755292513141</v>
      </c>
      <c r="Q12" s="21">
        <v>29.355513215532643</v>
      </c>
      <c r="R12" s="21"/>
      <c r="S12" s="21">
        <v>170.50260227243763</v>
      </c>
      <c r="T12" s="21">
        <v>10.117717976741645</v>
      </c>
      <c r="U12" s="21">
        <v>-26.486015026279738</v>
      </c>
      <c r="V12" s="21">
        <v>20.873959155881721</v>
      </c>
      <c r="W12" s="10">
        <f t="shared" si="0"/>
        <v>2</v>
      </c>
      <c r="Y12" s="1" t="str">
        <f t="shared" si="1"/>
        <v>Adjustments (2)</v>
      </c>
      <c r="AA12" s="21">
        <v>2.0789543356262796</v>
      </c>
      <c r="AB12" s="21">
        <v>0</v>
      </c>
      <c r="AC12" s="21"/>
      <c r="AD12" s="21">
        <v>579.70928868606586</v>
      </c>
      <c r="AE12" s="21">
        <v>50.618504286180979</v>
      </c>
      <c r="AF12" s="21">
        <v>-49.671217583996409</v>
      </c>
      <c r="AG12" s="21">
        <v>62.264620899928559</v>
      </c>
      <c r="AH12" s="21">
        <v>0</v>
      </c>
      <c r="AI12" s="21">
        <v>-62.102195242371877</v>
      </c>
      <c r="AJ12" s="21">
        <v>-92.497578138206592</v>
      </c>
      <c r="AK12" s="21">
        <v>0</v>
      </c>
      <c r="AL12" s="21">
        <v>-2.8530333044719951</v>
      </c>
      <c r="AM12" s="21">
        <v>-118.25088174843231</v>
      </c>
      <c r="AN12" s="21">
        <v>0</v>
      </c>
      <c r="AO12" s="21">
        <v>-1493.6108068730834</v>
      </c>
      <c r="AP12" s="21">
        <v>0</v>
      </c>
      <c r="AQ12" s="21">
        <v>-148.13324127375071</v>
      </c>
    </row>
    <row r="13" spans="2:43" ht="13.5" thickBot="1" x14ac:dyDescent="0.25">
      <c r="B13" s="10">
        <f>MAX(B$11:B12)+1</f>
        <v>3</v>
      </c>
      <c r="D13" s="1" t="s">
        <v>61</v>
      </c>
      <c r="F13" s="22">
        <f>SUM(F11:F12)</f>
        <v>2955551.1484051691</v>
      </c>
      <c r="G13" s="21"/>
      <c r="H13" s="22">
        <f t="shared" ref="H13:Q13" si="2">SUM(H11:H12)</f>
        <v>1174481.359767067</v>
      </c>
      <c r="I13" s="22">
        <f t="shared" si="2"/>
        <v>474652.90279716667</v>
      </c>
      <c r="J13" s="22">
        <f t="shared" si="2"/>
        <v>1660.2602286056012</v>
      </c>
      <c r="K13" s="22">
        <f t="shared" si="2"/>
        <v>38606.678670128014</v>
      </c>
      <c r="L13" s="22">
        <f t="shared" si="2"/>
        <v>5478.963876337546</v>
      </c>
      <c r="M13" s="22">
        <f t="shared" si="2"/>
        <v>11499.643478305892</v>
      </c>
      <c r="N13" s="22">
        <f t="shared" si="2"/>
        <v>2468.5023490970966</v>
      </c>
      <c r="O13" s="22">
        <f t="shared" si="2"/>
        <v>723.5118482131063</v>
      </c>
      <c r="P13" s="22">
        <f t="shared" si="2"/>
        <v>1131.3765162417515</v>
      </c>
      <c r="Q13" s="22">
        <f t="shared" si="2"/>
        <v>4707.0726816731758</v>
      </c>
      <c r="R13" s="21"/>
      <c r="S13" s="22">
        <f t="shared" ref="S13:AB13" si="3">SUM(S11:S12)</f>
        <v>204778.14514555706</v>
      </c>
      <c r="T13" s="22">
        <f t="shared" si="3"/>
        <v>26484.177788902103</v>
      </c>
      <c r="U13" s="22">
        <f t="shared" si="3"/>
        <v>14213.015798130549</v>
      </c>
      <c r="V13" s="22">
        <f t="shared" si="3"/>
        <v>758.024355901013</v>
      </c>
      <c r="W13" s="10">
        <f t="shared" si="0"/>
        <v>3</v>
      </c>
      <c r="Y13" s="1" t="str">
        <f t="shared" si="1"/>
        <v>Total Delivery Revenue Requirement</v>
      </c>
      <c r="AA13" s="22">
        <f t="shared" si="3"/>
        <v>2835.5158951655385</v>
      </c>
      <c r="AB13" s="22">
        <f t="shared" si="3"/>
        <v>5649.1653906869733</v>
      </c>
      <c r="AC13" s="21"/>
      <c r="AD13" s="22">
        <f t="shared" ref="AD13:AQ13" si="4">SUM(AD11:AD12)</f>
        <v>693012.45125867368</v>
      </c>
      <c r="AE13" s="22">
        <f t="shared" si="4"/>
        <v>109466.61814258843</v>
      </c>
      <c r="AF13" s="22">
        <f t="shared" si="4"/>
        <v>34199.037396247484</v>
      </c>
      <c r="AG13" s="22">
        <f t="shared" si="4"/>
        <v>69.69109375261381</v>
      </c>
      <c r="AH13" s="22">
        <f t="shared" si="4"/>
        <v>434.24135982693463</v>
      </c>
      <c r="AI13" s="22">
        <f t="shared" si="4"/>
        <v>1227.4589620099478</v>
      </c>
      <c r="AJ13" s="22">
        <f t="shared" si="4"/>
        <v>35289.945465335608</v>
      </c>
      <c r="AK13" s="22">
        <f t="shared" si="4"/>
        <v>948.7075543361783</v>
      </c>
      <c r="AL13" s="22">
        <f t="shared" si="4"/>
        <v>1830.5836629377266</v>
      </c>
      <c r="AM13" s="22">
        <f t="shared" si="4"/>
        <v>12165.371886292212</v>
      </c>
      <c r="AN13" s="22">
        <f t="shared" si="4"/>
        <v>120.77219812404657</v>
      </c>
      <c r="AO13" s="22">
        <f t="shared" si="4"/>
        <v>86875.315769006833</v>
      </c>
      <c r="AP13" s="22">
        <f t="shared" si="4"/>
        <v>584.05672149059569</v>
      </c>
      <c r="AQ13" s="22">
        <f t="shared" si="4"/>
        <v>9198.5803473676024</v>
      </c>
    </row>
    <row r="14" spans="2:43" ht="13.5" thickTop="1" x14ac:dyDescent="0.2">
      <c r="F14" s="23"/>
      <c r="G14" s="21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AA14" s="23"/>
      <c r="AB14" s="23"/>
      <c r="AC14" s="21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</row>
    <row r="15" spans="2:43" x14ac:dyDescent="0.2">
      <c r="D15" s="1" t="s">
        <v>62</v>
      </c>
      <c r="F15" s="23"/>
      <c r="G15" s="21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Y15" s="1" t="str">
        <f t="shared" ref="Y15:Y23" si="5">D15</f>
        <v>Rate Design Component (3)</v>
      </c>
      <c r="AA15" s="23"/>
      <c r="AB15" s="23"/>
      <c r="AC15" s="21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</row>
    <row r="16" spans="2:43" x14ac:dyDescent="0.2">
      <c r="B16" s="10">
        <f>MAX(B$11:B14)+1</f>
        <v>4</v>
      </c>
      <c r="D16" s="11" t="s">
        <v>63</v>
      </c>
      <c r="F16" s="24">
        <f t="shared" ref="F16:F23" si="6">SUM(H16:V16,AA16:AQ16)</f>
        <v>1431814.5007709221</v>
      </c>
      <c r="G16" s="21"/>
      <c r="H16" s="24">
        <v>723321.78510885173</v>
      </c>
      <c r="I16" s="24">
        <v>108221.8068533023</v>
      </c>
      <c r="J16" s="24">
        <v>342.75088398381467</v>
      </c>
      <c r="K16" s="24">
        <v>9096.2920735806583</v>
      </c>
      <c r="L16" s="24">
        <v>710.35352341898033</v>
      </c>
      <c r="M16" s="24">
        <v>602.97569054737517</v>
      </c>
      <c r="N16" s="24">
        <v>1157.5067356309546</v>
      </c>
      <c r="O16" s="24">
        <v>249.90912233661993</v>
      </c>
      <c r="P16" s="24">
        <v>346.46240270877308</v>
      </c>
      <c r="Q16" s="24">
        <v>15.80057107482083</v>
      </c>
      <c r="R16" s="21"/>
      <c r="S16" s="24">
        <v>128243.70462316269</v>
      </c>
      <c r="T16" s="24">
        <v>4475.0839056206614</v>
      </c>
      <c r="U16" s="24">
        <v>1982.4695595009507</v>
      </c>
      <c r="V16" s="24">
        <v>0</v>
      </c>
      <c r="W16" s="10">
        <f t="shared" ref="W16:W24" si="7">B16</f>
        <v>4</v>
      </c>
      <c r="Y16" s="11" t="str">
        <f t="shared" si="5"/>
        <v>Monthly Customer Charge</v>
      </c>
      <c r="AA16" s="24">
        <v>84.062892962863231</v>
      </c>
      <c r="AB16" s="24">
        <v>638.10607044749315</v>
      </c>
      <c r="AC16" s="21"/>
      <c r="AD16" s="24">
        <v>422846.59747848712</v>
      </c>
      <c r="AE16" s="24">
        <v>21208.764980422024</v>
      </c>
      <c r="AF16" s="24">
        <v>0</v>
      </c>
      <c r="AG16" s="24">
        <v>0</v>
      </c>
      <c r="AH16" s="24">
        <v>188.06138137582951</v>
      </c>
      <c r="AI16" s="24">
        <v>805.97734875355502</v>
      </c>
      <c r="AJ16" s="24">
        <v>0</v>
      </c>
      <c r="AK16" s="24">
        <v>0</v>
      </c>
      <c r="AL16" s="24">
        <v>0</v>
      </c>
      <c r="AM16" s="24">
        <v>1633.1482080610781</v>
      </c>
      <c r="AN16" s="24">
        <v>0</v>
      </c>
      <c r="AO16" s="24">
        <v>5272.0722891863952</v>
      </c>
      <c r="AP16" s="24">
        <v>0</v>
      </c>
      <c r="AQ16" s="24">
        <v>370.80906750573985</v>
      </c>
    </row>
    <row r="17" spans="2:43" x14ac:dyDescent="0.2">
      <c r="B17" s="10">
        <f>MAX(B$11:B16)+1</f>
        <v>5</v>
      </c>
      <c r="D17" s="12" t="s">
        <v>64</v>
      </c>
      <c r="F17" s="25">
        <f t="shared" si="6"/>
        <v>234410.67004555618</v>
      </c>
      <c r="G17" s="21"/>
      <c r="H17" s="25">
        <v>0</v>
      </c>
      <c r="I17" s="25">
        <v>0</v>
      </c>
      <c r="J17" s="25">
        <v>1310.9454895024617</v>
      </c>
      <c r="K17" s="25">
        <v>29915.295951923978</v>
      </c>
      <c r="L17" s="25">
        <v>4916.0111436675716</v>
      </c>
      <c r="M17" s="25">
        <v>10896.667787758519</v>
      </c>
      <c r="N17" s="25">
        <v>0</v>
      </c>
      <c r="O17" s="25">
        <v>478.64575684819357</v>
      </c>
      <c r="P17" s="25">
        <v>898.59296840568823</v>
      </c>
      <c r="Q17" s="25">
        <v>4593.3866866351473</v>
      </c>
      <c r="R17" s="21"/>
      <c r="S17" s="25">
        <v>0</v>
      </c>
      <c r="T17" s="25">
        <v>0</v>
      </c>
      <c r="U17" s="25">
        <v>10968.368115690842</v>
      </c>
      <c r="V17" s="25">
        <v>737.15039674513127</v>
      </c>
      <c r="W17" s="10">
        <f t="shared" si="7"/>
        <v>5</v>
      </c>
      <c r="Y17" s="12" t="str">
        <f t="shared" si="5"/>
        <v>Delivery Demand Charge</v>
      </c>
      <c r="AA17" s="25">
        <v>0</v>
      </c>
      <c r="AB17" s="25">
        <v>5011.0593202394784</v>
      </c>
      <c r="AC17" s="21"/>
      <c r="AD17" s="25">
        <v>0</v>
      </c>
      <c r="AE17" s="25">
        <v>0</v>
      </c>
      <c r="AF17" s="25">
        <v>34490.583066734558</v>
      </c>
      <c r="AG17" s="25">
        <v>0</v>
      </c>
      <c r="AH17" s="25">
        <v>249.02467696884833</v>
      </c>
      <c r="AI17" s="25">
        <v>0</v>
      </c>
      <c r="AJ17" s="25">
        <v>35771.138841912187</v>
      </c>
      <c r="AK17" s="25">
        <v>0</v>
      </c>
      <c r="AL17" s="25">
        <v>1856.184685425987</v>
      </c>
      <c r="AM17" s="25">
        <v>9574.2987221136245</v>
      </c>
      <c r="AN17" s="25">
        <v>0</v>
      </c>
      <c r="AO17" s="25">
        <v>75601.478940962508</v>
      </c>
      <c r="AP17" s="25">
        <v>0</v>
      </c>
      <c r="AQ17" s="25">
        <v>7141.8374940214944</v>
      </c>
    </row>
    <row r="18" spans="2:43" x14ac:dyDescent="0.2">
      <c r="B18" s="10">
        <f>MAX(B$11:B17)+1</f>
        <v>6</v>
      </c>
      <c r="D18" s="13" t="s">
        <v>65</v>
      </c>
      <c r="F18" s="26">
        <f t="shared" si="6"/>
        <v>1242847.9250670385</v>
      </c>
      <c r="G18" s="21"/>
      <c r="H18" s="26">
        <v>447974.74410913337</v>
      </c>
      <c r="I18" s="26">
        <v>365840.61847605929</v>
      </c>
      <c r="J18" s="26">
        <v>0</v>
      </c>
      <c r="K18" s="26">
        <v>0</v>
      </c>
      <c r="L18" s="26">
        <v>0</v>
      </c>
      <c r="M18" s="26">
        <v>0</v>
      </c>
      <c r="N18" s="26">
        <v>1324.0813246766002</v>
      </c>
      <c r="O18" s="26">
        <v>0</v>
      </c>
      <c r="P18" s="26">
        <v>0</v>
      </c>
      <c r="Q18" s="26">
        <v>0</v>
      </c>
      <c r="R18" s="21"/>
      <c r="S18" s="26">
        <v>51440.164857414762</v>
      </c>
      <c r="T18" s="26">
        <v>15075.709502049081</v>
      </c>
      <c r="U18" s="26">
        <v>0</v>
      </c>
      <c r="V18" s="26">
        <v>0</v>
      </c>
      <c r="W18" s="10">
        <f t="shared" si="7"/>
        <v>6</v>
      </c>
      <c r="Y18" s="13" t="str">
        <f t="shared" si="5"/>
        <v>Delivery Commodity Charge</v>
      </c>
      <c r="AA18" s="26">
        <v>2744.8059473362559</v>
      </c>
      <c r="AB18" s="26">
        <v>0</v>
      </c>
      <c r="AC18" s="21"/>
      <c r="AD18" s="26">
        <v>268077.96208420646</v>
      </c>
      <c r="AE18" s="26">
        <v>88201.891612754102</v>
      </c>
      <c r="AF18" s="26">
        <v>-18.877293089594453</v>
      </c>
      <c r="AG18" s="26">
        <v>69.780883860764476</v>
      </c>
      <c r="AH18" s="26">
        <v>0</v>
      </c>
      <c r="AI18" s="26">
        <v>437.39776679876434</v>
      </c>
      <c r="AJ18" s="26">
        <v>0</v>
      </c>
      <c r="AK18" s="26">
        <v>974.81687622397885</v>
      </c>
      <c r="AL18" s="26">
        <v>0</v>
      </c>
      <c r="AM18" s="26">
        <v>0</v>
      </c>
      <c r="AN18" s="26">
        <v>120.77219812404655</v>
      </c>
      <c r="AO18" s="26">
        <v>0</v>
      </c>
      <c r="AP18" s="26">
        <v>584.05672149059569</v>
      </c>
      <c r="AQ18" s="26">
        <v>0</v>
      </c>
    </row>
    <row r="19" spans="2:43" x14ac:dyDescent="0.2">
      <c r="B19" s="10">
        <f>MAX(B$11:B18)+1</f>
        <v>7</v>
      </c>
      <c r="D19" s="14" t="s">
        <v>66</v>
      </c>
      <c r="F19" s="27">
        <f t="shared" si="6"/>
        <v>2978.8138967667451</v>
      </c>
      <c r="G19" s="21"/>
      <c r="H19" s="27">
        <v>-4399.4239498841325</v>
      </c>
      <c r="I19" s="27">
        <v>-3993.0909793541132</v>
      </c>
      <c r="J19" s="27">
        <v>-16.203284196421784</v>
      </c>
      <c r="K19" s="27">
        <v>-562.58287767590468</v>
      </c>
      <c r="L19" s="27">
        <v>-149.94823172241388</v>
      </c>
      <c r="M19" s="27">
        <v>0</v>
      </c>
      <c r="N19" s="27">
        <v>-19.861105920575159</v>
      </c>
      <c r="O19" s="27">
        <v>-5.9280426586213393</v>
      </c>
      <c r="P19" s="27">
        <v>-121.9487924346745</v>
      </c>
      <c r="Q19" s="27">
        <v>-118.58370929101869</v>
      </c>
      <c r="R19" s="21"/>
      <c r="S19" s="27">
        <v>13220.397195675718</v>
      </c>
      <c r="T19" s="27">
        <v>3896.4284279360827</v>
      </c>
      <c r="U19" s="27">
        <v>-69.063685292265433</v>
      </c>
      <c r="V19" s="27">
        <v>0</v>
      </c>
      <c r="W19" s="10">
        <f t="shared" si="7"/>
        <v>7</v>
      </c>
      <c r="Y19" s="14" t="str">
        <f t="shared" si="5"/>
        <v>Gas Supply Transportation Charge</v>
      </c>
      <c r="AA19" s="27">
        <v>-2.1513883321357223</v>
      </c>
      <c r="AB19" s="27">
        <v>0</v>
      </c>
      <c r="AC19" s="21"/>
      <c r="AD19" s="27">
        <v>-2653.6953519007957</v>
      </c>
      <c r="AE19" s="27">
        <v>-1006.0977417241511</v>
      </c>
      <c r="AF19" s="27">
        <v>-383.13107156544766</v>
      </c>
      <c r="AG19" s="27">
        <v>-8.9790108150655315E-2</v>
      </c>
      <c r="AH19" s="27">
        <v>-3.2025965993946475</v>
      </c>
      <c r="AI19" s="27">
        <v>-20.781804439825141</v>
      </c>
      <c r="AJ19" s="27">
        <v>-533.58570066062236</v>
      </c>
      <c r="AK19" s="27">
        <v>-28.670941809379201</v>
      </c>
      <c r="AL19" s="27">
        <v>-49.970681275013504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</row>
    <row r="20" spans="2:43" x14ac:dyDescent="0.2">
      <c r="B20" s="10">
        <f>MAX(B$11:B19)+1</f>
        <v>8</v>
      </c>
      <c r="D20" s="15" t="s">
        <v>67</v>
      </c>
      <c r="F20" s="28">
        <f t="shared" si="6"/>
        <v>20284.668629047712</v>
      </c>
      <c r="G20" s="21"/>
      <c r="H20" s="28">
        <v>7584.2544989660819</v>
      </c>
      <c r="I20" s="28">
        <v>4583.568447159123</v>
      </c>
      <c r="J20" s="28">
        <v>22.767139315746885</v>
      </c>
      <c r="K20" s="28">
        <v>157.67352229928068</v>
      </c>
      <c r="L20" s="28">
        <v>2.5474409734068137</v>
      </c>
      <c r="M20" s="28">
        <v>0</v>
      </c>
      <c r="N20" s="28">
        <v>6.7753947101166441</v>
      </c>
      <c r="O20" s="28">
        <v>0.8850116869141269</v>
      </c>
      <c r="P20" s="28">
        <v>8.2699375619646354</v>
      </c>
      <c r="Q20" s="28">
        <v>216.46913325422605</v>
      </c>
      <c r="R20" s="21"/>
      <c r="S20" s="28">
        <v>1436.7130661796771</v>
      </c>
      <c r="T20" s="28">
        <v>253.93636945511318</v>
      </c>
      <c r="U20" s="28">
        <v>24.116227612591615</v>
      </c>
      <c r="V20" s="28">
        <v>0</v>
      </c>
      <c r="W20" s="10">
        <f t="shared" si="7"/>
        <v>8</v>
      </c>
      <c r="Y20" s="15" t="str">
        <f t="shared" si="5"/>
        <v>Gas Supply Commodity Charge</v>
      </c>
      <c r="AA20" s="28">
        <v>8.7984431985555211</v>
      </c>
      <c r="AB20" s="28">
        <v>0</v>
      </c>
      <c r="AC20" s="21"/>
      <c r="AD20" s="28">
        <v>4741.5870478808065</v>
      </c>
      <c r="AE20" s="28">
        <v>1062.0592911364524</v>
      </c>
      <c r="AF20" s="28">
        <v>91.585401078372556</v>
      </c>
      <c r="AG20" s="28">
        <v>0</v>
      </c>
      <c r="AH20" s="28">
        <v>0.35789808165145259</v>
      </c>
      <c r="AI20" s="28">
        <v>2.9807557052587006</v>
      </c>
      <c r="AJ20" s="28">
        <v>52.392324084037824</v>
      </c>
      <c r="AK20" s="28">
        <v>2.5616199215787536</v>
      </c>
      <c r="AL20" s="28">
        <v>24.369658786753121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</row>
    <row r="21" spans="2:43" x14ac:dyDescent="0.2">
      <c r="B21" s="10">
        <f>MAX(B$11:B20)+1</f>
        <v>9</v>
      </c>
      <c r="D21" s="16" t="s">
        <v>68</v>
      </c>
      <c r="F21" s="29">
        <f t="shared" si="6"/>
        <v>1327.9995397743121</v>
      </c>
      <c r="G21" s="21"/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1"/>
      <c r="S21" s="29">
        <v>0</v>
      </c>
      <c r="T21" s="29">
        <v>0</v>
      </c>
      <c r="U21" s="29">
        <v>1307.1255806184304</v>
      </c>
      <c r="V21" s="29">
        <v>20.873959155881721</v>
      </c>
      <c r="W21" s="10">
        <f t="shared" si="7"/>
        <v>9</v>
      </c>
      <c r="Y21" s="16" t="str">
        <f t="shared" si="5"/>
        <v>Gas Supply Demand Charge (Rate 20)</v>
      </c>
      <c r="AA21" s="29">
        <v>0</v>
      </c>
      <c r="AB21" s="29">
        <v>0</v>
      </c>
      <c r="AC21" s="21"/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</v>
      </c>
      <c r="AQ21" s="29">
        <v>0</v>
      </c>
    </row>
    <row r="22" spans="2:43" x14ac:dyDescent="0.2">
      <c r="B22" s="10">
        <f>MAX(B$11:B21)+1</f>
        <v>10</v>
      </c>
      <c r="D22" s="16" t="s">
        <v>69</v>
      </c>
      <c r="F22" s="29">
        <f t="shared" si="6"/>
        <v>20.762188281789111</v>
      </c>
      <c r="G22" s="21"/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1"/>
      <c r="S22" s="29">
        <v>0</v>
      </c>
      <c r="T22" s="29">
        <v>0</v>
      </c>
      <c r="U22" s="29">
        <v>0</v>
      </c>
      <c r="V22" s="29">
        <v>0</v>
      </c>
      <c r="W22" s="10">
        <f t="shared" si="7"/>
        <v>10</v>
      </c>
      <c r="Y22" s="16" t="str">
        <f t="shared" si="5"/>
        <v>MAV Gas Supply Charge (Rates M4, M5)</v>
      </c>
      <c r="AA22" s="29">
        <v>0</v>
      </c>
      <c r="AB22" s="29">
        <v>0</v>
      </c>
      <c r="AC22" s="21"/>
      <c r="AD22" s="29">
        <v>0</v>
      </c>
      <c r="AE22" s="29">
        <v>0</v>
      </c>
      <c r="AF22" s="29">
        <v>18.877293089594453</v>
      </c>
      <c r="AG22" s="29">
        <v>0</v>
      </c>
      <c r="AH22" s="29">
        <v>0</v>
      </c>
      <c r="AI22" s="29">
        <v>1.8848951921946577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</row>
    <row r="23" spans="2:43" x14ac:dyDescent="0.2">
      <c r="B23" s="10">
        <f>MAX(B$11:B22)+1</f>
        <v>11</v>
      </c>
      <c r="D23" s="16" t="s">
        <v>70</v>
      </c>
      <c r="F23" s="29">
        <f t="shared" si="6"/>
        <v>21865.808267781191</v>
      </c>
      <c r="G23" s="21"/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1"/>
      <c r="S23" s="29">
        <v>10437.165403124223</v>
      </c>
      <c r="T23" s="29">
        <v>2783.0195838411623</v>
      </c>
      <c r="U23" s="29">
        <v>0</v>
      </c>
      <c r="V23" s="29">
        <v>0</v>
      </c>
      <c r="W23" s="10">
        <f t="shared" si="7"/>
        <v>11</v>
      </c>
      <c r="Y23" s="16" t="str">
        <f t="shared" si="5"/>
        <v>Storage Charges</v>
      </c>
      <c r="AA23" s="29">
        <v>0</v>
      </c>
      <c r="AB23" s="29">
        <v>0</v>
      </c>
      <c r="AC23" s="21"/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957.92495611751121</v>
      </c>
      <c r="AN23" s="29">
        <v>0</v>
      </c>
      <c r="AO23" s="29">
        <v>6001.7645388579258</v>
      </c>
      <c r="AP23" s="29">
        <v>0</v>
      </c>
      <c r="AQ23" s="29">
        <v>1685.9337858403669</v>
      </c>
    </row>
    <row r="24" spans="2:43" ht="13.5" thickBot="1" x14ac:dyDescent="0.25">
      <c r="B24" s="10">
        <f>MAX(B$11:B23)+1</f>
        <v>12</v>
      </c>
      <c r="D24" s="1" t="s">
        <v>61</v>
      </c>
      <c r="F24" s="22">
        <f>SUM(F16:F23)</f>
        <v>2955551.1484051687</v>
      </c>
      <c r="G24" s="21"/>
      <c r="H24" s="22">
        <f>SUM(H16:H23)</f>
        <v>1174481.359767067</v>
      </c>
      <c r="I24" s="22">
        <f>SUM(I16:I23)</f>
        <v>474652.90279716661</v>
      </c>
      <c r="J24" s="22">
        <f t="shared" ref="J24:Q24" si="8">SUM(J16:J23)</f>
        <v>1660.2602286056015</v>
      </c>
      <c r="K24" s="22">
        <f t="shared" si="8"/>
        <v>38606.678670128007</v>
      </c>
      <c r="L24" s="22">
        <f t="shared" si="8"/>
        <v>5478.9638763375451</v>
      </c>
      <c r="M24" s="22">
        <f t="shared" si="8"/>
        <v>11499.643478305894</v>
      </c>
      <c r="N24" s="22">
        <f t="shared" si="8"/>
        <v>2468.5023490970966</v>
      </c>
      <c r="O24" s="22">
        <f t="shared" si="8"/>
        <v>723.51184821310619</v>
      </c>
      <c r="P24" s="22">
        <f t="shared" si="8"/>
        <v>1131.3765162417512</v>
      </c>
      <c r="Q24" s="22">
        <f t="shared" si="8"/>
        <v>4707.0726816731758</v>
      </c>
      <c r="R24" s="21"/>
      <c r="S24" s="22">
        <f t="shared" ref="S24:AB24" si="9">SUM(S16:S23)</f>
        <v>204778.14514555709</v>
      </c>
      <c r="T24" s="22">
        <f t="shared" si="9"/>
        <v>26484.177788902103</v>
      </c>
      <c r="U24" s="22">
        <f t="shared" si="9"/>
        <v>14213.015798130551</v>
      </c>
      <c r="V24" s="22">
        <f t="shared" si="9"/>
        <v>758.024355901013</v>
      </c>
      <c r="W24" s="10">
        <f t="shared" si="7"/>
        <v>12</v>
      </c>
      <c r="Y24" s="1" t="str">
        <f>D24</f>
        <v>Total Delivery Revenue Requirement</v>
      </c>
      <c r="AA24" s="22">
        <f t="shared" si="9"/>
        <v>2835.515895165539</v>
      </c>
      <c r="AB24" s="22">
        <f t="shared" si="9"/>
        <v>5649.1653906869715</v>
      </c>
      <c r="AC24" s="21"/>
      <c r="AD24" s="22">
        <f t="shared" ref="AD24:AL24" si="10">SUM(AD16:AD23)</f>
        <v>693012.45125867357</v>
      </c>
      <c r="AE24" s="22">
        <f t="shared" si="10"/>
        <v>109466.61814258843</v>
      </c>
      <c r="AF24" s="22">
        <f t="shared" si="10"/>
        <v>34199.037396247484</v>
      </c>
      <c r="AG24" s="22">
        <f t="shared" si="10"/>
        <v>69.691093752613824</v>
      </c>
      <c r="AH24" s="22">
        <f t="shared" si="10"/>
        <v>434.24135982693463</v>
      </c>
      <c r="AI24" s="22">
        <f t="shared" si="10"/>
        <v>1227.4589620099473</v>
      </c>
      <c r="AJ24" s="22">
        <f t="shared" si="10"/>
        <v>35289.945465335601</v>
      </c>
      <c r="AK24" s="22">
        <f t="shared" si="10"/>
        <v>948.70755433617842</v>
      </c>
      <c r="AL24" s="22">
        <f t="shared" si="10"/>
        <v>1830.5836629377268</v>
      </c>
      <c r="AM24" s="22">
        <f>SUM(AM16:AM23)</f>
        <v>12165.371886292214</v>
      </c>
      <c r="AN24" s="22">
        <f>SUM(AN16:AN23)</f>
        <v>120.77219812404655</v>
      </c>
      <c r="AO24" s="22">
        <f>SUM(AO16:AO23)</f>
        <v>86875.315769006833</v>
      </c>
      <c r="AP24" s="22">
        <f>SUM(AP16:AP23)</f>
        <v>584.05672149059569</v>
      </c>
      <c r="AQ24" s="22">
        <f>SUM(AQ16:AQ23)</f>
        <v>9198.5803473676024</v>
      </c>
    </row>
    <row r="25" spans="2:43" ht="13.5" thickTop="1" x14ac:dyDescent="0.2"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2:43" x14ac:dyDescent="0.2">
      <c r="D26" s="2" t="s">
        <v>71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Y26" s="2" t="str">
        <f t="shared" ref="Y26:Y28" si="11">D26</f>
        <v>Gas Cost Revenue Requirement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2:43" x14ac:dyDescent="0.2">
      <c r="B27" s="10">
        <f>MAX(B$11:B26)+1</f>
        <v>13</v>
      </c>
      <c r="D27" s="1" t="s">
        <v>72</v>
      </c>
      <c r="F27" s="21">
        <f>SUM(H27:V27,AA27:AQ27)</f>
        <v>3202580.0590451756</v>
      </c>
      <c r="G27" s="21"/>
      <c r="H27" s="21">
        <v>1148675.6183334216</v>
      </c>
      <c r="I27" s="21">
        <v>736669.24292489188</v>
      </c>
      <c r="J27" s="21">
        <v>3551.3736639741455</v>
      </c>
      <c r="K27" s="21">
        <v>38584.644669374997</v>
      </c>
      <c r="L27" s="21">
        <v>5093.589533014172</v>
      </c>
      <c r="M27" s="21">
        <v>786.84117074409471</v>
      </c>
      <c r="N27" s="21">
        <v>1536.5839162964296</v>
      </c>
      <c r="O27" s="21">
        <v>307.03210605145824</v>
      </c>
      <c r="P27" s="21">
        <v>4953.3515862435661</v>
      </c>
      <c r="Q27" s="21">
        <v>32677.731546706433</v>
      </c>
      <c r="R27" s="21"/>
      <c r="S27" s="21">
        <v>217609.60573805412</v>
      </c>
      <c r="T27" s="21">
        <v>42169.112689751157</v>
      </c>
      <c r="U27" s="21">
        <v>7088.6744262155371</v>
      </c>
      <c r="V27" s="21">
        <v>2194.8014373308438</v>
      </c>
      <c r="W27" s="10">
        <f t="shared" ref="W27:W29" si="12">B27</f>
        <v>13</v>
      </c>
      <c r="Y27" s="1" t="str">
        <f t="shared" si="11"/>
        <v>Cost Allocation Study (4)</v>
      </c>
      <c r="AA27" s="21">
        <v>1380.4109261985022</v>
      </c>
      <c r="AB27" s="21">
        <v>1315.8827465936092</v>
      </c>
      <c r="AC27" s="21"/>
      <c r="AD27" s="21">
        <v>715615.42842551472</v>
      </c>
      <c r="AE27" s="21">
        <v>172492.11973224705</v>
      </c>
      <c r="AF27" s="21">
        <v>23750.774836237193</v>
      </c>
      <c r="AG27" s="21">
        <v>2.6649127394733059</v>
      </c>
      <c r="AH27" s="21">
        <v>157.37864805384257</v>
      </c>
      <c r="AI27" s="21">
        <v>1039.3009292397282</v>
      </c>
      <c r="AJ27" s="21">
        <v>22648.862508673919</v>
      </c>
      <c r="AK27" s="21">
        <v>1357.9100967502404</v>
      </c>
      <c r="AL27" s="21">
        <v>4792.9041578138404</v>
      </c>
      <c r="AM27" s="21">
        <v>1214.5061976867769</v>
      </c>
      <c r="AN27" s="21">
        <v>67.189411000524871</v>
      </c>
      <c r="AO27" s="21">
        <v>13470.419327458909</v>
      </c>
      <c r="AP27" s="21">
        <v>74.755340347874593</v>
      </c>
      <c r="AQ27" s="21">
        <v>1301.3471065488243</v>
      </c>
    </row>
    <row r="28" spans="2:43" x14ac:dyDescent="0.2">
      <c r="B28" s="10">
        <f>MAX(B$11:B27)+1</f>
        <v>14</v>
      </c>
      <c r="D28" s="1" t="s">
        <v>73</v>
      </c>
      <c r="F28" s="21">
        <f>ROUND(SUM(H28:V28,AA28:AQ28),0)</f>
        <v>0</v>
      </c>
      <c r="G28" s="21"/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/>
      <c r="S28" s="21">
        <v>0</v>
      </c>
      <c r="T28" s="21">
        <v>0</v>
      </c>
      <c r="U28" s="21">
        <v>0</v>
      </c>
      <c r="V28" s="21">
        <v>0</v>
      </c>
      <c r="W28" s="10">
        <f t="shared" si="12"/>
        <v>14</v>
      </c>
      <c r="Y28" s="1" t="str">
        <f t="shared" si="11"/>
        <v>Adjustments (5)</v>
      </c>
      <c r="AA28" s="21">
        <v>0</v>
      </c>
      <c r="AB28" s="21">
        <v>0</v>
      </c>
      <c r="AC28" s="21"/>
      <c r="AD28" s="21">
        <v>0</v>
      </c>
      <c r="AE28" s="21">
        <v>0</v>
      </c>
      <c r="AF28" s="21">
        <v>0</v>
      </c>
      <c r="AG28" s="21">
        <v>5.3999820689750777</v>
      </c>
      <c r="AH28" s="21">
        <v>0</v>
      </c>
      <c r="AI28" s="21">
        <v>-5.3999820689750777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</row>
    <row r="29" spans="2:43" ht="13.5" thickBot="1" x14ac:dyDescent="0.25">
      <c r="B29" s="10">
        <f>MAX(B$11:B28)+1</f>
        <v>15</v>
      </c>
      <c r="D29" s="1" t="s">
        <v>74</v>
      </c>
      <c r="F29" s="22">
        <f>SUM(F27:F28)</f>
        <v>3202580.0590451756</v>
      </c>
      <c r="G29" s="21"/>
      <c r="H29" s="22">
        <f t="shared" ref="H29:Q29" si="13">SUM(H27:H28)</f>
        <v>1148675.6183334216</v>
      </c>
      <c r="I29" s="22">
        <f t="shared" si="13"/>
        <v>736669.24292489188</v>
      </c>
      <c r="J29" s="22">
        <f t="shared" si="13"/>
        <v>3551.3736639741455</v>
      </c>
      <c r="K29" s="22">
        <f t="shared" si="13"/>
        <v>38584.644669374997</v>
      </c>
      <c r="L29" s="22">
        <f t="shared" si="13"/>
        <v>5093.589533014172</v>
      </c>
      <c r="M29" s="22">
        <f t="shared" si="13"/>
        <v>786.84117074409471</v>
      </c>
      <c r="N29" s="22">
        <f t="shared" si="13"/>
        <v>1536.5839162964296</v>
      </c>
      <c r="O29" s="22">
        <f t="shared" si="13"/>
        <v>307.03210605145824</v>
      </c>
      <c r="P29" s="22">
        <f t="shared" si="13"/>
        <v>4953.3515862435661</v>
      </c>
      <c r="Q29" s="22">
        <f t="shared" si="13"/>
        <v>32677.731546706433</v>
      </c>
      <c r="R29" s="21"/>
      <c r="S29" s="22">
        <f t="shared" ref="S29:AB29" si="14">SUM(S27:S28)</f>
        <v>217609.60573805412</v>
      </c>
      <c r="T29" s="22">
        <f t="shared" si="14"/>
        <v>42169.112689751157</v>
      </c>
      <c r="U29" s="22">
        <f t="shared" si="14"/>
        <v>7088.6744262155371</v>
      </c>
      <c r="V29" s="22">
        <f t="shared" si="14"/>
        <v>2194.8014373308438</v>
      </c>
      <c r="W29" s="10">
        <f t="shared" si="12"/>
        <v>15</v>
      </c>
      <c r="Y29" s="1" t="str">
        <f>D29</f>
        <v>Total Gas Cost Revenue Requirement</v>
      </c>
      <c r="AA29" s="22">
        <f t="shared" si="14"/>
        <v>1380.4109261985022</v>
      </c>
      <c r="AB29" s="22">
        <f t="shared" si="14"/>
        <v>1315.8827465936092</v>
      </c>
      <c r="AC29" s="21"/>
      <c r="AD29" s="22">
        <f t="shared" ref="AD29:AQ29" si="15">SUM(AD27:AD28)</f>
        <v>715615.42842551472</v>
      </c>
      <c r="AE29" s="22">
        <f t="shared" si="15"/>
        <v>172492.11973224705</v>
      </c>
      <c r="AF29" s="22">
        <f t="shared" si="15"/>
        <v>23750.774836237193</v>
      </c>
      <c r="AG29" s="22">
        <f t="shared" si="15"/>
        <v>8.0648948084483827</v>
      </c>
      <c r="AH29" s="22">
        <f t="shared" si="15"/>
        <v>157.37864805384257</v>
      </c>
      <c r="AI29" s="22">
        <f t="shared" si="15"/>
        <v>1033.9009471707532</v>
      </c>
      <c r="AJ29" s="22">
        <f t="shared" si="15"/>
        <v>22648.862508673919</v>
      </c>
      <c r="AK29" s="22">
        <f t="shared" si="15"/>
        <v>1357.9100967502404</v>
      </c>
      <c r="AL29" s="22">
        <f t="shared" si="15"/>
        <v>4792.9041578138404</v>
      </c>
      <c r="AM29" s="22">
        <f t="shared" si="15"/>
        <v>1214.5061976867769</v>
      </c>
      <c r="AN29" s="22">
        <f t="shared" si="15"/>
        <v>67.189411000524871</v>
      </c>
      <c r="AO29" s="22">
        <f t="shared" si="15"/>
        <v>13470.419327458909</v>
      </c>
      <c r="AP29" s="22">
        <f t="shared" si="15"/>
        <v>74.755340347874593</v>
      </c>
      <c r="AQ29" s="22">
        <f t="shared" si="15"/>
        <v>1301.3471065488243</v>
      </c>
    </row>
    <row r="30" spans="2:43" ht="13.5" thickTop="1" x14ac:dyDescent="0.2">
      <c r="F30" s="23"/>
      <c r="G30" s="21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1"/>
      <c r="S30" s="23"/>
      <c r="T30" s="23"/>
      <c r="U30" s="23"/>
      <c r="V30" s="23"/>
      <c r="AA30" s="23"/>
      <c r="AB30" s="23"/>
      <c r="AC30" s="21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spans="2:43" x14ac:dyDescent="0.2">
      <c r="D31" s="1" t="s">
        <v>75</v>
      </c>
      <c r="F31" s="23"/>
      <c r="G31" s="21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1"/>
      <c r="S31" s="23"/>
      <c r="T31" s="23"/>
      <c r="U31" s="23"/>
      <c r="V31" s="23"/>
      <c r="Y31" s="1" t="str">
        <f t="shared" ref="Y31:Y41" si="16">D31</f>
        <v>Rate Design Component (6)</v>
      </c>
      <c r="AA31" s="23"/>
      <c r="AB31" s="23"/>
      <c r="AC31" s="21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spans="2:43" x14ac:dyDescent="0.2">
      <c r="B32" s="10">
        <f>MAX(B$11:B30)+1</f>
        <v>16</v>
      </c>
      <c r="D32" s="11" t="s">
        <v>63</v>
      </c>
      <c r="F32" s="24">
        <f t="shared" ref="F32:F40" si="17">SUM(H32:V32,AA32:AQ32)</f>
        <v>0</v>
      </c>
      <c r="G32" s="21"/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1"/>
      <c r="S32" s="24">
        <v>0</v>
      </c>
      <c r="T32" s="24">
        <v>0</v>
      </c>
      <c r="U32" s="24">
        <v>0</v>
      </c>
      <c r="V32" s="24">
        <v>0</v>
      </c>
      <c r="W32" s="10">
        <f t="shared" ref="W32:W41" si="18">B32</f>
        <v>16</v>
      </c>
      <c r="Y32" s="11" t="str">
        <f t="shared" si="16"/>
        <v>Monthly Customer Charge</v>
      </c>
      <c r="AA32" s="24">
        <v>0</v>
      </c>
      <c r="AB32" s="24">
        <v>0</v>
      </c>
      <c r="AC32" s="21"/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</row>
    <row r="33" spans="2:43" x14ac:dyDescent="0.2">
      <c r="B33" s="10">
        <f>MAX(B$11:B32)+1</f>
        <v>17</v>
      </c>
      <c r="D33" s="12" t="s">
        <v>64</v>
      </c>
      <c r="F33" s="25">
        <f t="shared" si="17"/>
        <v>5291.0623054111475</v>
      </c>
      <c r="G33" s="21"/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478.78318452274152</v>
      </c>
      <c r="N33" s="25">
        <v>0</v>
      </c>
      <c r="O33" s="25">
        <v>0</v>
      </c>
      <c r="P33" s="25">
        <v>0</v>
      </c>
      <c r="Q33" s="25">
        <v>0</v>
      </c>
      <c r="R33" s="21"/>
      <c r="S33" s="25">
        <v>0</v>
      </c>
      <c r="T33" s="25">
        <v>0</v>
      </c>
      <c r="U33" s="25">
        <v>0</v>
      </c>
      <c r="V33" s="25">
        <v>2138.5316365500771</v>
      </c>
      <c r="W33" s="10">
        <f t="shared" si="18"/>
        <v>17</v>
      </c>
      <c r="Y33" s="12" t="str">
        <f t="shared" si="16"/>
        <v>Delivery Demand Charge</v>
      </c>
      <c r="AA33" s="25">
        <v>0</v>
      </c>
      <c r="AB33" s="25">
        <v>0</v>
      </c>
      <c r="AC33" s="21"/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181.77052957355971</v>
      </c>
      <c r="AN33" s="25">
        <v>0</v>
      </c>
      <c r="AO33" s="25">
        <v>2294.7244984323397</v>
      </c>
      <c r="AP33" s="25">
        <v>0</v>
      </c>
      <c r="AQ33" s="25">
        <v>197.25245633242974</v>
      </c>
    </row>
    <row r="34" spans="2:43" x14ac:dyDescent="0.2">
      <c r="B34" s="10">
        <f>MAX(B$11:B33)+1</f>
        <v>18</v>
      </c>
      <c r="D34" s="13" t="s">
        <v>65</v>
      </c>
      <c r="F34" s="26">
        <f t="shared" si="17"/>
        <v>96946.353935792606</v>
      </c>
      <c r="G34" s="21"/>
      <c r="H34" s="26">
        <v>26873.777307849647</v>
      </c>
      <c r="I34" s="26">
        <v>24533.943765710395</v>
      </c>
      <c r="J34" s="26">
        <v>106.91318402087353</v>
      </c>
      <c r="K34" s="26">
        <v>3778.0155577508049</v>
      </c>
      <c r="L34" s="26">
        <v>1088.3761664843203</v>
      </c>
      <c r="M34" s="26">
        <v>0</v>
      </c>
      <c r="N34" s="26">
        <v>581.80573028892707</v>
      </c>
      <c r="O34" s="26">
        <v>128.72424957135661</v>
      </c>
      <c r="P34" s="26">
        <v>4747.0762968671488</v>
      </c>
      <c r="Q34" s="26">
        <v>1037.3590581464787</v>
      </c>
      <c r="R34" s="21"/>
      <c r="S34" s="26">
        <v>1529.1631439737434</v>
      </c>
      <c r="T34" s="26">
        <v>491.39975584504248</v>
      </c>
      <c r="U34" s="26">
        <v>1363.1229166468281</v>
      </c>
      <c r="V34" s="26">
        <v>56.269800780766886</v>
      </c>
      <c r="W34" s="10">
        <f t="shared" si="18"/>
        <v>18</v>
      </c>
      <c r="Y34" s="13" t="str">
        <f t="shared" si="16"/>
        <v>Delivery Commodity Charge</v>
      </c>
      <c r="AA34" s="26">
        <v>144.36423169020696</v>
      </c>
      <c r="AB34" s="26">
        <v>1315.8827465936092</v>
      </c>
      <c r="AC34" s="21"/>
      <c r="AD34" s="26">
        <v>16458.449761735421</v>
      </c>
      <c r="AE34" s="26">
        <v>6270.9465177782349</v>
      </c>
      <c r="AF34" s="26">
        <v>2440.4395017623247</v>
      </c>
      <c r="AG34" s="26">
        <v>5.8627683528315906</v>
      </c>
      <c r="AH34" s="26">
        <v>19.711230641736876</v>
      </c>
      <c r="AI34" s="26">
        <v>138.23826220129035</v>
      </c>
      <c r="AJ34" s="26">
        <v>3292.5234858287276</v>
      </c>
      <c r="AK34" s="26">
        <v>203.65341743560003</v>
      </c>
      <c r="AL34" s="26">
        <v>330.44074678328161</v>
      </c>
      <c r="AM34" s="26">
        <v>0</v>
      </c>
      <c r="AN34" s="26">
        <v>4.683472050780459</v>
      </c>
      <c r="AO34" s="26">
        <v>0</v>
      </c>
      <c r="AP34" s="26">
        <v>5.2108590022186148</v>
      </c>
      <c r="AQ34" s="26">
        <v>0</v>
      </c>
    </row>
    <row r="35" spans="2:43" x14ac:dyDescent="0.2">
      <c r="B35" s="10">
        <f>MAX(B$11:B34)+1</f>
        <v>19</v>
      </c>
      <c r="D35" s="14" t="s">
        <v>66</v>
      </c>
      <c r="F35" s="27">
        <f t="shared" si="17"/>
        <v>359065.532011098</v>
      </c>
      <c r="G35" s="21"/>
      <c r="H35" s="27">
        <v>101812.09559530341</v>
      </c>
      <c r="I35" s="27">
        <v>95701.236428640521</v>
      </c>
      <c r="J35" s="27">
        <v>382.55787133038336</v>
      </c>
      <c r="K35" s="27">
        <v>13601.463080729322</v>
      </c>
      <c r="L35" s="27">
        <v>3662.6136198681229</v>
      </c>
      <c r="M35" s="27">
        <v>0</v>
      </c>
      <c r="N35" s="27">
        <v>487.09894314997189</v>
      </c>
      <c r="O35" s="27">
        <v>145.38683422311578</v>
      </c>
      <c r="P35" s="27">
        <v>2990.8268024394602</v>
      </c>
      <c r="Q35" s="27">
        <v>2788.426359590374</v>
      </c>
      <c r="R35" s="21"/>
      <c r="S35" s="27">
        <v>19864.244636334359</v>
      </c>
      <c r="T35" s="27">
        <v>6641.2078706719112</v>
      </c>
      <c r="U35" s="27">
        <v>2192.3783541581015</v>
      </c>
      <c r="V35" s="27">
        <v>0</v>
      </c>
      <c r="W35" s="10">
        <f t="shared" si="18"/>
        <v>19</v>
      </c>
      <c r="Y35" s="14" t="str">
        <f t="shared" si="16"/>
        <v>Gas Supply Transportation Charge</v>
      </c>
      <c r="AA35" s="27">
        <v>52.76337516547234</v>
      </c>
      <c r="AB35" s="27">
        <v>0</v>
      </c>
      <c r="AC35" s="21"/>
      <c r="AD35" s="27">
        <v>61471.341062520354</v>
      </c>
      <c r="AE35" s="27">
        <v>23387.149627074625</v>
      </c>
      <c r="AF35" s="27">
        <v>8993.215709362983</v>
      </c>
      <c r="AG35" s="27">
        <v>2.202126455616793</v>
      </c>
      <c r="AH35" s="27">
        <v>74.642559616844082</v>
      </c>
      <c r="AI35" s="27">
        <v>509.679320973838</v>
      </c>
      <c r="AJ35" s="27">
        <v>12416.79783000146</v>
      </c>
      <c r="AK35" s="27">
        <v>703.16252832604221</v>
      </c>
      <c r="AL35" s="27">
        <v>1185.0414751617923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</row>
    <row r="36" spans="2:43" x14ac:dyDescent="0.2">
      <c r="B36" s="10">
        <f>MAX(B$11:B35)+1</f>
        <v>20</v>
      </c>
      <c r="D36" s="15" t="s">
        <v>67</v>
      </c>
      <c r="F36" s="28">
        <f t="shared" si="17"/>
        <v>2728040.5732561187</v>
      </c>
      <c r="G36" s="21"/>
      <c r="H36" s="28">
        <v>1019989.7454302686</v>
      </c>
      <c r="I36" s="28">
        <v>616434.06273054087</v>
      </c>
      <c r="J36" s="28">
        <v>3061.9026086228887</v>
      </c>
      <c r="K36" s="28">
        <v>21205.166030894859</v>
      </c>
      <c r="L36" s="28">
        <v>342.5997466617282</v>
      </c>
      <c r="M36" s="28">
        <v>0</v>
      </c>
      <c r="N36" s="28">
        <v>911.20796730958568</v>
      </c>
      <c r="O36" s="28">
        <v>119.02327979123238</v>
      </c>
      <c r="P36" s="28">
        <v>1112.2057559780535</v>
      </c>
      <c r="Q36" s="28">
        <v>29112.458732969579</v>
      </c>
      <c r="R36" s="21"/>
      <c r="S36" s="28">
        <v>193220.38768988085</v>
      </c>
      <c r="T36" s="28">
        <v>34151.345115240692</v>
      </c>
      <c r="U36" s="28">
        <v>3243.3385333600131</v>
      </c>
      <c r="V36" s="28">
        <v>0</v>
      </c>
      <c r="W36" s="10">
        <f t="shared" si="18"/>
        <v>20</v>
      </c>
      <c r="Y36" s="15" t="str">
        <f t="shared" si="16"/>
        <v>Gas Supply Commodity Charge</v>
      </c>
      <c r="AA36" s="28">
        <v>1183.283319342823</v>
      </c>
      <c r="AB36" s="28">
        <v>0</v>
      </c>
      <c r="AC36" s="21"/>
      <c r="AD36" s="28">
        <v>637685.63760125893</v>
      </c>
      <c r="AE36" s="28">
        <v>142834.02358739416</v>
      </c>
      <c r="AF36" s="28">
        <v>12317.119625111889</v>
      </c>
      <c r="AG36" s="28">
        <v>0</v>
      </c>
      <c r="AH36" s="28">
        <v>63.02485779526161</v>
      </c>
      <c r="AI36" s="28">
        <v>385.9833639956247</v>
      </c>
      <c r="AJ36" s="28">
        <v>6939.5411928437325</v>
      </c>
      <c r="AK36" s="28">
        <v>451.09415098859853</v>
      </c>
      <c r="AL36" s="28">
        <v>3277.4219358687674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</row>
    <row r="37" spans="2:43" x14ac:dyDescent="0.2">
      <c r="B37" s="10">
        <f>MAX(B$11:B36)+1</f>
        <v>21</v>
      </c>
      <c r="D37" s="16" t="s">
        <v>76</v>
      </c>
      <c r="F37" s="29">
        <f t="shared" si="17"/>
        <v>9776.8827192956087</v>
      </c>
      <c r="G37" s="21"/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308.05798622135319</v>
      </c>
      <c r="N37" s="29">
        <v>0</v>
      </c>
      <c r="O37" s="29">
        <v>0</v>
      </c>
      <c r="P37" s="29">
        <v>0</v>
      </c>
      <c r="Q37" s="29">
        <v>0</v>
      </c>
      <c r="R37" s="21"/>
      <c r="S37" s="29">
        <v>0</v>
      </c>
      <c r="T37" s="29">
        <v>0</v>
      </c>
      <c r="U37" s="29">
        <v>0</v>
      </c>
      <c r="V37" s="29">
        <v>0</v>
      </c>
      <c r="W37" s="10">
        <f t="shared" si="18"/>
        <v>21</v>
      </c>
      <c r="Y37" s="16" t="str">
        <f t="shared" si="16"/>
        <v>Customer Supplied Fuel</v>
      </c>
      <c r="AA37" s="29">
        <v>0</v>
      </c>
      <c r="AB37" s="29">
        <v>0</v>
      </c>
      <c r="AC37" s="21"/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655.69826641568034</v>
      </c>
      <c r="AN37" s="29">
        <v>62.505938949744419</v>
      </c>
      <c r="AO37" s="29">
        <v>8266.0958626761549</v>
      </c>
      <c r="AP37" s="29">
        <v>69.544481345655981</v>
      </c>
      <c r="AQ37" s="29">
        <v>414.98018368701833</v>
      </c>
    </row>
    <row r="38" spans="2:43" x14ac:dyDescent="0.2">
      <c r="B38" s="10">
        <f>MAX(B$11:B37)+1</f>
        <v>22</v>
      </c>
      <c r="D38" s="16" t="s">
        <v>77</v>
      </c>
      <c r="F38" s="29">
        <f t="shared" si="17"/>
        <v>-4686.9008550273975</v>
      </c>
      <c r="G38" s="21"/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-443.52872445205486</v>
      </c>
      <c r="O38" s="29">
        <v>-86.102257534246576</v>
      </c>
      <c r="P38" s="29">
        <v>-3896.7572690410957</v>
      </c>
      <c r="Q38" s="29">
        <v>-260.51260400000001</v>
      </c>
      <c r="R38" s="21"/>
      <c r="S38" s="29">
        <v>0</v>
      </c>
      <c r="T38" s="29">
        <v>0</v>
      </c>
      <c r="U38" s="29">
        <v>0</v>
      </c>
      <c r="V38" s="29">
        <v>0</v>
      </c>
      <c r="W38" s="10">
        <f t="shared" si="18"/>
        <v>22</v>
      </c>
      <c r="Y38" s="16" t="str">
        <f t="shared" si="16"/>
        <v>Curtailment Credits - Remitted to Customers</v>
      </c>
      <c r="AA38" s="29">
        <v>0</v>
      </c>
      <c r="AB38" s="29">
        <v>0</v>
      </c>
      <c r="AC38" s="21"/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</row>
    <row r="39" spans="2:43" x14ac:dyDescent="0.2">
      <c r="B39" s="10">
        <f>MAX(B$11:B38)+1</f>
        <v>23</v>
      </c>
      <c r="D39" s="16" t="s">
        <v>68</v>
      </c>
      <c r="F39" s="29">
        <f t="shared" si="17"/>
        <v>289.83462205059436</v>
      </c>
      <c r="G39" s="21"/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1"/>
      <c r="S39" s="29">
        <v>0</v>
      </c>
      <c r="T39" s="29">
        <v>0</v>
      </c>
      <c r="U39" s="29">
        <v>297.08727988879411</v>
      </c>
      <c r="V39" s="29">
        <v>-7.25265783819974</v>
      </c>
      <c r="W39" s="10">
        <f t="shared" si="18"/>
        <v>23</v>
      </c>
      <c r="Y39" s="16" t="str">
        <f t="shared" si="16"/>
        <v>Gas Supply Demand Charge (Rate 20)</v>
      </c>
      <c r="AA39" s="29">
        <v>0</v>
      </c>
      <c r="AB39" s="29">
        <v>0</v>
      </c>
      <c r="AC39" s="21"/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</row>
    <row r="40" spans="2:43" x14ac:dyDescent="0.2">
      <c r="B40" s="10">
        <f>MAX(B$11:B39)+1</f>
        <v>24</v>
      </c>
      <c r="D40" s="16" t="s">
        <v>70</v>
      </c>
      <c r="F40" s="29">
        <f t="shared" si="17"/>
        <v>7856.7210504359855</v>
      </c>
      <c r="G40" s="21"/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1"/>
      <c r="S40" s="29">
        <v>2995.8102678651494</v>
      </c>
      <c r="T40" s="29">
        <v>885.15994799350915</v>
      </c>
      <c r="U40" s="29">
        <v>0</v>
      </c>
      <c r="V40" s="29">
        <v>0</v>
      </c>
      <c r="W40" s="10">
        <f t="shared" si="18"/>
        <v>24</v>
      </c>
      <c r="Y40" s="16" t="str">
        <f t="shared" si="16"/>
        <v>Storage Charges</v>
      </c>
      <c r="AA40" s="29">
        <v>0</v>
      </c>
      <c r="AB40" s="29">
        <v>0</v>
      </c>
      <c r="AC40" s="21"/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377.03740169753689</v>
      </c>
      <c r="AN40" s="29">
        <v>0</v>
      </c>
      <c r="AO40" s="29">
        <v>2909.5989663504142</v>
      </c>
      <c r="AP40" s="29">
        <v>0</v>
      </c>
      <c r="AQ40" s="29">
        <v>689.11446652937616</v>
      </c>
    </row>
    <row r="41" spans="2:43" ht="13.5" thickBot="1" x14ac:dyDescent="0.25">
      <c r="B41" s="10">
        <f>MAX(B$11:B40)+1</f>
        <v>25</v>
      </c>
      <c r="D41" s="1" t="s">
        <v>74</v>
      </c>
      <c r="F41" s="22">
        <f>SUM(F32:F40)</f>
        <v>3202580.0590451751</v>
      </c>
      <c r="G41" s="21"/>
      <c r="H41" s="22">
        <f>SUM(H32:H40)</f>
        <v>1148675.6183334216</v>
      </c>
      <c r="I41" s="22">
        <f>SUM(I32:I40)</f>
        <v>736669.24292489176</v>
      </c>
      <c r="J41" s="22">
        <f t="shared" ref="J41:Q41" si="19">SUM(J32:J40)</f>
        <v>3551.3736639741455</v>
      </c>
      <c r="K41" s="22">
        <f t="shared" si="19"/>
        <v>38584.644669374989</v>
      </c>
      <c r="L41" s="22">
        <f t="shared" si="19"/>
        <v>5093.5895330141711</v>
      </c>
      <c r="M41" s="22">
        <f t="shared" si="19"/>
        <v>786.84117074409471</v>
      </c>
      <c r="N41" s="22">
        <f t="shared" si="19"/>
        <v>1536.5839162964298</v>
      </c>
      <c r="O41" s="22">
        <f t="shared" si="19"/>
        <v>307.03210605145819</v>
      </c>
      <c r="P41" s="22">
        <f t="shared" si="19"/>
        <v>4953.351586243567</v>
      </c>
      <c r="Q41" s="22">
        <f t="shared" si="19"/>
        <v>32677.731546706429</v>
      </c>
      <c r="R41" s="21"/>
      <c r="S41" s="22">
        <f t="shared" ref="S41:AB41" si="20">SUM(S32:S40)</f>
        <v>217609.60573805412</v>
      </c>
      <c r="T41" s="22">
        <f t="shared" si="20"/>
        <v>42169.112689751157</v>
      </c>
      <c r="U41" s="22">
        <f t="shared" si="20"/>
        <v>7095.9270840537374</v>
      </c>
      <c r="V41" s="22">
        <f t="shared" si="20"/>
        <v>2187.5487794926439</v>
      </c>
      <c r="W41" s="10">
        <f t="shared" si="18"/>
        <v>25</v>
      </c>
      <c r="Y41" s="1" t="str">
        <f t="shared" si="16"/>
        <v>Total Gas Cost Revenue Requirement</v>
      </c>
      <c r="AA41" s="22">
        <f t="shared" si="20"/>
        <v>1380.4109261985022</v>
      </c>
      <c r="AB41" s="22">
        <f t="shared" si="20"/>
        <v>1315.8827465936092</v>
      </c>
      <c r="AC41" s="21"/>
      <c r="AD41" s="22">
        <f t="shared" ref="AD41:AQ41" si="21">SUM(AD32:AD40)</f>
        <v>715615.42842551472</v>
      </c>
      <c r="AE41" s="22">
        <f t="shared" si="21"/>
        <v>172492.11973224703</v>
      </c>
      <c r="AF41" s="22">
        <f t="shared" si="21"/>
        <v>23750.774836237197</v>
      </c>
      <c r="AG41" s="22">
        <f t="shared" si="21"/>
        <v>8.0648948084483827</v>
      </c>
      <c r="AH41" s="22">
        <f t="shared" si="21"/>
        <v>157.37864805384257</v>
      </c>
      <c r="AI41" s="22">
        <f t="shared" si="21"/>
        <v>1033.9009471707532</v>
      </c>
      <c r="AJ41" s="22">
        <f t="shared" si="21"/>
        <v>22648.862508673919</v>
      </c>
      <c r="AK41" s="22">
        <f t="shared" si="21"/>
        <v>1357.9100967502409</v>
      </c>
      <c r="AL41" s="22">
        <f t="shared" si="21"/>
        <v>4792.9041578138413</v>
      </c>
      <c r="AM41" s="22">
        <f t="shared" si="21"/>
        <v>1214.5061976867769</v>
      </c>
      <c r="AN41" s="22">
        <f t="shared" si="21"/>
        <v>67.189411000524871</v>
      </c>
      <c r="AO41" s="22">
        <f t="shared" si="21"/>
        <v>13470.419327458909</v>
      </c>
      <c r="AP41" s="22">
        <f t="shared" si="21"/>
        <v>74.755340347874593</v>
      </c>
      <c r="AQ41" s="22">
        <f t="shared" si="21"/>
        <v>1301.3471065488243</v>
      </c>
    </row>
    <row r="42" spans="2:43" ht="13.5" thickTop="1" x14ac:dyDescent="0.2"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2:43" x14ac:dyDescent="0.2">
      <c r="D43" s="2" t="s">
        <v>78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Y43" s="2" t="str">
        <f t="shared" ref="Y43:Y46" si="22">D43</f>
        <v>Total Revenue Requirement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2:43" x14ac:dyDescent="0.2">
      <c r="B44" s="10">
        <f>MAX(B$11:B43)+1</f>
        <v>26</v>
      </c>
      <c r="D44" s="1" t="s">
        <v>79</v>
      </c>
      <c r="F44" s="21">
        <f>SUM(H44:V44,AA44:AQ44)</f>
        <v>6158131.2074503424</v>
      </c>
      <c r="G44" s="21"/>
      <c r="H44" s="21">
        <f t="shared" ref="H44:Q44" si="23">H11+H27</f>
        <v>2322282.833030344</v>
      </c>
      <c r="I44" s="21">
        <f t="shared" si="23"/>
        <v>1211058.2484012789</v>
      </c>
      <c r="J44" s="21">
        <f t="shared" si="23"/>
        <v>5209.1435436322299</v>
      </c>
      <c r="K44" s="21">
        <f t="shared" si="23"/>
        <v>77248.057795389206</v>
      </c>
      <c r="L44" s="21">
        <f t="shared" si="23"/>
        <v>10591.704502235323</v>
      </c>
      <c r="M44" s="21">
        <f t="shared" si="23"/>
        <v>12286.484649049988</v>
      </c>
      <c r="N44" s="21">
        <f t="shared" si="23"/>
        <v>4003.8128400756696</v>
      </c>
      <c r="O44" s="21">
        <f t="shared" si="23"/>
        <v>1030.3348378513458</v>
      </c>
      <c r="P44" s="21">
        <f t="shared" si="23"/>
        <v>6082.7740269560663</v>
      </c>
      <c r="Q44" s="21">
        <f t="shared" si="23"/>
        <v>37355.448715164079</v>
      </c>
      <c r="R44" s="21"/>
      <c r="S44" s="21">
        <f t="shared" ref="S44:AB45" si="24">S11+S27</f>
        <v>422217.24828133872</v>
      </c>
      <c r="T44" s="21">
        <f t="shared" si="24"/>
        <v>68643.17276067652</v>
      </c>
      <c r="U44" s="21">
        <f t="shared" si="24"/>
        <v>21328.176239372366</v>
      </c>
      <c r="V44" s="21">
        <f t="shared" si="24"/>
        <v>2931.9518340759751</v>
      </c>
      <c r="W44" s="10">
        <f t="shared" ref="W44:W46" si="25">B44</f>
        <v>26</v>
      </c>
      <c r="Y44" s="1" t="str">
        <f t="shared" si="22"/>
        <v>Cost Allocation Study (7)</v>
      </c>
      <c r="AA44" s="21">
        <f t="shared" si="24"/>
        <v>4213.8478670284148</v>
      </c>
      <c r="AB44" s="21">
        <f t="shared" si="24"/>
        <v>6965.0481372805825</v>
      </c>
      <c r="AC44" s="21"/>
      <c r="AD44" s="21">
        <f t="shared" ref="AD44:AQ44" si="26">AD11+AD27</f>
        <v>1408048.1703955024</v>
      </c>
      <c r="AE44" s="21">
        <f t="shared" si="26"/>
        <v>281908.11937054934</v>
      </c>
      <c r="AF44" s="21">
        <f t="shared" si="26"/>
        <v>57999.48345006867</v>
      </c>
      <c r="AG44" s="21">
        <f t="shared" si="26"/>
        <v>10.091385592158563</v>
      </c>
      <c r="AH44" s="21">
        <f t="shared" si="26"/>
        <v>591.62000788077717</v>
      </c>
      <c r="AI44" s="21">
        <f t="shared" si="26"/>
        <v>2328.8620864920476</v>
      </c>
      <c r="AJ44" s="21">
        <f t="shared" si="26"/>
        <v>58031.305552147736</v>
      </c>
      <c r="AK44" s="21">
        <f t="shared" si="26"/>
        <v>2306.6176510864188</v>
      </c>
      <c r="AL44" s="21">
        <f t="shared" si="26"/>
        <v>6626.3408540560395</v>
      </c>
      <c r="AM44" s="21">
        <f t="shared" si="26"/>
        <v>13498.128965727421</v>
      </c>
      <c r="AN44" s="21">
        <f t="shared" si="26"/>
        <v>187.96160912457145</v>
      </c>
      <c r="AO44" s="21">
        <f t="shared" si="26"/>
        <v>101839.34590333882</v>
      </c>
      <c r="AP44" s="21">
        <f t="shared" si="26"/>
        <v>658.8120618384703</v>
      </c>
      <c r="AQ44" s="21">
        <f t="shared" si="26"/>
        <v>10648.060695190177</v>
      </c>
    </row>
    <row r="45" spans="2:43" x14ac:dyDescent="0.2">
      <c r="B45" s="10">
        <f>MAX(B$11:B44)+1</f>
        <v>27</v>
      </c>
      <c r="D45" s="1" t="s">
        <v>80</v>
      </c>
      <c r="F45" s="21">
        <f>ROUND(SUM(H45:V45,AA45:AQ45),0)</f>
        <v>0</v>
      </c>
      <c r="G45" s="21"/>
      <c r="H45" s="21">
        <f t="shared" ref="H45:Q45" si="27">H12+H28</f>
        <v>874.14507014442506</v>
      </c>
      <c r="I45" s="21">
        <f t="shared" si="27"/>
        <v>263.89732077972872</v>
      </c>
      <c r="J45" s="21">
        <f t="shared" si="27"/>
        <v>2.4903489475169773</v>
      </c>
      <c r="K45" s="21">
        <f t="shared" si="27"/>
        <v>-56.734455886194787</v>
      </c>
      <c r="L45" s="21">
        <f t="shared" si="27"/>
        <v>-19.151092883606232</v>
      </c>
      <c r="M45" s="21">
        <f t="shared" si="27"/>
        <v>0</v>
      </c>
      <c r="N45" s="21">
        <f t="shared" si="27"/>
        <v>1.2734253178569273</v>
      </c>
      <c r="O45" s="21">
        <f t="shared" si="27"/>
        <v>0.20911641321866078</v>
      </c>
      <c r="P45" s="21">
        <f t="shared" si="27"/>
        <v>1.9540755292513141</v>
      </c>
      <c r="Q45" s="21">
        <f t="shared" si="27"/>
        <v>29.355513215532643</v>
      </c>
      <c r="R45" s="21"/>
      <c r="S45" s="21">
        <f t="shared" si="24"/>
        <v>170.50260227243763</v>
      </c>
      <c r="T45" s="21">
        <f t="shared" si="24"/>
        <v>10.117717976741645</v>
      </c>
      <c r="U45" s="21">
        <f t="shared" si="24"/>
        <v>-26.486015026279738</v>
      </c>
      <c r="V45" s="21">
        <f t="shared" si="24"/>
        <v>20.873959155881721</v>
      </c>
      <c r="W45" s="10">
        <f t="shared" si="25"/>
        <v>27</v>
      </c>
      <c r="Y45" s="1" t="str">
        <f t="shared" si="22"/>
        <v>Adjustments (line 2 + line 14)</v>
      </c>
      <c r="AA45" s="21">
        <f t="shared" si="24"/>
        <v>2.0789543356262796</v>
      </c>
      <c r="AB45" s="21">
        <f t="shared" si="24"/>
        <v>0</v>
      </c>
      <c r="AC45" s="21"/>
      <c r="AD45" s="21">
        <f t="shared" ref="AD45:AQ45" si="28">AD12+AD28</f>
        <v>579.70928868606586</v>
      </c>
      <c r="AE45" s="21">
        <f t="shared" si="28"/>
        <v>50.618504286180979</v>
      </c>
      <c r="AF45" s="21">
        <f t="shared" si="28"/>
        <v>-49.671217583996409</v>
      </c>
      <c r="AG45" s="21">
        <f t="shared" si="28"/>
        <v>67.664602968903637</v>
      </c>
      <c r="AH45" s="21">
        <f t="shared" si="28"/>
        <v>0</v>
      </c>
      <c r="AI45" s="21">
        <f t="shared" si="28"/>
        <v>-67.502177311346955</v>
      </c>
      <c r="AJ45" s="21">
        <f t="shared" si="28"/>
        <v>-92.497578138206592</v>
      </c>
      <c r="AK45" s="21">
        <f t="shared" si="28"/>
        <v>0</v>
      </c>
      <c r="AL45" s="21">
        <f t="shared" si="28"/>
        <v>-2.8530333044719951</v>
      </c>
      <c r="AM45" s="21">
        <f t="shared" si="28"/>
        <v>-118.25088174843231</v>
      </c>
      <c r="AN45" s="21">
        <f t="shared" si="28"/>
        <v>0</v>
      </c>
      <c r="AO45" s="21">
        <f t="shared" si="28"/>
        <v>-1493.6108068730834</v>
      </c>
      <c r="AP45" s="21">
        <f t="shared" si="28"/>
        <v>0</v>
      </c>
      <c r="AQ45" s="21">
        <f t="shared" si="28"/>
        <v>-148.13324127375071</v>
      </c>
    </row>
    <row r="46" spans="2:43" ht="13.5" thickBot="1" x14ac:dyDescent="0.25">
      <c r="B46" s="10">
        <f>MAX(B$11:B45)+1</f>
        <v>28</v>
      </c>
      <c r="D46" s="1" t="s">
        <v>78</v>
      </c>
      <c r="F46" s="22">
        <f>SUM(F44:F45)</f>
        <v>6158131.2074503424</v>
      </c>
      <c r="G46" s="21"/>
      <c r="H46" s="22">
        <f t="shared" ref="H46:Q46" si="29">SUM(H44:H45)</f>
        <v>2323156.9781004884</v>
      </c>
      <c r="I46" s="22">
        <f t="shared" si="29"/>
        <v>1211322.1457220586</v>
      </c>
      <c r="J46" s="22">
        <f t="shared" si="29"/>
        <v>5211.6338925797472</v>
      </c>
      <c r="K46" s="22">
        <f t="shared" si="29"/>
        <v>77191.323339503011</v>
      </c>
      <c r="L46" s="22">
        <f t="shared" si="29"/>
        <v>10572.553409351716</v>
      </c>
      <c r="M46" s="22">
        <f t="shared" si="29"/>
        <v>12286.484649049988</v>
      </c>
      <c r="N46" s="22">
        <f t="shared" si="29"/>
        <v>4005.0862653935264</v>
      </c>
      <c r="O46" s="22">
        <f t="shared" si="29"/>
        <v>1030.5439542645645</v>
      </c>
      <c r="P46" s="22">
        <f t="shared" si="29"/>
        <v>6084.7281024853173</v>
      </c>
      <c r="Q46" s="22">
        <f t="shared" si="29"/>
        <v>37384.804228379609</v>
      </c>
      <c r="R46" s="21"/>
      <c r="S46" s="22">
        <f t="shared" ref="S46:AB46" si="30">SUM(S44:S45)</f>
        <v>422387.75088361115</v>
      </c>
      <c r="T46" s="22">
        <f t="shared" si="30"/>
        <v>68653.29047865326</v>
      </c>
      <c r="U46" s="22">
        <f t="shared" si="30"/>
        <v>21301.690224346086</v>
      </c>
      <c r="V46" s="22">
        <f t="shared" si="30"/>
        <v>2952.8257932318566</v>
      </c>
      <c r="W46" s="10">
        <f t="shared" si="25"/>
        <v>28</v>
      </c>
      <c r="Y46" s="1" t="str">
        <f t="shared" si="22"/>
        <v>Total Revenue Requirement</v>
      </c>
      <c r="AA46" s="22">
        <f t="shared" si="30"/>
        <v>4215.9268213640407</v>
      </c>
      <c r="AB46" s="22">
        <f t="shared" si="30"/>
        <v>6965.0481372805825</v>
      </c>
      <c r="AC46" s="21"/>
      <c r="AD46" s="22">
        <f t="shared" ref="AD46:AQ46" si="31">SUM(AD44:AD45)</f>
        <v>1408627.8796841884</v>
      </c>
      <c r="AE46" s="22">
        <f t="shared" si="31"/>
        <v>281958.7378748355</v>
      </c>
      <c r="AF46" s="22">
        <f t="shared" si="31"/>
        <v>57949.812232484677</v>
      </c>
      <c r="AG46" s="22">
        <f t="shared" si="31"/>
        <v>77.755988561062196</v>
      </c>
      <c r="AH46" s="22">
        <f t="shared" si="31"/>
        <v>591.62000788077717</v>
      </c>
      <c r="AI46" s="22">
        <f t="shared" si="31"/>
        <v>2261.3599091807005</v>
      </c>
      <c r="AJ46" s="22">
        <f t="shared" si="31"/>
        <v>57938.807974009527</v>
      </c>
      <c r="AK46" s="22">
        <f t="shared" si="31"/>
        <v>2306.6176510864188</v>
      </c>
      <c r="AL46" s="22">
        <f t="shared" si="31"/>
        <v>6623.4878207515676</v>
      </c>
      <c r="AM46" s="22">
        <f t="shared" si="31"/>
        <v>13379.878083978989</v>
      </c>
      <c r="AN46" s="22">
        <f t="shared" si="31"/>
        <v>187.96160912457145</v>
      </c>
      <c r="AO46" s="22">
        <f t="shared" si="31"/>
        <v>100345.73509646574</v>
      </c>
      <c r="AP46" s="22">
        <f t="shared" si="31"/>
        <v>658.8120618384703</v>
      </c>
      <c r="AQ46" s="22">
        <f t="shared" si="31"/>
        <v>10499.927453916427</v>
      </c>
    </row>
    <row r="47" spans="2:43" ht="13.5" thickTop="1" x14ac:dyDescent="0.2">
      <c r="F47" s="23"/>
      <c r="G47" s="21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1"/>
      <c r="S47" s="23"/>
      <c r="T47" s="23"/>
      <c r="U47" s="23"/>
      <c r="V47" s="23"/>
      <c r="AA47" s="23"/>
      <c r="AB47" s="23"/>
      <c r="AC47" s="21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spans="2:43" x14ac:dyDescent="0.2">
      <c r="D48" s="1" t="s">
        <v>81</v>
      </c>
      <c r="F48" s="23"/>
      <c r="G48" s="21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1"/>
      <c r="S48" s="23"/>
      <c r="T48" s="23"/>
      <c r="U48" s="23"/>
      <c r="V48" s="23"/>
      <c r="Y48" s="1" t="str">
        <f t="shared" ref="Y48:Y59" si="32">D48</f>
        <v>Rate Design Component (8)</v>
      </c>
      <c r="AA48" s="23"/>
      <c r="AB48" s="23"/>
      <c r="AC48" s="21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spans="2:43" x14ac:dyDescent="0.2">
      <c r="B49" s="10">
        <f>MAX(B$11:B47)+1</f>
        <v>29</v>
      </c>
      <c r="D49" s="11" t="s">
        <v>63</v>
      </c>
      <c r="F49" s="24">
        <f t="shared" ref="F49:F58" si="33">SUM(H49:V49,AA49:AQ49)</f>
        <v>1431814.5007709221</v>
      </c>
      <c r="G49" s="21"/>
      <c r="H49" s="24">
        <f t="shared" ref="H49:Q49" si="34">H16+H32</f>
        <v>723321.78510885173</v>
      </c>
      <c r="I49" s="24">
        <f t="shared" si="34"/>
        <v>108221.8068533023</v>
      </c>
      <c r="J49" s="24">
        <f t="shared" si="34"/>
        <v>342.75088398381467</v>
      </c>
      <c r="K49" s="24">
        <f t="shared" si="34"/>
        <v>9096.2920735806583</v>
      </c>
      <c r="L49" s="24">
        <f t="shared" si="34"/>
        <v>710.35352341898033</v>
      </c>
      <c r="M49" s="24">
        <f t="shared" si="34"/>
        <v>602.97569054737517</v>
      </c>
      <c r="N49" s="24">
        <f t="shared" si="34"/>
        <v>1157.5067356309546</v>
      </c>
      <c r="O49" s="24">
        <f t="shared" si="34"/>
        <v>249.90912233661993</v>
      </c>
      <c r="P49" s="24">
        <f t="shared" si="34"/>
        <v>346.46240270877308</v>
      </c>
      <c r="Q49" s="24">
        <f t="shared" si="34"/>
        <v>15.80057107482083</v>
      </c>
      <c r="R49" s="21"/>
      <c r="S49" s="24">
        <f t="shared" ref="S49:AB53" si="35">S16+S32</f>
        <v>128243.70462316269</v>
      </c>
      <c r="T49" s="24">
        <f t="shared" si="35"/>
        <v>4475.0839056206614</v>
      </c>
      <c r="U49" s="24">
        <f t="shared" si="35"/>
        <v>1982.4695595009507</v>
      </c>
      <c r="V49" s="24">
        <f t="shared" si="35"/>
        <v>0</v>
      </c>
      <c r="W49" s="10">
        <f t="shared" ref="W49:W59" si="36">B49</f>
        <v>29</v>
      </c>
      <c r="Y49" s="11" t="str">
        <f t="shared" si="32"/>
        <v>Monthly Customer Charge</v>
      </c>
      <c r="AA49" s="24">
        <f t="shared" si="35"/>
        <v>84.062892962863231</v>
      </c>
      <c r="AB49" s="24">
        <f t="shared" si="35"/>
        <v>638.10607044749315</v>
      </c>
      <c r="AC49" s="21"/>
      <c r="AD49" s="24">
        <f t="shared" ref="AD49:AQ49" si="37">AD16+AD32</f>
        <v>422846.59747848712</v>
      </c>
      <c r="AE49" s="24">
        <f t="shared" si="37"/>
        <v>21208.764980422024</v>
      </c>
      <c r="AF49" s="24">
        <f t="shared" si="37"/>
        <v>0</v>
      </c>
      <c r="AG49" s="24">
        <f t="shared" si="37"/>
        <v>0</v>
      </c>
      <c r="AH49" s="24">
        <f t="shared" si="37"/>
        <v>188.06138137582951</v>
      </c>
      <c r="AI49" s="24">
        <f t="shared" si="37"/>
        <v>805.97734875355502</v>
      </c>
      <c r="AJ49" s="24">
        <f t="shared" si="37"/>
        <v>0</v>
      </c>
      <c r="AK49" s="24">
        <f t="shared" si="37"/>
        <v>0</v>
      </c>
      <c r="AL49" s="24">
        <f t="shared" si="37"/>
        <v>0</v>
      </c>
      <c r="AM49" s="24">
        <f t="shared" si="37"/>
        <v>1633.1482080610781</v>
      </c>
      <c r="AN49" s="24">
        <f t="shared" si="37"/>
        <v>0</v>
      </c>
      <c r="AO49" s="24">
        <f t="shared" si="37"/>
        <v>5272.0722891863952</v>
      </c>
      <c r="AP49" s="24">
        <f t="shared" si="37"/>
        <v>0</v>
      </c>
      <c r="AQ49" s="24">
        <f t="shared" si="37"/>
        <v>370.80906750573985</v>
      </c>
    </row>
    <row r="50" spans="2:43" x14ac:dyDescent="0.2">
      <c r="B50" s="10">
        <f>MAX(B$11:B49)+1</f>
        <v>30</v>
      </c>
      <c r="D50" s="12" t="s">
        <v>64</v>
      </c>
      <c r="F50" s="25">
        <f t="shared" si="33"/>
        <v>239701.73235096733</v>
      </c>
      <c r="G50" s="21"/>
      <c r="H50" s="25">
        <f t="shared" ref="H50:Q50" si="38">H17+H33</f>
        <v>0</v>
      </c>
      <c r="I50" s="25">
        <f t="shared" si="38"/>
        <v>0</v>
      </c>
      <c r="J50" s="25">
        <f t="shared" si="38"/>
        <v>1310.9454895024617</v>
      </c>
      <c r="K50" s="25">
        <f t="shared" si="38"/>
        <v>29915.295951923978</v>
      </c>
      <c r="L50" s="25">
        <f t="shared" si="38"/>
        <v>4916.0111436675716</v>
      </c>
      <c r="M50" s="25">
        <f t="shared" si="38"/>
        <v>11375.45097228126</v>
      </c>
      <c r="N50" s="25">
        <f t="shared" si="38"/>
        <v>0</v>
      </c>
      <c r="O50" s="25">
        <f t="shared" si="38"/>
        <v>478.64575684819357</v>
      </c>
      <c r="P50" s="25">
        <f t="shared" si="38"/>
        <v>898.59296840568823</v>
      </c>
      <c r="Q50" s="25">
        <f t="shared" si="38"/>
        <v>4593.3866866351473</v>
      </c>
      <c r="R50" s="21"/>
      <c r="S50" s="25">
        <f t="shared" si="35"/>
        <v>0</v>
      </c>
      <c r="T50" s="25">
        <f t="shared" si="35"/>
        <v>0</v>
      </c>
      <c r="U50" s="25">
        <f t="shared" si="35"/>
        <v>10968.368115690842</v>
      </c>
      <c r="V50" s="25">
        <f t="shared" si="35"/>
        <v>2875.6820332952084</v>
      </c>
      <c r="W50" s="10">
        <f t="shared" si="36"/>
        <v>30</v>
      </c>
      <c r="Y50" s="12" t="str">
        <f t="shared" si="32"/>
        <v>Delivery Demand Charge</v>
      </c>
      <c r="AA50" s="25">
        <f t="shared" si="35"/>
        <v>0</v>
      </c>
      <c r="AB50" s="25">
        <f t="shared" si="35"/>
        <v>5011.0593202394784</v>
      </c>
      <c r="AC50" s="21"/>
      <c r="AD50" s="25">
        <f t="shared" ref="AD50:AQ50" si="39">AD17+AD33</f>
        <v>0</v>
      </c>
      <c r="AE50" s="25">
        <f t="shared" si="39"/>
        <v>0</v>
      </c>
      <c r="AF50" s="25">
        <f t="shared" si="39"/>
        <v>34490.583066734558</v>
      </c>
      <c r="AG50" s="25">
        <f t="shared" si="39"/>
        <v>0</v>
      </c>
      <c r="AH50" s="25">
        <f t="shared" si="39"/>
        <v>249.02467696884833</v>
      </c>
      <c r="AI50" s="25">
        <f t="shared" si="39"/>
        <v>0</v>
      </c>
      <c r="AJ50" s="25">
        <f t="shared" si="39"/>
        <v>35771.138841912187</v>
      </c>
      <c r="AK50" s="25">
        <f t="shared" si="39"/>
        <v>0</v>
      </c>
      <c r="AL50" s="25">
        <f t="shared" si="39"/>
        <v>1856.184685425987</v>
      </c>
      <c r="AM50" s="25">
        <f t="shared" si="39"/>
        <v>9756.0692516871841</v>
      </c>
      <c r="AN50" s="25">
        <f t="shared" si="39"/>
        <v>0</v>
      </c>
      <c r="AO50" s="25">
        <f t="shared" si="39"/>
        <v>77896.203439394842</v>
      </c>
      <c r="AP50" s="25">
        <f t="shared" si="39"/>
        <v>0</v>
      </c>
      <c r="AQ50" s="25">
        <f t="shared" si="39"/>
        <v>7339.089950353924</v>
      </c>
    </row>
    <row r="51" spans="2:43" x14ac:dyDescent="0.2">
      <c r="B51" s="10">
        <f>MAX(B$11:B50)+1</f>
        <v>31</v>
      </c>
      <c r="D51" s="13" t="s">
        <v>65</v>
      </c>
      <c r="F51" s="26">
        <f t="shared" si="33"/>
        <v>1339794.2790028311</v>
      </c>
      <c r="G51" s="21"/>
      <c r="H51" s="26">
        <f t="shared" ref="H51:Q51" si="40">H18+H34</f>
        <v>474848.52141698304</v>
      </c>
      <c r="I51" s="26">
        <f t="shared" si="40"/>
        <v>390374.56224176969</v>
      </c>
      <c r="J51" s="26">
        <f t="shared" si="40"/>
        <v>106.91318402087353</v>
      </c>
      <c r="K51" s="26">
        <f t="shared" si="40"/>
        <v>3778.0155577508049</v>
      </c>
      <c r="L51" s="26">
        <f t="shared" si="40"/>
        <v>1088.3761664843203</v>
      </c>
      <c r="M51" s="26">
        <f t="shared" si="40"/>
        <v>0</v>
      </c>
      <c r="N51" s="26">
        <f t="shared" si="40"/>
        <v>1905.8870549655271</v>
      </c>
      <c r="O51" s="26">
        <f t="shared" si="40"/>
        <v>128.72424957135661</v>
      </c>
      <c r="P51" s="26">
        <f t="shared" si="40"/>
        <v>4747.0762968671488</v>
      </c>
      <c r="Q51" s="26">
        <f t="shared" si="40"/>
        <v>1037.3590581464787</v>
      </c>
      <c r="R51" s="21"/>
      <c r="S51" s="26">
        <f t="shared" si="35"/>
        <v>52969.328001388509</v>
      </c>
      <c r="T51" s="26">
        <f t="shared" si="35"/>
        <v>15567.109257894124</v>
      </c>
      <c r="U51" s="26">
        <f t="shared" si="35"/>
        <v>1363.1229166468281</v>
      </c>
      <c r="V51" s="26">
        <f t="shared" si="35"/>
        <v>56.269800780766886</v>
      </c>
      <c r="W51" s="10">
        <f t="shared" si="36"/>
        <v>31</v>
      </c>
      <c r="Y51" s="13" t="str">
        <f t="shared" si="32"/>
        <v>Delivery Commodity Charge</v>
      </c>
      <c r="AA51" s="26">
        <f t="shared" si="35"/>
        <v>2889.1701790264628</v>
      </c>
      <c r="AB51" s="26">
        <f t="shared" si="35"/>
        <v>1315.8827465936092</v>
      </c>
      <c r="AC51" s="21"/>
      <c r="AD51" s="26">
        <f t="shared" ref="AD51:AQ51" si="41">AD18+AD34</f>
        <v>284536.41184594191</v>
      </c>
      <c r="AE51" s="26">
        <f t="shared" si="41"/>
        <v>94472.838130532342</v>
      </c>
      <c r="AF51" s="26">
        <f t="shared" si="41"/>
        <v>2421.5622086727303</v>
      </c>
      <c r="AG51" s="26">
        <f t="shared" si="41"/>
        <v>75.64365221359607</v>
      </c>
      <c r="AH51" s="26">
        <f t="shared" si="41"/>
        <v>19.711230641736876</v>
      </c>
      <c r="AI51" s="26">
        <f t="shared" si="41"/>
        <v>575.63602900005469</v>
      </c>
      <c r="AJ51" s="26">
        <f t="shared" si="41"/>
        <v>3292.5234858287276</v>
      </c>
      <c r="AK51" s="26">
        <f t="shared" si="41"/>
        <v>1178.4702936595788</v>
      </c>
      <c r="AL51" s="26">
        <f t="shared" si="41"/>
        <v>330.44074678328161</v>
      </c>
      <c r="AM51" s="26">
        <f t="shared" si="41"/>
        <v>0</v>
      </c>
      <c r="AN51" s="26">
        <f t="shared" si="41"/>
        <v>125.45567017482702</v>
      </c>
      <c r="AO51" s="26">
        <f t="shared" si="41"/>
        <v>0</v>
      </c>
      <c r="AP51" s="26">
        <f t="shared" si="41"/>
        <v>589.26758049281432</v>
      </c>
      <c r="AQ51" s="26">
        <f t="shared" si="41"/>
        <v>0</v>
      </c>
    </row>
    <row r="52" spans="2:43" x14ac:dyDescent="0.2">
      <c r="B52" s="10">
        <f>MAX(B$11:B51)+1</f>
        <v>32</v>
      </c>
      <c r="D52" s="14" t="s">
        <v>66</v>
      </c>
      <c r="F52" s="27">
        <f t="shared" si="33"/>
        <v>362044.34590786498</v>
      </c>
      <c r="G52" s="21"/>
      <c r="H52" s="27">
        <f t="shared" ref="H52:Q52" si="42">H19+H35</f>
        <v>97412.671645419279</v>
      </c>
      <c r="I52" s="27">
        <f t="shared" si="42"/>
        <v>91708.145449286414</v>
      </c>
      <c r="J52" s="27">
        <f t="shared" si="42"/>
        <v>366.35458713396156</v>
      </c>
      <c r="K52" s="27">
        <f t="shared" si="42"/>
        <v>13038.880203053417</v>
      </c>
      <c r="L52" s="27">
        <f t="shared" si="42"/>
        <v>3512.6653881457091</v>
      </c>
      <c r="M52" s="27">
        <f t="shared" si="42"/>
        <v>0</v>
      </c>
      <c r="N52" s="27">
        <f t="shared" si="42"/>
        <v>467.23783722939675</v>
      </c>
      <c r="O52" s="27">
        <f t="shared" si="42"/>
        <v>139.45879156449445</v>
      </c>
      <c r="P52" s="27">
        <f t="shared" si="42"/>
        <v>2868.8780100047857</v>
      </c>
      <c r="Q52" s="27">
        <f t="shared" si="42"/>
        <v>2669.8426502993552</v>
      </c>
      <c r="R52" s="21"/>
      <c r="S52" s="27">
        <f t="shared" si="35"/>
        <v>33084.641832010078</v>
      </c>
      <c r="T52" s="27">
        <f t="shared" si="35"/>
        <v>10537.636298607995</v>
      </c>
      <c r="U52" s="27">
        <f t="shared" si="35"/>
        <v>2123.3146688658362</v>
      </c>
      <c r="V52" s="27">
        <f t="shared" si="35"/>
        <v>0</v>
      </c>
      <c r="W52" s="10">
        <f t="shared" si="36"/>
        <v>32</v>
      </c>
      <c r="Y52" s="14" t="str">
        <f t="shared" si="32"/>
        <v>Gas Supply Transportation Charge</v>
      </c>
      <c r="AA52" s="27">
        <f t="shared" si="35"/>
        <v>50.611986833336616</v>
      </c>
      <c r="AB52" s="27">
        <f t="shared" si="35"/>
        <v>0</v>
      </c>
      <c r="AC52" s="21"/>
      <c r="AD52" s="27">
        <f t="shared" ref="AD52:AQ52" si="43">AD19+AD35</f>
        <v>58817.645710619559</v>
      </c>
      <c r="AE52" s="27">
        <f t="shared" si="43"/>
        <v>22381.051885350473</v>
      </c>
      <c r="AF52" s="27">
        <f t="shared" si="43"/>
        <v>8610.0846377975358</v>
      </c>
      <c r="AG52" s="27">
        <f t="shared" si="43"/>
        <v>2.1123363474661376</v>
      </c>
      <c r="AH52" s="27">
        <f t="shared" si="43"/>
        <v>71.439963017449429</v>
      </c>
      <c r="AI52" s="27">
        <f t="shared" si="43"/>
        <v>488.89751653401288</v>
      </c>
      <c r="AJ52" s="27">
        <f t="shared" si="43"/>
        <v>11883.212129340838</v>
      </c>
      <c r="AK52" s="27">
        <f t="shared" si="43"/>
        <v>674.49158651666301</v>
      </c>
      <c r="AL52" s="27">
        <f t="shared" si="43"/>
        <v>1135.0707938867788</v>
      </c>
      <c r="AM52" s="27">
        <f t="shared" si="43"/>
        <v>0</v>
      </c>
      <c r="AN52" s="27">
        <f t="shared" si="43"/>
        <v>0</v>
      </c>
      <c r="AO52" s="27">
        <f t="shared" si="43"/>
        <v>0</v>
      </c>
      <c r="AP52" s="27">
        <f t="shared" si="43"/>
        <v>0</v>
      </c>
      <c r="AQ52" s="27">
        <f t="shared" si="43"/>
        <v>0</v>
      </c>
    </row>
    <row r="53" spans="2:43" x14ac:dyDescent="0.2">
      <c r="B53" s="10">
        <f>MAX(B$11:B52)+1</f>
        <v>33</v>
      </c>
      <c r="D53" s="15" t="s">
        <v>67</v>
      </c>
      <c r="F53" s="28">
        <f t="shared" si="33"/>
        <v>2748325.2418851661</v>
      </c>
      <c r="G53" s="21"/>
      <c r="H53" s="28">
        <f t="shared" ref="H53:Q53" si="44">H20+H36</f>
        <v>1027573.9999292346</v>
      </c>
      <c r="I53" s="28">
        <f t="shared" si="44"/>
        <v>621017.63117770001</v>
      </c>
      <c r="J53" s="28">
        <f t="shared" si="44"/>
        <v>3084.6697479386357</v>
      </c>
      <c r="K53" s="28">
        <f t="shared" si="44"/>
        <v>21362.839553194139</v>
      </c>
      <c r="L53" s="28">
        <f t="shared" si="44"/>
        <v>345.14718763513503</v>
      </c>
      <c r="M53" s="28">
        <f t="shared" si="44"/>
        <v>0</v>
      </c>
      <c r="N53" s="28">
        <f t="shared" si="44"/>
        <v>917.98336201970233</v>
      </c>
      <c r="O53" s="28">
        <f t="shared" si="44"/>
        <v>119.90829147814651</v>
      </c>
      <c r="P53" s="28">
        <f t="shared" si="44"/>
        <v>1120.475693540018</v>
      </c>
      <c r="Q53" s="28">
        <f t="shared" si="44"/>
        <v>29328.927866223803</v>
      </c>
      <c r="R53" s="21"/>
      <c r="S53" s="28">
        <f t="shared" si="35"/>
        <v>194657.10075606054</v>
      </c>
      <c r="T53" s="28">
        <f t="shared" si="35"/>
        <v>34405.281484695806</v>
      </c>
      <c r="U53" s="28">
        <f t="shared" si="35"/>
        <v>3267.4547609726046</v>
      </c>
      <c r="V53" s="28">
        <f t="shared" si="35"/>
        <v>0</v>
      </c>
      <c r="W53" s="10">
        <f t="shared" si="36"/>
        <v>33</v>
      </c>
      <c r="Y53" s="15" t="str">
        <f t="shared" si="32"/>
        <v>Gas Supply Commodity Charge</v>
      </c>
      <c r="AA53" s="28">
        <f t="shared" si="35"/>
        <v>1192.0817625413786</v>
      </c>
      <c r="AB53" s="28">
        <f t="shared" si="35"/>
        <v>0</v>
      </c>
      <c r="AC53" s="21"/>
      <c r="AD53" s="28">
        <f t="shared" ref="AD53:AQ53" si="45">AD20+AD36</f>
        <v>642427.22464913968</v>
      </c>
      <c r="AE53" s="28">
        <f t="shared" si="45"/>
        <v>143896.08287853061</v>
      </c>
      <c r="AF53" s="28">
        <f t="shared" si="45"/>
        <v>12408.705026190262</v>
      </c>
      <c r="AG53" s="28">
        <f t="shared" si="45"/>
        <v>0</v>
      </c>
      <c r="AH53" s="28">
        <f t="shared" si="45"/>
        <v>63.382755876913066</v>
      </c>
      <c r="AI53" s="28">
        <f t="shared" si="45"/>
        <v>388.96411970088337</v>
      </c>
      <c r="AJ53" s="28">
        <f t="shared" si="45"/>
        <v>6991.9335169277701</v>
      </c>
      <c r="AK53" s="28">
        <f t="shared" si="45"/>
        <v>453.6557709101773</v>
      </c>
      <c r="AL53" s="28">
        <f t="shared" si="45"/>
        <v>3301.7915946555204</v>
      </c>
      <c r="AM53" s="28">
        <f t="shared" si="45"/>
        <v>0</v>
      </c>
      <c r="AN53" s="28">
        <f t="shared" si="45"/>
        <v>0</v>
      </c>
      <c r="AO53" s="28">
        <f t="shared" si="45"/>
        <v>0</v>
      </c>
      <c r="AP53" s="28">
        <f t="shared" si="45"/>
        <v>0</v>
      </c>
      <c r="AQ53" s="28">
        <f t="shared" si="45"/>
        <v>0</v>
      </c>
    </row>
    <row r="54" spans="2:43" x14ac:dyDescent="0.2">
      <c r="B54" s="10">
        <f>MAX(B$11:B53)+1</f>
        <v>34</v>
      </c>
      <c r="D54" s="16" t="s">
        <v>68</v>
      </c>
      <c r="F54" s="29">
        <f t="shared" si="33"/>
        <v>1617.8341618249065</v>
      </c>
      <c r="G54" s="21"/>
      <c r="H54" s="29">
        <f t="shared" ref="H54:Q54" si="46">H21+H39</f>
        <v>0</v>
      </c>
      <c r="I54" s="29">
        <f t="shared" si="46"/>
        <v>0</v>
      </c>
      <c r="J54" s="29">
        <f t="shared" si="46"/>
        <v>0</v>
      </c>
      <c r="K54" s="29">
        <f t="shared" si="46"/>
        <v>0</v>
      </c>
      <c r="L54" s="29">
        <f t="shared" si="46"/>
        <v>0</v>
      </c>
      <c r="M54" s="29">
        <f t="shared" si="46"/>
        <v>0</v>
      </c>
      <c r="N54" s="29">
        <f t="shared" si="46"/>
        <v>0</v>
      </c>
      <c r="O54" s="29">
        <f t="shared" si="46"/>
        <v>0</v>
      </c>
      <c r="P54" s="29">
        <f t="shared" si="46"/>
        <v>0</v>
      </c>
      <c r="Q54" s="29">
        <f t="shared" si="46"/>
        <v>0</v>
      </c>
      <c r="R54" s="21"/>
      <c r="S54" s="29">
        <f t="shared" ref="S54:AB54" si="47">S21+S39</f>
        <v>0</v>
      </c>
      <c r="T54" s="29">
        <f t="shared" si="47"/>
        <v>0</v>
      </c>
      <c r="U54" s="29">
        <f t="shared" si="47"/>
        <v>1604.2128605072244</v>
      </c>
      <c r="V54" s="29">
        <f t="shared" si="47"/>
        <v>13.621301317681981</v>
      </c>
      <c r="W54" s="10">
        <f t="shared" si="36"/>
        <v>34</v>
      </c>
      <c r="Y54" s="16" t="str">
        <f t="shared" si="32"/>
        <v>Gas Supply Demand Charge (Rate 20)</v>
      </c>
      <c r="AA54" s="29">
        <f t="shared" si="47"/>
        <v>0</v>
      </c>
      <c r="AB54" s="29">
        <f t="shared" si="47"/>
        <v>0</v>
      </c>
      <c r="AC54" s="21"/>
      <c r="AD54" s="29">
        <f t="shared" ref="AD54:AQ54" si="48">AD21+AD39</f>
        <v>0</v>
      </c>
      <c r="AE54" s="29">
        <f t="shared" si="48"/>
        <v>0</v>
      </c>
      <c r="AF54" s="29">
        <f t="shared" si="48"/>
        <v>0</v>
      </c>
      <c r="AG54" s="29">
        <f t="shared" si="48"/>
        <v>0</v>
      </c>
      <c r="AH54" s="29">
        <f t="shared" si="48"/>
        <v>0</v>
      </c>
      <c r="AI54" s="29">
        <f t="shared" si="48"/>
        <v>0</v>
      </c>
      <c r="AJ54" s="29">
        <f t="shared" si="48"/>
        <v>0</v>
      </c>
      <c r="AK54" s="29">
        <f t="shared" si="48"/>
        <v>0</v>
      </c>
      <c r="AL54" s="29">
        <f t="shared" si="48"/>
        <v>0</v>
      </c>
      <c r="AM54" s="29">
        <f t="shared" si="48"/>
        <v>0</v>
      </c>
      <c r="AN54" s="29">
        <f t="shared" si="48"/>
        <v>0</v>
      </c>
      <c r="AO54" s="29">
        <f t="shared" si="48"/>
        <v>0</v>
      </c>
      <c r="AP54" s="29">
        <f t="shared" si="48"/>
        <v>0</v>
      </c>
      <c r="AQ54" s="29">
        <f t="shared" si="48"/>
        <v>0</v>
      </c>
    </row>
    <row r="55" spans="2:43" x14ac:dyDescent="0.2">
      <c r="B55" s="10">
        <f>MAX(B$11:B54)+1</f>
        <v>35</v>
      </c>
      <c r="D55" s="16" t="s">
        <v>69</v>
      </c>
      <c r="F55" s="29">
        <f t="shared" si="33"/>
        <v>20.762188281789111</v>
      </c>
      <c r="G55" s="21"/>
      <c r="H55" s="29">
        <f t="shared" ref="H55:Q55" si="49">H22</f>
        <v>0</v>
      </c>
      <c r="I55" s="29">
        <f t="shared" si="49"/>
        <v>0</v>
      </c>
      <c r="J55" s="29">
        <f t="shared" si="49"/>
        <v>0</v>
      </c>
      <c r="K55" s="29">
        <f t="shared" si="49"/>
        <v>0</v>
      </c>
      <c r="L55" s="29">
        <f t="shared" si="49"/>
        <v>0</v>
      </c>
      <c r="M55" s="29">
        <f t="shared" si="49"/>
        <v>0</v>
      </c>
      <c r="N55" s="29">
        <f t="shared" si="49"/>
        <v>0</v>
      </c>
      <c r="O55" s="29">
        <f t="shared" si="49"/>
        <v>0</v>
      </c>
      <c r="P55" s="29">
        <f t="shared" si="49"/>
        <v>0</v>
      </c>
      <c r="Q55" s="29">
        <f t="shared" si="49"/>
        <v>0</v>
      </c>
      <c r="R55" s="21"/>
      <c r="S55" s="29">
        <f t="shared" ref="S55:AB55" si="50">S22</f>
        <v>0</v>
      </c>
      <c r="T55" s="29">
        <f t="shared" si="50"/>
        <v>0</v>
      </c>
      <c r="U55" s="29">
        <f t="shared" si="50"/>
        <v>0</v>
      </c>
      <c r="V55" s="29">
        <f t="shared" si="50"/>
        <v>0</v>
      </c>
      <c r="W55" s="10">
        <f t="shared" si="36"/>
        <v>35</v>
      </c>
      <c r="Y55" s="16" t="str">
        <f t="shared" si="32"/>
        <v>MAV Gas Supply Charge (Rates M4, M5)</v>
      </c>
      <c r="AA55" s="29">
        <f t="shared" si="50"/>
        <v>0</v>
      </c>
      <c r="AB55" s="29">
        <f t="shared" si="50"/>
        <v>0</v>
      </c>
      <c r="AC55" s="21"/>
      <c r="AD55" s="29">
        <f t="shared" ref="AD55:AQ55" si="51">AD22</f>
        <v>0</v>
      </c>
      <c r="AE55" s="29">
        <f t="shared" si="51"/>
        <v>0</v>
      </c>
      <c r="AF55" s="29">
        <f t="shared" si="51"/>
        <v>18.877293089594453</v>
      </c>
      <c r="AG55" s="29">
        <f t="shared" si="51"/>
        <v>0</v>
      </c>
      <c r="AH55" s="29">
        <f t="shared" si="51"/>
        <v>0</v>
      </c>
      <c r="AI55" s="29">
        <f t="shared" si="51"/>
        <v>1.8848951921946577</v>
      </c>
      <c r="AJ55" s="29">
        <f t="shared" si="51"/>
        <v>0</v>
      </c>
      <c r="AK55" s="29">
        <f t="shared" si="51"/>
        <v>0</v>
      </c>
      <c r="AL55" s="29">
        <f t="shared" si="51"/>
        <v>0</v>
      </c>
      <c r="AM55" s="29">
        <f t="shared" si="51"/>
        <v>0</v>
      </c>
      <c r="AN55" s="29">
        <f t="shared" si="51"/>
        <v>0</v>
      </c>
      <c r="AO55" s="29">
        <f t="shared" si="51"/>
        <v>0</v>
      </c>
      <c r="AP55" s="29">
        <f t="shared" si="51"/>
        <v>0</v>
      </c>
      <c r="AQ55" s="29">
        <f t="shared" si="51"/>
        <v>0</v>
      </c>
    </row>
    <row r="56" spans="2:43" x14ac:dyDescent="0.2">
      <c r="B56" s="10">
        <f>MAX(B$11:B55)+1</f>
        <v>36</v>
      </c>
      <c r="D56" s="16" t="s">
        <v>70</v>
      </c>
      <c r="F56" s="29">
        <f t="shared" si="33"/>
        <v>29722.529318217177</v>
      </c>
      <c r="G56" s="21"/>
      <c r="H56" s="29">
        <f t="shared" ref="H56:Q56" si="52">H23+H40</f>
        <v>0</v>
      </c>
      <c r="I56" s="29">
        <f t="shared" si="52"/>
        <v>0</v>
      </c>
      <c r="J56" s="29">
        <f t="shared" si="52"/>
        <v>0</v>
      </c>
      <c r="K56" s="29">
        <f t="shared" si="52"/>
        <v>0</v>
      </c>
      <c r="L56" s="29">
        <f t="shared" si="52"/>
        <v>0</v>
      </c>
      <c r="M56" s="29">
        <f t="shared" si="52"/>
        <v>0</v>
      </c>
      <c r="N56" s="29">
        <f t="shared" si="52"/>
        <v>0</v>
      </c>
      <c r="O56" s="29">
        <f t="shared" si="52"/>
        <v>0</v>
      </c>
      <c r="P56" s="29">
        <f t="shared" si="52"/>
        <v>0</v>
      </c>
      <c r="Q56" s="29">
        <f t="shared" si="52"/>
        <v>0</v>
      </c>
      <c r="R56" s="21"/>
      <c r="S56" s="29">
        <f t="shared" ref="S56:AB56" si="53">S23+S40</f>
        <v>13432.975670989374</v>
      </c>
      <c r="T56" s="29">
        <f t="shared" si="53"/>
        <v>3668.1795318346713</v>
      </c>
      <c r="U56" s="29">
        <f t="shared" si="53"/>
        <v>0</v>
      </c>
      <c r="V56" s="29">
        <f t="shared" si="53"/>
        <v>0</v>
      </c>
      <c r="W56" s="10">
        <f t="shared" si="36"/>
        <v>36</v>
      </c>
      <c r="Y56" s="16" t="str">
        <f t="shared" si="32"/>
        <v>Storage Charges</v>
      </c>
      <c r="AA56" s="29">
        <f t="shared" si="53"/>
        <v>0</v>
      </c>
      <c r="AB56" s="29">
        <f t="shared" si="53"/>
        <v>0</v>
      </c>
      <c r="AC56" s="21"/>
      <c r="AD56" s="29">
        <f t="shared" ref="AD56:AQ56" si="54">AD23+AD40</f>
        <v>0</v>
      </c>
      <c r="AE56" s="29">
        <f t="shared" si="54"/>
        <v>0</v>
      </c>
      <c r="AF56" s="29">
        <f t="shared" si="54"/>
        <v>0</v>
      </c>
      <c r="AG56" s="29">
        <f t="shared" si="54"/>
        <v>0</v>
      </c>
      <c r="AH56" s="29">
        <f t="shared" si="54"/>
        <v>0</v>
      </c>
      <c r="AI56" s="29">
        <f t="shared" si="54"/>
        <v>0</v>
      </c>
      <c r="AJ56" s="29">
        <f t="shared" si="54"/>
        <v>0</v>
      </c>
      <c r="AK56" s="29">
        <f t="shared" si="54"/>
        <v>0</v>
      </c>
      <c r="AL56" s="29">
        <f t="shared" si="54"/>
        <v>0</v>
      </c>
      <c r="AM56" s="29">
        <f t="shared" si="54"/>
        <v>1334.9623578150481</v>
      </c>
      <c r="AN56" s="29">
        <f t="shared" si="54"/>
        <v>0</v>
      </c>
      <c r="AO56" s="29">
        <f t="shared" si="54"/>
        <v>8911.3635052083409</v>
      </c>
      <c r="AP56" s="29">
        <f t="shared" si="54"/>
        <v>0</v>
      </c>
      <c r="AQ56" s="29">
        <f t="shared" si="54"/>
        <v>2375.0482523697428</v>
      </c>
    </row>
    <row r="57" spans="2:43" x14ac:dyDescent="0.2">
      <c r="B57" s="10">
        <f>MAX(B$11:B56)+1</f>
        <v>37</v>
      </c>
      <c r="D57" s="16" t="s">
        <v>76</v>
      </c>
      <c r="F57" s="29">
        <f t="shared" si="33"/>
        <v>9776.8827192956087</v>
      </c>
      <c r="G57" s="21"/>
      <c r="H57" s="29">
        <f t="shared" ref="H57:Q57" si="55">H37</f>
        <v>0</v>
      </c>
      <c r="I57" s="29">
        <f t="shared" si="55"/>
        <v>0</v>
      </c>
      <c r="J57" s="29">
        <f t="shared" si="55"/>
        <v>0</v>
      </c>
      <c r="K57" s="29">
        <f t="shared" si="55"/>
        <v>0</v>
      </c>
      <c r="L57" s="29">
        <f t="shared" si="55"/>
        <v>0</v>
      </c>
      <c r="M57" s="29">
        <f t="shared" si="55"/>
        <v>308.05798622135319</v>
      </c>
      <c r="N57" s="29">
        <f t="shared" si="55"/>
        <v>0</v>
      </c>
      <c r="O57" s="29">
        <f t="shared" si="55"/>
        <v>0</v>
      </c>
      <c r="P57" s="29">
        <f t="shared" si="55"/>
        <v>0</v>
      </c>
      <c r="Q57" s="29">
        <f t="shared" si="55"/>
        <v>0</v>
      </c>
      <c r="R57" s="21"/>
      <c r="S57" s="29">
        <f t="shared" ref="S57:AB58" si="56">S37</f>
        <v>0</v>
      </c>
      <c r="T57" s="29">
        <f t="shared" si="56"/>
        <v>0</v>
      </c>
      <c r="U57" s="29">
        <f t="shared" si="56"/>
        <v>0</v>
      </c>
      <c r="V57" s="29">
        <f t="shared" si="56"/>
        <v>0</v>
      </c>
      <c r="W57" s="10">
        <f t="shared" si="36"/>
        <v>37</v>
      </c>
      <c r="Y57" s="16" t="str">
        <f t="shared" si="32"/>
        <v>Customer Supplied Fuel</v>
      </c>
      <c r="AA57" s="29">
        <f t="shared" si="56"/>
        <v>0</v>
      </c>
      <c r="AB57" s="29">
        <f t="shared" si="56"/>
        <v>0</v>
      </c>
      <c r="AC57" s="21"/>
      <c r="AD57" s="29">
        <f t="shared" ref="AD57:AQ57" si="57">AD37</f>
        <v>0</v>
      </c>
      <c r="AE57" s="29">
        <f t="shared" si="57"/>
        <v>0</v>
      </c>
      <c r="AF57" s="29">
        <f t="shared" si="57"/>
        <v>0</v>
      </c>
      <c r="AG57" s="29">
        <f t="shared" si="57"/>
        <v>0</v>
      </c>
      <c r="AH57" s="29">
        <f t="shared" si="57"/>
        <v>0</v>
      </c>
      <c r="AI57" s="29">
        <f t="shared" si="57"/>
        <v>0</v>
      </c>
      <c r="AJ57" s="29">
        <f t="shared" si="57"/>
        <v>0</v>
      </c>
      <c r="AK57" s="29">
        <f t="shared" si="57"/>
        <v>0</v>
      </c>
      <c r="AL57" s="29">
        <f t="shared" si="57"/>
        <v>0</v>
      </c>
      <c r="AM57" s="29">
        <f t="shared" si="57"/>
        <v>655.69826641568034</v>
      </c>
      <c r="AN57" s="29">
        <f t="shared" si="57"/>
        <v>62.505938949744419</v>
      </c>
      <c r="AO57" s="29">
        <f t="shared" si="57"/>
        <v>8266.0958626761549</v>
      </c>
      <c r="AP57" s="29">
        <f t="shared" si="57"/>
        <v>69.544481345655981</v>
      </c>
      <c r="AQ57" s="29">
        <f t="shared" si="57"/>
        <v>414.98018368701833</v>
      </c>
    </row>
    <row r="58" spans="2:43" x14ac:dyDescent="0.2">
      <c r="B58" s="10">
        <f>MAX(B$11:B57)+1</f>
        <v>38</v>
      </c>
      <c r="D58" s="16" t="s">
        <v>77</v>
      </c>
      <c r="F58" s="29">
        <f t="shared" si="33"/>
        <v>-4686.9008550273975</v>
      </c>
      <c r="G58" s="21"/>
      <c r="H58" s="29">
        <f t="shared" ref="H58:Q58" si="58">H38</f>
        <v>0</v>
      </c>
      <c r="I58" s="29">
        <f t="shared" si="58"/>
        <v>0</v>
      </c>
      <c r="J58" s="29">
        <f t="shared" si="58"/>
        <v>0</v>
      </c>
      <c r="K58" s="29">
        <f t="shared" si="58"/>
        <v>0</v>
      </c>
      <c r="L58" s="29">
        <f t="shared" si="58"/>
        <v>0</v>
      </c>
      <c r="M58" s="29">
        <f t="shared" si="58"/>
        <v>0</v>
      </c>
      <c r="N58" s="29">
        <f t="shared" si="58"/>
        <v>-443.52872445205486</v>
      </c>
      <c r="O58" s="29">
        <f t="shared" si="58"/>
        <v>-86.102257534246576</v>
      </c>
      <c r="P58" s="29">
        <f t="shared" si="58"/>
        <v>-3896.7572690410957</v>
      </c>
      <c r="Q58" s="29">
        <f t="shared" si="58"/>
        <v>-260.51260400000001</v>
      </c>
      <c r="R58" s="21"/>
      <c r="S58" s="29">
        <f t="shared" si="56"/>
        <v>0</v>
      </c>
      <c r="T58" s="29">
        <f t="shared" si="56"/>
        <v>0</v>
      </c>
      <c r="U58" s="29">
        <f t="shared" si="56"/>
        <v>0</v>
      </c>
      <c r="V58" s="29">
        <f t="shared" si="56"/>
        <v>0</v>
      </c>
      <c r="W58" s="10">
        <f t="shared" si="36"/>
        <v>38</v>
      </c>
      <c r="Y58" s="16" t="str">
        <f t="shared" si="32"/>
        <v>Curtailment Credits - Remitted to Customers</v>
      </c>
      <c r="AA58" s="29">
        <f t="shared" si="56"/>
        <v>0</v>
      </c>
      <c r="AB58" s="29">
        <f t="shared" si="56"/>
        <v>0</v>
      </c>
      <c r="AC58" s="21"/>
      <c r="AD58" s="29">
        <f t="shared" ref="AD58:AQ58" si="59">AD38</f>
        <v>0</v>
      </c>
      <c r="AE58" s="29">
        <f t="shared" si="59"/>
        <v>0</v>
      </c>
      <c r="AF58" s="29">
        <f t="shared" si="59"/>
        <v>0</v>
      </c>
      <c r="AG58" s="29">
        <f t="shared" si="59"/>
        <v>0</v>
      </c>
      <c r="AH58" s="29">
        <f t="shared" si="59"/>
        <v>0</v>
      </c>
      <c r="AI58" s="29">
        <f t="shared" si="59"/>
        <v>0</v>
      </c>
      <c r="AJ58" s="29">
        <f t="shared" si="59"/>
        <v>0</v>
      </c>
      <c r="AK58" s="29">
        <f t="shared" si="59"/>
        <v>0</v>
      </c>
      <c r="AL58" s="29">
        <f t="shared" si="59"/>
        <v>0</v>
      </c>
      <c r="AM58" s="29">
        <f t="shared" si="59"/>
        <v>0</v>
      </c>
      <c r="AN58" s="29">
        <f t="shared" si="59"/>
        <v>0</v>
      </c>
      <c r="AO58" s="29">
        <f t="shared" si="59"/>
        <v>0</v>
      </c>
      <c r="AP58" s="29">
        <f t="shared" si="59"/>
        <v>0</v>
      </c>
      <c r="AQ58" s="29">
        <f t="shared" si="59"/>
        <v>0</v>
      </c>
    </row>
    <row r="59" spans="2:43" ht="13.5" thickBot="1" x14ac:dyDescent="0.25">
      <c r="B59" s="10">
        <f>MAX(B$11:B58)+1</f>
        <v>39</v>
      </c>
      <c r="D59" s="1" t="s">
        <v>78</v>
      </c>
      <c r="F59" s="22">
        <f>SUM(F49:F58)</f>
        <v>6158131.2074503442</v>
      </c>
      <c r="G59" s="21"/>
      <c r="H59" s="22">
        <f>SUM(H49:H58)</f>
        <v>2323156.9781004889</v>
      </c>
      <c r="I59" s="22">
        <f>SUM(I49:I58)</f>
        <v>1211322.1457220584</v>
      </c>
      <c r="J59" s="22">
        <f t="shared" ref="J59:Q59" si="60">SUM(J49:J58)</f>
        <v>5211.6338925797472</v>
      </c>
      <c r="K59" s="22">
        <f t="shared" si="60"/>
        <v>77191.323339502997</v>
      </c>
      <c r="L59" s="22">
        <f t="shared" si="60"/>
        <v>10572.553409351716</v>
      </c>
      <c r="M59" s="22">
        <f t="shared" si="60"/>
        <v>12286.484649049988</v>
      </c>
      <c r="N59" s="22">
        <f t="shared" si="60"/>
        <v>4005.0862653935255</v>
      </c>
      <c r="O59" s="22">
        <f t="shared" si="60"/>
        <v>1030.5439542645645</v>
      </c>
      <c r="P59" s="22">
        <f t="shared" si="60"/>
        <v>6084.7281024853182</v>
      </c>
      <c r="Q59" s="22">
        <f t="shared" si="60"/>
        <v>37384.804228379602</v>
      </c>
      <c r="R59" s="21"/>
      <c r="S59" s="22">
        <f t="shared" ref="S59:U59" si="61">SUM(S49:S58)</f>
        <v>422387.75088361115</v>
      </c>
      <c r="T59" s="22">
        <f t="shared" si="61"/>
        <v>68653.29047865326</v>
      </c>
      <c r="U59" s="22">
        <f t="shared" si="61"/>
        <v>21308.942882184285</v>
      </c>
      <c r="V59" s="22">
        <f>SUM(V49:V58)</f>
        <v>2945.5731353936571</v>
      </c>
      <c r="W59" s="10">
        <f t="shared" si="36"/>
        <v>39</v>
      </c>
      <c r="Y59" s="1" t="str">
        <f t="shared" si="32"/>
        <v>Total Revenue Requirement</v>
      </c>
      <c r="AA59" s="22">
        <f t="shared" ref="AA59:AB59" si="62">SUM(AA49:AA58)</f>
        <v>4215.9268213640416</v>
      </c>
      <c r="AB59" s="22">
        <f t="shared" si="62"/>
        <v>6965.0481372805807</v>
      </c>
      <c r="AC59" s="21"/>
      <c r="AD59" s="22">
        <f t="shared" ref="AD59:AQ59" si="63">SUM(AD49:AD58)</f>
        <v>1408627.8796841884</v>
      </c>
      <c r="AE59" s="22">
        <f t="shared" si="63"/>
        <v>281958.73787483544</v>
      </c>
      <c r="AF59" s="22">
        <f t="shared" si="63"/>
        <v>57949.812232484677</v>
      </c>
      <c r="AG59" s="22">
        <f t="shared" si="63"/>
        <v>77.75598856106221</v>
      </c>
      <c r="AH59" s="22">
        <f t="shared" si="63"/>
        <v>591.62000788077717</v>
      </c>
      <c r="AI59" s="22">
        <f t="shared" si="63"/>
        <v>2261.3599091807005</v>
      </c>
      <c r="AJ59" s="22">
        <f t="shared" si="63"/>
        <v>57938.80797400952</v>
      </c>
      <c r="AK59" s="22">
        <f t="shared" si="63"/>
        <v>2306.6176510864188</v>
      </c>
      <c r="AL59" s="22">
        <f t="shared" si="63"/>
        <v>6623.4878207515676</v>
      </c>
      <c r="AM59" s="22">
        <f t="shared" si="63"/>
        <v>13379.878083978991</v>
      </c>
      <c r="AN59" s="22">
        <f t="shared" si="63"/>
        <v>187.96160912457145</v>
      </c>
      <c r="AO59" s="22">
        <f t="shared" si="63"/>
        <v>100345.73509646574</v>
      </c>
      <c r="AP59" s="22">
        <f t="shared" si="63"/>
        <v>658.8120618384703</v>
      </c>
      <c r="AQ59" s="22">
        <f t="shared" si="63"/>
        <v>10499.927453916425</v>
      </c>
    </row>
    <row r="60" spans="2:43" ht="13.5" thickTop="1" x14ac:dyDescent="0.2"/>
    <row r="61" spans="2:43" x14ac:dyDescent="0.2">
      <c r="B61" s="2" t="s">
        <v>82</v>
      </c>
      <c r="W61" s="2" t="s">
        <v>82</v>
      </c>
    </row>
    <row r="62" spans="2:43" x14ac:dyDescent="0.2">
      <c r="B62" s="9" t="s">
        <v>83</v>
      </c>
      <c r="D62" s="1" t="s">
        <v>84</v>
      </c>
      <c r="W62" s="9" t="s">
        <v>83</v>
      </c>
      <c r="Y62" s="1" t="s">
        <v>84</v>
      </c>
    </row>
    <row r="63" spans="2:43" x14ac:dyDescent="0.2">
      <c r="B63" s="9" t="s">
        <v>85</v>
      </c>
      <c r="D63" s="1" t="s">
        <v>86</v>
      </c>
      <c r="W63" s="9" t="s">
        <v>85</v>
      </c>
      <c r="Y63" s="1" t="s">
        <v>86</v>
      </c>
    </row>
    <row r="64" spans="2:43" x14ac:dyDescent="0.2">
      <c r="B64" s="9" t="s">
        <v>87</v>
      </c>
      <c r="D64" s="1" t="s">
        <v>88</v>
      </c>
      <c r="W64" s="9" t="s">
        <v>87</v>
      </c>
      <c r="Y64" s="1" t="s">
        <v>88</v>
      </c>
    </row>
    <row r="65" spans="2:25" x14ac:dyDescent="0.2">
      <c r="B65" s="9" t="s">
        <v>89</v>
      </c>
      <c r="D65" s="1" t="s">
        <v>90</v>
      </c>
      <c r="W65" s="9" t="s">
        <v>89</v>
      </c>
      <c r="Y65" s="1" t="s">
        <v>90</v>
      </c>
    </row>
    <row r="66" spans="2:25" x14ac:dyDescent="0.2">
      <c r="B66" s="9" t="s">
        <v>91</v>
      </c>
      <c r="D66" s="1" t="s">
        <v>92</v>
      </c>
      <c r="W66" s="9" t="s">
        <v>91</v>
      </c>
      <c r="Y66" s="1" t="s">
        <v>92</v>
      </c>
    </row>
    <row r="67" spans="2:25" x14ac:dyDescent="0.2">
      <c r="B67" s="9" t="s">
        <v>93</v>
      </c>
      <c r="D67" s="1" t="s">
        <v>94</v>
      </c>
      <c r="W67" s="9" t="s">
        <v>93</v>
      </c>
      <c r="Y67" s="1" t="s">
        <v>94</v>
      </c>
    </row>
    <row r="68" spans="2:25" x14ac:dyDescent="0.2">
      <c r="B68" s="9" t="s">
        <v>95</v>
      </c>
      <c r="D68" s="1" t="s">
        <v>96</v>
      </c>
      <c r="W68" s="9" t="s">
        <v>95</v>
      </c>
      <c r="Y68" s="1" t="s">
        <v>96</v>
      </c>
    </row>
    <row r="69" spans="2:25" x14ac:dyDescent="0.2">
      <c r="B69" s="9" t="s">
        <v>97</v>
      </c>
      <c r="D69" s="1" t="s">
        <v>98</v>
      </c>
      <c r="W69" s="9" t="s">
        <v>97</v>
      </c>
      <c r="Y69" s="1" t="s">
        <v>98</v>
      </c>
    </row>
    <row r="71" spans="2:25" x14ac:dyDescent="0.2">
      <c r="B71" s="17"/>
      <c r="W71" s="17"/>
    </row>
  </sheetData>
  <mergeCells count="5">
    <mergeCell ref="H5:Q5"/>
    <mergeCell ref="S5:V5"/>
    <mergeCell ref="AA5:AB5"/>
    <mergeCell ref="AD5:AQ5"/>
    <mergeCell ref="W3:AQ3"/>
  </mergeCells>
  <pageMargins left="0.7" right="0.7" top="0.75" bottom="0.75" header="0.3" footer="0.3"/>
  <pageSetup scale="54" fitToWidth="2" orientation="landscape" r:id="rId1"/>
  <headerFooter>
    <oddHeader>&amp;R&amp;"Arial,Regular"&amp;10Filed: 2023-04-06
EB-2022-0200
Exhibit JT8.4
Attachment 1
Page &amp;P of &amp;N</oddHeader>
  </headerFooter>
  <colBreaks count="1" manualBreakCount="1">
    <brk id="22" min="2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C6U45NHNYSXQ-647284319-717</_dlc_DocId>
    <_dlc_DocIdUrl xmlns="bc9be6ef-036f-4d38-ab45-2a4da0c93cb0">
      <Url>https://enbridge.sharepoint.com/teams/EB-2022-02002024Rebasing/_layouts/15/DocIdRedir.aspx?ID=C6U45NHNYSXQ-647284319-717</Url>
      <Description>C6U45NHNYSXQ-647284319-717</Description>
    </_dlc_DocIdUrl>
  </documentManagement>
</p:properties>
</file>

<file path=customXml/itemProps1.xml><?xml version="1.0" encoding="utf-8"?>
<ds:datastoreItem xmlns:ds="http://schemas.openxmlformats.org/officeDocument/2006/customXml" ds:itemID="{B4CC2477-655E-4323-9135-8216B6137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2B5E9B-C4C9-45F0-83D2-1E3F4BC0502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F03F817-7A8A-4171-B93D-CA1828287D0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CAFACC-9289-4343-9118-7689A6C22473}">
  <ds:schemaRefs>
    <ds:schemaRef ds:uri="http://schemas.microsoft.com/office/2006/metadata/properties"/>
    <ds:schemaRef ds:uri="http://schemas.microsoft.com/office/infopath/2007/PartnerControls"/>
    <ds:schemaRef ds:uri="bc9be6ef-036f-4d38-ab45-2a4da0c9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 1</vt:lpstr>
      <vt:lpstr>'Attach 1'!Print_Area</vt:lpstr>
      <vt:lpstr>'Attach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McIntyre</dc:creator>
  <cp:keywords/>
  <dc:description/>
  <cp:lastModifiedBy>Julie Rader</cp:lastModifiedBy>
  <cp:revision/>
  <cp:lastPrinted>2023-04-06T02:09:24Z</cp:lastPrinted>
  <dcterms:created xsi:type="dcterms:W3CDTF">2023-04-04T12:23:16Z</dcterms:created>
  <dcterms:modified xsi:type="dcterms:W3CDTF">2023-04-06T02:14:39Z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2023-04-04T12:23:18Z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0efd380a-3936-4ae0-8dd2-50ded478bcc8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0x01010004A99DC5F2E29C4EA0320A2DE468F5FC</vt:lpwstr>
  </property>
  <property fmtid="{D5CDD505-2E9C-101B-9397-08002B2CF9AE}" pid="10" name="_dlc_DocIdItemGuid">
    <vt:lpwstr>f02996f2-ab89-475b-9b0d-43957a13291a</vt:lpwstr>
  </property>
</Properties>
</file>