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wlings.corp\PersonalDrives\TOR\gallerc\Desktop\Mondrow\IGUA\EGI 2024 Rebasing (EB-2022-0200)\Non-Energy Transition\Cleary\Attachments\"/>
    </mc:Choice>
  </mc:AlternateContent>
  <bookViews>
    <workbookView xWindow="0" yWindow="0" windowWidth="23040" windowHeight="87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N35" i="1"/>
  <c r="N31" i="1"/>
  <c r="Q31" i="1" s="1"/>
  <c r="Q30" i="1"/>
  <c r="P30" i="1"/>
  <c r="N30" i="1"/>
  <c r="N29" i="1"/>
  <c r="Q29" i="1" s="1"/>
  <c r="N28" i="1"/>
  <c r="P28" i="1" s="1"/>
  <c r="Q27" i="1"/>
  <c r="P27" i="1"/>
  <c r="N27" i="1"/>
  <c r="N26" i="1"/>
  <c r="N42" i="1" s="1"/>
  <c r="N25" i="1"/>
  <c r="Q25" i="1" s="1"/>
  <c r="Q24" i="1"/>
  <c r="P24" i="1"/>
  <c r="N24" i="1"/>
  <c r="N23" i="1"/>
  <c r="Q23" i="1" s="1"/>
  <c r="Q22" i="1"/>
  <c r="P22" i="1"/>
  <c r="N22" i="1"/>
  <c r="N21" i="1"/>
  <c r="Q21" i="1" s="1"/>
  <c r="N20" i="1"/>
  <c r="P20" i="1" s="1"/>
  <c r="Q19" i="1"/>
  <c r="P19" i="1"/>
  <c r="N19" i="1"/>
  <c r="N18" i="1"/>
  <c r="Q18" i="1" s="1"/>
  <c r="N17" i="1"/>
  <c r="Q17" i="1" s="1"/>
  <c r="Q16" i="1"/>
  <c r="P16" i="1"/>
  <c r="N16" i="1"/>
  <c r="N15" i="1"/>
  <c r="Q15" i="1" s="1"/>
  <c r="Q14" i="1"/>
  <c r="P14" i="1"/>
  <c r="N14" i="1"/>
  <c r="N13" i="1"/>
  <c r="Q13" i="1" s="1"/>
  <c r="N12" i="1"/>
  <c r="P12" i="1" s="1"/>
  <c r="Q11" i="1"/>
  <c r="P11" i="1"/>
  <c r="N11" i="1"/>
  <c r="N10" i="1"/>
  <c r="P10" i="1" s="1"/>
  <c r="N9" i="1"/>
  <c r="Q9" i="1" s="1"/>
  <c r="Q8" i="1"/>
  <c r="P8" i="1"/>
  <c r="N8" i="1"/>
  <c r="N7" i="1"/>
  <c r="Q7" i="1" s="1"/>
  <c r="Q6" i="1"/>
  <c r="P6" i="1"/>
  <c r="N6" i="1"/>
  <c r="N5" i="1"/>
  <c r="Q5" i="1" s="1"/>
  <c r="N4" i="1"/>
  <c r="P4" i="1" s="1"/>
  <c r="Q3" i="1"/>
  <c r="P3" i="1"/>
  <c r="N3" i="1"/>
  <c r="N37" i="1" s="1"/>
  <c r="P35" i="1" l="1"/>
  <c r="Q4" i="1"/>
  <c r="Q34" i="1" s="1"/>
  <c r="P7" i="1"/>
  <c r="Q12" i="1"/>
  <c r="P15" i="1"/>
  <c r="Q20" i="1"/>
  <c r="P23" i="1"/>
  <c r="Q28" i="1"/>
  <c r="P31" i="1"/>
  <c r="N36" i="1"/>
  <c r="N45" i="1"/>
  <c r="N46" i="1"/>
  <c r="P9" i="1"/>
  <c r="P17" i="1"/>
  <c r="P25" i="1"/>
  <c r="N38" i="1"/>
  <c r="P18" i="1"/>
  <c r="N44" i="1"/>
  <c r="P5" i="1"/>
  <c r="P34" i="1" s="1"/>
  <c r="Q10" i="1"/>
  <c r="Q37" i="1" s="1"/>
  <c r="P13" i="1"/>
  <c r="P21" i="1"/>
  <c r="Q26" i="1"/>
  <c r="P29" i="1"/>
  <c r="N34" i="1"/>
  <c r="P26" i="1"/>
  <c r="P44" i="1" l="1"/>
  <c r="P46" i="1"/>
  <c r="P45" i="1"/>
  <c r="P42" i="1"/>
  <c r="P43" i="1"/>
  <c r="Q36" i="1"/>
  <c r="P36" i="1"/>
  <c r="P37" i="1"/>
  <c r="Q44" i="1"/>
  <c r="Q43" i="1"/>
  <c r="Q46" i="1"/>
  <c r="Q47" i="1" s="1"/>
  <c r="Q45" i="1"/>
  <c r="Q42" i="1"/>
  <c r="P38" i="1"/>
  <c r="P39" i="1" s="1"/>
  <c r="Q38" i="1"/>
  <c r="Q39" i="1" s="1"/>
  <c r="Q35" i="1"/>
  <c r="P47" i="1" l="1"/>
  <c r="G58" i="1"/>
  <c r="G59" i="1" s="1"/>
  <c r="F58" i="1"/>
  <c r="F59" i="1" s="1"/>
  <c r="G57" i="1"/>
  <c r="F57" i="1"/>
  <c r="G56" i="1"/>
  <c r="F56" i="1"/>
  <c r="G55" i="1"/>
  <c r="F55" i="1"/>
  <c r="G54" i="1"/>
  <c r="F54" i="1"/>
  <c r="D58" i="1"/>
  <c r="D57" i="1"/>
  <c r="D56" i="1"/>
  <c r="D55" i="1"/>
  <c r="D54" i="1"/>
  <c r="G50" i="1" l="1"/>
  <c r="G51" i="1" s="1"/>
  <c r="F50" i="1"/>
  <c r="F51" i="1" s="1"/>
  <c r="G49" i="1"/>
  <c r="F49" i="1"/>
  <c r="G48" i="1"/>
  <c r="F48" i="1"/>
  <c r="G47" i="1"/>
  <c r="F47" i="1"/>
  <c r="G46" i="1"/>
  <c r="F46" i="1"/>
  <c r="D50" i="1"/>
  <c r="D49" i="1"/>
  <c r="D48" i="1"/>
  <c r="D47" i="1"/>
  <c r="D46" i="1"/>
  <c r="G43" i="1"/>
  <c r="F43" i="1"/>
  <c r="G35" i="1"/>
  <c r="F35" i="1"/>
  <c r="G34" i="1"/>
  <c r="F34" i="1"/>
  <c r="G33" i="1"/>
  <c r="F33" i="1"/>
  <c r="G32" i="1"/>
  <c r="F32" i="1"/>
  <c r="D35" i="1"/>
  <c r="D34" i="1"/>
  <c r="D33" i="1"/>
  <c r="D32" i="1"/>
  <c r="G42" i="1"/>
  <c r="F42" i="1"/>
  <c r="G41" i="1"/>
  <c r="F41" i="1"/>
  <c r="G40" i="1"/>
  <c r="F40" i="1"/>
  <c r="G39" i="1"/>
  <c r="F39" i="1"/>
  <c r="D42" i="1"/>
  <c r="D41" i="1"/>
  <c r="D40" i="1"/>
  <c r="D39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D3" i="1"/>
  <c r="G3" i="1" s="1"/>
  <c r="G38" i="1" s="1"/>
  <c r="F5" i="1" l="1"/>
  <c r="F9" i="1"/>
  <c r="F13" i="1"/>
  <c r="F17" i="1"/>
  <c r="F21" i="1"/>
  <c r="F25" i="1"/>
  <c r="F29" i="1"/>
  <c r="F6" i="1"/>
  <c r="F10" i="1"/>
  <c r="F14" i="1"/>
  <c r="F18" i="1"/>
  <c r="F22" i="1"/>
  <c r="F26" i="1"/>
  <c r="F30" i="1"/>
  <c r="D38" i="1"/>
  <c r="F3" i="1"/>
  <c r="F7" i="1"/>
  <c r="F11" i="1"/>
  <c r="F15" i="1"/>
  <c r="F19" i="1"/>
  <c r="F23" i="1"/>
  <c r="F27" i="1"/>
  <c r="F31" i="1"/>
  <c r="F4" i="1"/>
  <c r="F8" i="1"/>
  <c r="F12" i="1"/>
  <c r="F16" i="1"/>
  <c r="F20" i="1"/>
  <c r="F24" i="1"/>
  <c r="F28" i="1"/>
  <c r="F38" i="1" l="1"/>
</calcChain>
</file>

<file path=xl/sharedStrings.xml><?xml version="1.0" encoding="utf-8"?>
<sst xmlns="http://schemas.openxmlformats.org/spreadsheetml/2006/main" count="204" uniqueCount="108">
  <si>
    <t>13.60%</t>
  </si>
  <si>
    <t>13.25%</t>
  </si>
  <si>
    <t>13.29%</t>
  </si>
  <si>
    <t>13.13%</t>
  </si>
  <si>
    <t>13.40%</t>
  </si>
  <si>
    <t>14.43%</t>
  </si>
  <si>
    <t>12.30%</t>
  </si>
  <si>
    <t>12.49%</t>
  </si>
  <si>
    <t>11.60%</t>
  </si>
  <si>
    <t>12.66%</t>
  </si>
  <si>
    <t>11.65%</t>
  </si>
  <si>
    <t>13.14%</t>
  </si>
  <si>
    <t>11.88%</t>
  </si>
  <si>
    <t>13.00%</t>
  </si>
  <si>
    <t>11.50%</t>
  </si>
  <si>
    <t>11.97%</t>
  </si>
  <si>
    <t>10.30%</t>
  </si>
  <si>
    <t>10.77%</t>
  </si>
  <si>
    <t>9.51%</t>
  </si>
  <si>
    <t>10.83%</t>
  </si>
  <si>
    <t>9.73%</t>
  </si>
  <si>
    <t>10.03%</t>
  </si>
  <si>
    <t>9.54%</t>
  </si>
  <si>
    <t>11.81%</t>
  </si>
  <si>
    <t>9.66%</t>
  </si>
  <si>
    <t>9.94%</t>
  </si>
  <si>
    <t>9.69%</t>
  </si>
  <si>
    <t>10.34%</t>
  </si>
  <si>
    <t>9.57%</t>
  </si>
  <si>
    <t>8.74%</t>
  </si>
  <si>
    <t>9.78%</t>
  </si>
  <si>
    <t>8.39%</t>
  </si>
  <si>
    <t>10.21%</t>
  </si>
  <si>
    <t>11.20%</t>
  </si>
  <si>
    <t>9.31%</t>
  </si>
  <si>
    <t>11.08%</t>
  </si>
  <si>
    <t>9.37%</t>
  </si>
  <si>
    <t>10.38%</t>
  </si>
  <si>
    <t>8.94%</t>
  </si>
  <si>
    <t>8.52%</t>
  </si>
  <si>
    <t>10.41%</t>
  </si>
  <si>
    <t>8.93%</t>
  </si>
  <si>
    <t>10.46%</t>
  </si>
  <si>
    <t>9.36%</t>
  </si>
  <si>
    <t>9.82%</t>
  </si>
  <si>
    <t>9.30%</t>
  </si>
  <si>
    <t>9.42%</t>
  </si>
  <si>
    <t>9.19%</t>
  </si>
  <si>
    <t>10.27%</t>
  </si>
  <si>
    <t>8.78%</t>
  </si>
  <si>
    <t>10.76%</t>
  </si>
  <si>
    <t>9.00%</t>
  </si>
  <si>
    <t>Year</t>
  </si>
  <si>
    <t>Allowed ROE (%)</t>
  </si>
  <si>
    <t>Actual ROE(%)</t>
  </si>
  <si>
    <t>Actual - Allowed</t>
  </si>
  <si>
    <t>ENBRIDGE GAS</t>
  </si>
  <si>
    <t>Average</t>
  </si>
  <si>
    <t>Median</t>
  </si>
  <si>
    <t>Max</t>
  </si>
  <si>
    <t>Min</t>
  </si>
  <si>
    <t>StdDev</t>
  </si>
  <si>
    <t>(1990-2018)</t>
  </si>
  <si>
    <t>(1990-2022)</t>
  </si>
  <si>
    <t>CV(ROE)</t>
  </si>
  <si>
    <t>Actual ROEs</t>
  </si>
  <si>
    <t>Allowed ROEs</t>
  </si>
  <si>
    <t>Actual-Allowed</t>
  </si>
  <si>
    <t>(2013-2022)</t>
  </si>
  <si>
    <t>UNION GAS (1990-2018)</t>
  </si>
  <si>
    <t>Actual ROE (%)</t>
  </si>
  <si>
    <t>Allowed ROE (%)</t>
  </si>
  <si>
    <t>13.30%</t>
  </si>
  <si>
    <t>13.75%</t>
  </si>
  <si>
    <t>10.70%</t>
  </si>
  <si>
    <t>13.50%</t>
  </si>
  <si>
    <t>14.00%</t>
  </si>
  <si>
    <t>15.30%</t>
  </si>
  <si>
    <t>12.50%</t>
  </si>
  <si>
    <t>12.17%</t>
  </si>
  <si>
    <t>11.75%</t>
  </si>
  <si>
    <t>13.47%</t>
  </si>
  <si>
    <t>12.19%</t>
  </si>
  <si>
    <t>11.00%</t>
  </si>
  <si>
    <t>8.03%</t>
  </si>
  <si>
    <t>10.44%</t>
  </si>
  <si>
    <t>8.76%</t>
  </si>
  <si>
    <t>9.61%</t>
  </si>
  <si>
    <t>10.62%</t>
  </si>
  <si>
    <t>9.95%</t>
  </si>
  <si>
    <t>10.75%</t>
  </si>
  <si>
    <t>12.75%</t>
  </si>
  <si>
    <t>11.37%</t>
  </si>
  <si>
    <t>9.62%</t>
  </si>
  <si>
    <t>9.24%</t>
  </si>
  <si>
    <t>9.99%</t>
  </si>
  <si>
    <t>8.54%</t>
  </si>
  <si>
    <t>13.35%</t>
  </si>
  <si>
    <t>11.22%</t>
  </si>
  <si>
    <t>10.91%</t>
  </si>
  <si>
    <t>11.07%</t>
  </si>
  <si>
    <t>10.67%</t>
  </si>
  <si>
    <t>10.72%</t>
  </si>
  <si>
    <t>9.89%</t>
  </si>
  <si>
    <t>9.15%</t>
  </si>
  <si>
    <t>9.64%</t>
  </si>
  <si>
    <t>UNION GAS</t>
  </si>
  <si>
    <t>(2013-2018)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</si>
</sst>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indexed="8"/>
      <name val="Arial"/>
      <family val="2"/>
    </font>
    <font>
      <sz val="12"/>
      <color indexed="8"/>
      <name val="Arial"/>
      <family val="1"/>
      <charset val="204"/>
    </font>
    <font>
      <b/>
      <u/>
      <sz val="14"/>
      <color theme="1"/>
      <name val="Arial"/>
      <family val="2"/>
    </font>
    <font>
      <u/>
      <sz val="12"/>
      <color indexed="8"/>
      <name val="Arial"/>
      <family val="2"/>
    </font>
    <font>
      <u/>
      <sz val="12"/>
      <color theme="1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0" fontId="0" fillId="0" borderId="0" xfId="0" applyNumberForma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10" fontId="2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10" fontId="8" fillId="0" borderId="0" xfId="0" applyNumberFormat="1" applyFont="1" applyAlignment="1">
      <alignment horizontal="center" vertical="top" wrapText="1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0" fontId="9" fillId="0" borderId="0" xfId="0" applyNumberFormat="1" applyFont="1"/>
    <xf numFmtId="164" fontId="3" fillId="2" borderId="0" xfId="0" applyNumberFormat="1" applyFont="1" applyFill="1" applyAlignment="1">
      <alignment horizontal="left" vertical="top" wrapText="1"/>
    </xf>
    <xf numFmtId="0" fontId="10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0" fontId="1" fillId="0" borderId="0" xfId="0" applyNumberFormat="1" applyFont="1"/>
    <xf numFmtId="10" fontId="8" fillId="0" borderId="0" xfId="0" applyNumberFormat="1" applyFont="1" applyAlignment="1">
      <alignment vertical="top" wrapText="1"/>
    </xf>
    <xf numFmtId="165" fontId="1" fillId="0" borderId="0" xfId="0" applyNumberFormat="1" applyFont="1"/>
    <xf numFmtId="165" fontId="0" fillId="0" borderId="0" xfId="0" applyNumberFormat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topLeftCell="B1" zoomScaleNormal="100" workbookViewId="0">
      <selection activeCell="J48" sqref="J48"/>
    </sheetView>
  </sheetViews>
  <sheetFormatPr defaultRowHeight="14.5" x14ac:dyDescent="0.35"/>
  <cols>
    <col min="2" max="2" width="11.6328125" customWidth="1"/>
    <col min="3" max="3" width="12.90625" customWidth="1"/>
    <col min="4" max="4" width="15.1796875" customWidth="1"/>
    <col min="5" max="5" width="12.7265625" customWidth="1"/>
    <col min="6" max="6" width="17.81640625" customWidth="1"/>
    <col min="7" max="7" width="11.90625" customWidth="1"/>
    <col min="8" max="8" width="12.81640625" customWidth="1"/>
    <col min="12" max="12" width="15.26953125" customWidth="1"/>
    <col min="13" max="13" width="11.6328125" customWidth="1"/>
    <col min="14" max="14" width="14.81640625" customWidth="1"/>
  </cols>
  <sheetData>
    <row r="1" spans="1:17" ht="18" x14ac:dyDescent="0.4">
      <c r="B1" s="6" t="s">
        <v>56</v>
      </c>
      <c r="L1" s="21" t="s">
        <v>69</v>
      </c>
      <c r="M1" s="21"/>
    </row>
    <row r="2" spans="1:17" ht="46.5" x14ac:dyDescent="0.35">
      <c r="A2" s="7" t="s">
        <v>52</v>
      </c>
      <c r="B2" s="8" t="s">
        <v>54</v>
      </c>
      <c r="C2" s="8" t="s">
        <v>53</v>
      </c>
      <c r="D2" s="9" t="s">
        <v>55</v>
      </c>
      <c r="F2" s="8" t="s">
        <v>54</v>
      </c>
      <c r="G2" s="8" t="s">
        <v>53</v>
      </c>
      <c r="K2" s="22" t="s">
        <v>52</v>
      </c>
      <c r="L2" s="23" t="s">
        <v>70</v>
      </c>
      <c r="M2" s="23" t="s">
        <v>71</v>
      </c>
      <c r="N2" s="9" t="s">
        <v>55</v>
      </c>
      <c r="P2" s="8" t="s">
        <v>54</v>
      </c>
      <c r="Q2" s="8" t="s">
        <v>53</v>
      </c>
    </row>
    <row r="3" spans="1:17" ht="15.5" x14ac:dyDescent="0.35">
      <c r="A3" s="3">
        <v>1990</v>
      </c>
      <c r="B3" s="2" t="s">
        <v>0</v>
      </c>
      <c r="C3" s="2" t="s">
        <v>1</v>
      </c>
      <c r="D3" s="4">
        <f>B3-C3</f>
        <v>3.5000000000000031E-3</v>
      </c>
      <c r="F3" s="4">
        <f>D3+C3</f>
        <v>0.13600000000000001</v>
      </c>
      <c r="G3" s="4">
        <f>B3-D3</f>
        <v>0.13250000000000001</v>
      </c>
      <c r="K3" s="3">
        <v>1990</v>
      </c>
      <c r="L3" s="2" t="s">
        <v>72</v>
      </c>
      <c r="M3" s="2" t="s">
        <v>73</v>
      </c>
      <c r="N3" s="4">
        <f>L3-M3</f>
        <v>-4.500000000000004E-3</v>
      </c>
      <c r="P3" s="28">
        <f>N3+M3</f>
        <v>0.13300000000000001</v>
      </c>
      <c r="Q3" s="4">
        <f>L3-N3</f>
        <v>0.13750000000000001</v>
      </c>
    </row>
    <row r="4" spans="1:17" ht="15.5" x14ac:dyDescent="0.35">
      <c r="A4" s="3">
        <v>1991</v>
      </c>
      <c r="B4" s="2" t="s">
        <v>2</v>
      </c>
      <c r="C4" s="2" t="s">
        <v>3</v>
      </c>
      <c r="D4" s="4">
        <f t="shared" ref="D4:D35" si="0">B4-C4</f>
        <v>1.5999999999999903E-3</v>
      </c>
      <c r="F4" s="4">
        <f t="shared" ref="F4:F31" si="1">D4+C4</f>
        <v>0.13289999999999999</v>
      </c>
      <c r="G4" s="4">
        <f t="shared" ref="G4:G31" si="2">B4-D4</f>
        <v>0.1313</v>
      </c>
      <c r="K4" s="3">
        <v>1991</v>
      </c>
      <c r="L4" s="2" t="s">
        <v>74</v>
      </c>
      <c r="M4" s="2" t="s">
        <v>75</v>
      </c>
      <c r="N4" s="4">
        <f t="shared" ref="N4:N31" si="3">L4-M4</f>
        <v>-2.8000000000000011E-2</v>
      </c>
      <c r="P4" s="28">
        <f t="shared" ref="P4:P31" si="4">N4+M4</f>
        <v>0.107</v>
      </c>
      <c r="Q4" s="4">
        <f t="shared" ref="Q4:Q31" si="5">L4-N4</f>
        <v>0.13500000000000001</v>
      </c>
    </row>
    <row r="5" spans="1:17" ht="15.5" x14ac:dyDescent="0.35">
      <c r="A5" s="3">
        <v>1992</v>
      </c>
      <c r="B5" s="2" t="s">
        <v>4</v>
      </c>
      <c r="C5" s="2" t="s">
        <v>3</v>
      </c>
      <c r="D5" s="4">
        <f t="shared" si="0"/>
        <v>2.7000000000000079E-3</v>
      </c>
      <c r="F5" s="4">
        <f t="shared" si="1"/>
        <v>0.13400000000000001</v>
      </c>
      <c r="G5" s="4">
        <f t="shared" si="2"/>
        <v>0.1313</v>
      </c>
      <c r="K5" s="3">
        <v>1992</v>
      </c>
      <c r="L5" s="2" t="s">
        <v>14</v>
      </c>
      <c r="M5" s="2" t="s">
        <v>75</v>
      </c>
      <c r="N5" s="4">
        <f t="shared" si="3"/>
        <v>-2.0000000000000004E-2</v>
      </c>
      <c r="P5" s="28">
        <f t="shared" si="4"/>
        <v>0.115</v>
      </c>
      <c r="Q5" s="4">
        <f t="shared" si="5"/>
        <v>0.13500000000000001</v>
      </c>
    </row>
    <row r="6" spans="1:17" ht="15.5" x14ac:dyDescent="0.35">
      <c r="A6" s="3">
        <v>1993</v>
      </c>
      <c r="B6" s="2" t="s">
        <v>5</v>
      </c>
      <c r="C6" s="2" t="s">
        <v>6</v>
      </c>
      <c r="D6" s="4">
        <f t="shared" si="0"/>
        <v>2.1300000000000013E-2</v>
      </c>
      <c r="F6" s="4">
        <f t="shared" si="1"/>
        <v>0.14430000000000001</v>
      </c>
      <c r="G6" s="4">
        <f t="shared" si="2"/>
        <v>0.123</v>
      </c>
      <c r="K6" s="3">
        <v>1993</v>
      </c>
      <c r="L6" s="2" t="s">
        <v>76</v>
      </c>
      <c r="M6" s="2" t="s">
        <v>13</v>
      </c>
      <c r="N6" s="4">
        <f t="shared" si="3"/>
        <v>1.0000000000000009E-2</v>
      </c>
      <c r="P6" s="28">
        <f t="shared" si="4"/>
        <v>0.14000000000000001</v>
      </c>
      <c r="Q6" s="4">
        <f t="shared" si="5"/>
        <v>0.13</v>
      </c>
    </row>
    <row r="7" spans="1:17" ht="15.5" x14ac:dyDescent="0.35">
      <c r="A7" s="3">
        <v>1994</v>
      </c>
      <c r="B7" s="2" t="s">
        <v>7</v>
      </c>
      <c r="C7" s="2" t="s">
        <v>8</v>
      </c>
      <c r="D7" s="4">
        <f t="shared" si="0"/>
        <v>8.8999999999999913E-3</v>
      </c>
      <c r="F7" s="4">
        <f t="shared" si="1"/>
        <v>0.1249</v>
      </c>
      <c r="G7" s="4">
        <f t="shared" si="2"/>
        <v>0.11600000000000001</v>
      </c>
      <c r="K7" s="3">
        <v>1994</v>
      </c>
      <c r="L7" s="2" t="s">
        <v>77</v>
      </c>
      <c r="M7" s="2" t="s">
        <v>78</v>
      </c>
      <c r="N7" s="4">
        <f t="shared" si="3"/>
        <v>2.7999999999999997E-2</v>
      </c>
      <c r="P7" s="28">
        <f t="shared" si="4"/>
        <v>0.153</v>
      </c>
      <c r="Q7" s="4">
        <f t="shared" si="5"/>
        <v>0.125</v>
      </c>
    </row>
    <row r="8" spans="1:17" ht="15.5" x14ac:dyDescent="0.35">
      <c r="A8" s="3">
        <v>1995</v>
      </c>
      <c r="B8" s="2" t="s">
        <v>9</v>
      </c>
      <c r="C8" s="2" t="s">
        <v>10</v>
      </c>
      <c r="D8" s="4">
        <f t="shared" si="0"/>
        <v>1.0099999999999984E-2</v>
      </c>
      <c r="F8" s="4">
        <f t="shared" si="1"/>
        <v>0.12659999999999999</v>
      </c>
      <c r="G8" s="4">
        <f t="shared" si="2"/>
        <v>0.11650000000000001</v>
      </c>
      <c r="K8" s="3">
        <v>1995</v>
      </c>
      <c r="L8" s="2" t="s">
        <v>79</v>
      </c>
      <c r="M8" s="2" t="s">
        <v>80</v>
      </c>
      <c r="N8" s="4">
        <f t="shared" si="3"/>
        <v>4.2000000000000093E-3</v>
      </c>
      <c r="P8" s="28">
        <f t="shared" si="4"/>
        <v>0.1217</v>
      </c>
      <c r="Q8" s="4">
        <f t="shared" si="5"/>
        <v>0.11749999999999999</v>
      </c>
    </row>
    <row r="9" spans="1:17" ht="15.5" x14ac:dyDescent="0.35">
      <c r="A9" s="3">
        <v>1996</v>
      </c>
      <c r="B9" s="2" t="s">
        <v>11</v>
      </c>
      <c r="C9" s="2" t="s">
        <v>12</v>
      </c>
      <c r="D9" s="4">
        <f t="shared" si="0"/>
        <v>1.2599999999999986E-2</v>
      </c>
      <c r="F9" s="4">
        <f t="shared" si="1"/>
        <v>0.13139999999999999</v>
      </c>
      <c r="G9" s="4">
        <f t="shared" si="2"/>
        <v>0.1188</v>
      </c>
      <c r="K9" s="3">
        <v>1996</v>
      </c>
      <c r="L9" s="2" t="s">
        <v>81</v>
      </c>
      <c r="M9" s="2" t="s">
        <v>80</v>
      </c>
      <c r="N9" s="4">
        <f t="shared" si="3"/>
        <v>1.7199999999999993E-2</v>
      </c>
      <c r="P9" s="28">
        <f t="shared" si="4"/>
        <v>0.13469999999999999</v>
      </c>
      <c r="Q9" s="4">
        <f t="shared" si="5"/>
        <v>0.11749999999999999</v>
      </c>
    </row>
    <row r="10" spans="1:17" ht="15.5" x14ac:dyDescent="0.35">
      <c r="A10" s="3">
        <v>1997</v>
      </c>
      <c r="B10" s="2" t="s">
        <v>13</v>
      </c>
      <c r="C10" s="2" t="s">
        <v>14</v>
      </c>
      <c r="D10" s="4">
        <f t="shared" si="0"/>
        <v>1.4999999999999999E-2</v>
      </c>
      <c r="F10" s="4">
        <f t="shared" si="1"/>
        <v>0.13</v>
      </c>
      <c r="G10" s="4">
        <f t="shared" si="2"/>
        <v>0.115</v>
      </c>
      <c r="K10" s="3">
        <v>1997</v>
      </c>
      <c r="L10" s="2" t="s">
        <v>82</v>
      </c>
      <c r="M10" s="2" t="s">
        <v>83</v>
      </c>
      <c r="N10" s="4">
        <f t="shared" si="3"/>
        <v>1.1899999999999994E-2</v>
      </c>
      <c r="P10" s="28">
        <f t="shared" si="4"/>
        <v>0.12189999999999999</v>
      </c>
      <c r="Q10" s="4">
        <f t="shared" si="5"/>
        <v>0.11</v>
      </c>
    </row>
    <row r="11" spans="1:17" ht="15.5" x14ac:dyDescent="0.35">
      <c r="A11" s="3">
        <v>1998</v>
      </c>
      <c r="B11" s="2" t="s">
        <v>15</v>
      </c>
      <c r="C11" s="2" t="s">
        <v>16</v>
      </c>
      <c r="D11" s="4">
        <f t="shared" si="0"/>
        <v>1.6700000000000007E-2</v>
      </c>
      <c r="F11" s="4">
        <f t="shared" si="1"/>
        <v>0.1197</v>
      </c>
      <c r="G11" s="4">
        <f t="shared" si="2"/>
        <v>0.10299999999999999</v>
      </c>
      <c r="K11" s="3">
        <v>1998</v>
      </c>
      <c r="L11" s="2" t="s">
        <v>84</v>
      </c>
      <c r="M11" s="2" t="s">
        <v>85</v>
      </c>
      <c r="N11" s="4">
        <f t="shared" si="3"/>
        <v>-2.410000000000001E-2</v>
      </c>
      <c r="P11" s="28">
        <f t="shared" si="4"/>
        <v>8.0299999999999996E-2</v>
      </c>
      <c r="Q11" s="4">
        <f t="shared" si="5"/>
        <v>0.10440000000000001</v>
      </c>
    </row>
    <row r="12" spans="1:17" ht="15.5" x14ac:dyDescent="0.35">
      <c r="A12" s="3">
        <v>1999</v>
      </c>
      <c r="B12" s="2" t="s">
        <v>17</v>
      </c>
      <c r="C12" s="2" t="s">
        <v>18</v>
      </c>
      <c r="D12" s="4">
        <f t="shared" si="0"/>
        <v>1.26E-2</v>
      </c>
      <c r="F12" s="4">
        <f t="shared" si="1"/>
        <v>0.1077</v>
      </c>
      <c r="G12" s="4">
        <f t="shared" si="2"/>
        <v>9.5100000000000004E-2</v>
      </c>
      <c r="K12" s="3">
        <v>1999</v>
      </c>
      <c r="L12" s="2" t="s">
        <v>86</v>
      </c>
      <c r="M12" s="2" t="s">
        <v>87</v>
      </c>
      <c r="N12" s="4">
        <f t="shared" si="3"/>
        <v>-8.5000000000000075E-3</v>
      </c>
      <c r="P12" s="28">
        <f t="shared" si="4"/>
        <v>8.7599999999999997E-2</v>
      </c>
      <c r="Q12" s="4">
        <f t="shared" si="5"/>
        <v>9.6100000000000005E-2</v>
      </c>
    </row>
    <row r="13" spans="1:17" ht="15.5" x14ac:dyDescent="0.35">
      <c r="A13" s="3">
        <v>2000</v>
      </c>
      <c r="B13" s="2" t="s">
        <v>19</v>
      </c>
      <c r="C13" s="2" t="s">
        <v>20</v>
      </c>
      <c r="D13" s="4">
        <f t="shared" si="0"/>
        <v>1.0999999999999996E-2</v>
      </c>
      <c r="F13" s="4">
        <f t="shared" si="1"/>
        <v>0.10829999999999999</v>
      </c>
      <c r="G13" s="4">
        <f t="shared" si="2"/>
        <v>9.7299999999999998E-2</v>
      </c>
      <c r="K13" s="3">
        <v>2000</v>
      </c>
      <c r="L13" s="2" t="s">
        <v>88</v>
      </c>
      <c r="M13" s="2" t="s">
        <v>89</v>
      </c>
      <c r="N13" s="4">
        <f t="shared" si="3"/>
        <v>6.6999999999999976E-3</v>
      </c>
      <c r="P13" s="28">
        <f t="shared" si="4"/>
        <v>0.1062</v>
      </c>
      <c r="Q13" s="4">
        <f t="shared" si="5"/>
        <v>9.9500000000000005E-2</v>
      </c>
    </row>
    <row r="14" spans="1:17" ht="15.5" x14ac:dyDescent="0.35">
      <c r="A14" s="3">
        <v>2001</v>
      </c>
      <c r="B14" s="2" t="s">
        <v>21</v>
      </c>
      <c r="C14" s="2" t="s">
        <v>22</v>
      </c>
      <c r="D14" s="4">
        <f t="shared" si="0"/>
        <v>4.9000000000000016E-3</v>
      </c>
      <c r="F14" s="4">
        <f t="shared" si="1"/>
        <v>0.1003</v>
      </c>
      <c r="G14" s="4">
        <f t="shared" si="2"/>
        <v>9.5399999999999999E-2</v>
      </c>
      <c r="K14" s="3">
        <v>2001</v>
      </c>
      <c r="L14" s="2" t="s">
        <v>45</v>
      </c>
      <c r="M14" s="2" t="s">
        <v>89</v>
      </c>
      <c r="N14" s="4">
        <f t="shared" si="3"/>
        <v>-6.5000000000000058E-3</v>
      </c>
      <c r="P14" s="28">
        <f t="shared" si="4"/>
        <v>9.2999999999999999E-2</v>
      </c>
      <c r="Q14" s="4">
        <f t="shared" si="5"/>
        <v>9.9500000000000005E-2</v>
      </c>
    </row>
    <row r="15" spans="1:17" ht="15.5" x14ac:dyDescent="0.35">
      <c r="A15" s="3">
        <v>2002</v>
      </c>
      <c r="B15" s="2" t="s">
        <v>23</v>
      </c>
      <c r="C15" s="2" t="s">
        <v>24</v>
      </c>
      <c r="D15" s="4">
        <f t="shared" si="0"/>
        <v>2.1499999999999991E-2</v>
      </c>
      <c r="F15" s="4">
        <f t="shared" si="1"/>
        <v>0.1181</v>
      </c>
      <c r="G15" s="4">
        <f t="shared" si="2"/>
        <v>9.6600000000000005E-2</v>
      </c>
      <c r="K15" s="3">
        <v>2002</v>
      </c>
      <c r="L15" s="2" t="s">
        <v>90</v>
      </c>
      <c r="M15" s="2" t="s">
        <v>89</v>
      </c>
      <c r="N15" s="4">
        <f t="shared" si="3"/>
        <v>7.9999999999999932E-3</v>
      </c>
      <c r="P15" s="28">
        <f t="shared" si="4"/>
        <v>0.1075</v>
      </c>
      <c r="Q15" s="4">
        <f t="shared" si="5"/>
        <v>9.9500000000000005E-2</v>
      </c>
    </row>
    <row r="16" spans="1:17" ht="15.5" x14ac:dyDescent="0.35">
      <c r="A16" s="3">
        <v>2003</v>
      </c>
      <c r="B16" s="2" t="s">
        <v>25</v>
      </c>
      <c r="C16" s="2" t="s">
        <v>26</v>
      </c>
      <c r="D16" s="4">
        <f t="shared" si="0"/>
        <v>2.5000000000000022E-3</v>
      </c>
      <c r="F16" s="4">
        <f t="shared" si="1"/>
        <v>9.9400000000000002E-2</v>
      </c>
      <c r="G16" s="4">
        <f t="shared" si="2"/>
        <v>9.69E-2</v>
      </c>
      <c r="K16" s="3">
        <v>2003</v>
      </c>
      <c r="L16" s="2" t="s">
        <v>91</v>
      </c>
      <c r="M16" s="2" t="s">
        <v>89</v>
      </c>
      <c r="N16" s="4">
        <f t="shared" si="3"/>
        <v>2.7999999999999997E-2</v>
      </c>
      <c r="P16" s="28">
        <f t="shared" si="4"/>
        <v>0.1275</v>
      </c>
      <c r="Q16" s="4">
        <f t="shared" si="5"/>
        <v>9.9500000000000005E-2</v>
      </c>
    </row>
    <row r="17" spans="1:17" ht="15.5" x14ac:dyDescent="0.35">
      <c r="A17" s="3">
        <v>2004</v>
      </c>
      <c r="B17" s="2" t="s">
        <v>19</v>
      </c>
      <c r="C17" s="2" t="s">
        <v>26</v>
      </c>
      <c r="D17" s="4">
        <f t="shared" si="0"/>
        <v>1.1399999999999993E-2</v>
      </c>
      <c r="F17" s="4">
        <f t="shared" si="1"/>
        <v>0.10829999999999999</v>
      </c>
      <c r="G17" s="4">
        <f t="shared" si="2"/>
        <v>9.69E-2</v>
      </c>
      <c r="K17" s="3">
        <v>2004</v>
      </c>
      <c r="L17" s="2" t="s">
        <v>92</v>
      </c>
      <c r="M17" s="2" t="s">
        <v>93</v>
      </c>
      <c r="N17" s="4">
        <f t="shared" si="3"/>
        <v>1.7500000000000002E-2</v>
      </c>
      <c r="P17" s="28">
        <f t="shared" si="4"/>
        <v>0.1137</v>
      </c>
      <c r="Q17" s="4">
        <f t="shared" si="5"/>
        <v>9.6199999999999994E-2</v>
      </c>
    </row>
    <row r="18" spans="1:17" ht="15.5" x14ac:dyDescent="0.35">
      <c r="A18" s="3">
        <v>2005</v>
      </c>
      <c r="B18" s="2" t="s">
        <v>27</v>
      </c>
      <c r="C18" s="2" t="s">
        <v>28</v>
      </c>
      <c r="D18" s="4">
        <f t="shared" si="0"/>
        <v>7.7000000000000124E-3</v>
      </c>
      <c r="F18" s="4">
        <f t="shared" si="1"/>
        <v>0.10340000000000001</v>
      </c>
      <c r="G18" s="4">
        <f t="shared" si="2"/>
        <v>9.5699999999999993E-2</v>
      </c>
      <c r="K18" s="3">
        <v>2005</v>
      </c>
      <c r="L18" s="2" t="s">
        <v>14</v>
      </c>
      <c r="M18" s="2" t="s">
        <v>93</v>
      </c>
      <c r="N18" s="4">
        <f t="shared" si="3"/>
        <v>1.8800000000000011E-2</v>
      </c>
      <c r="P18" s="28">
        <f t="shared" si="4"/>
        <v>0.115</v>
      </c>
      <c r="Q18" s="4">
        <f t="shared" si="5"/>
        <v>9.6199999999999994E-2</v>
      </c>
    </row>
    <row r="19" spans="1:17" ht="15.5" x14ac:dyDescent="0.35">
      <c r="A19" s="3">
        <v>2006</v>
      </c>
      <c r="B19" s="2" t="s">
        <v>27</v>
      </c>
      <c r="C19" s="2" t="s">
        <v>29</v>
      </c>
      <c r="D19" s="4">
        <f t="shared" si="0"/>
        <v>1.6E-2</v>
      </c>
      <c r="F19" s="4">
        <f t="shared" si="1"/>
        <v>0.10340000000000001</v>
      </c>
      <c r="G19" s="4">
        <f t="shared" si="2"/>
        <v>8.7400000000000005E-2</v>
      </c>
      <c r="K19" s="3">
        <v>2006</v>
      </c>
      <c r="L19" s="2" t="s">
        <v>94</v>
      </c>
      <c r="M19" s="2" t="s">
        <v>93</v>
      </c>
      <c r="N19" s="4">
        <f t="shared" si="3"/>
        <v>-3.7999999999999978E-3</v>
      </c>
      <c r="P19" s="28">
        <f t="shared" si="4"/>
        <v>9.2399999999999996E-2</v>
      </c>
      <c r="Q19" s="4">
        <f t="shared" si="5"/>
        <v>9.6199999999999994E-2</v>
      </c>
    </row>
    <row r="20" spans="1:17" ht="15.5" x14ac:dyDescent="0.35">
      <c r="A20" s="3">
        <v>2007</v>
      </c>
      <c r="B20" s="2" t="s">
        <v>30</v>
      </c>
      <c r="C20" s="2" t="s">
        <v>31</v>
      </c>
      <c r="D20" s="4">
        <f t="shared" si="0"/>
        <v>1.3899999999999996E-2</v>
      </c>
      <c r="F20" s="4">
        <f t="shared" si="1"/>
        <v>9.7799999999999998E-2</v>
      </c>
      <c r="G20" s="4">
        <f t="shared" si="2"/>
        <v>8.3900000000000002E-2</v>
      </c>
      <c r="K20" s="3">
        <v>2007</v>
      </c>
      <c r="L20" s="2" t="s">
        <v>95</v>
      </c>
      <c r="M20" s="2" t="s">
        <v>96</v>
      </c>
      <c r="N20" s="4">
        <f t="shared" si="3"/>
        <v>1.4499999999999999E-2</v>
      </c>
      <c r="P20" s="28">
        <f t="shared" si="4"/>
        <v>9.9900000000000003E-2</v>
      </c>
      <c r="Q20" s="4">
        <f t="shared" si="5"/>
        <v>8.5400000000000004E-2</v>
      </c>
    </row>
    <row r="21" spans="1:17" ht="15.5" x14ac:dyDescent="0.35">
      <c r="A21" s="3">
        <v>2008</v>
      </c>
      <c r="B21" s="2" t="s">
        <v>32</v>
      </c>
      <c r="C21" s="2" t="s">
        <v>24</v>
      </c>
      <c r="D21" s="4">
        <f t="shared" si="0"/>
        <v>5.499999999999991E-3</v>
      </c>
      <c r="F21" s="4">
        <f t="shared" si="1"/>
        <v>0.1021</v>
      </c>
      <c r="G21" s="4">
        <f t="shared" si="2"/>
        <v>9.6600000000000005E-2</v>
      </c>
      <c r="K21" s="3">
        <v>2008</v>
      </c>
      <c r="L21" s="2" t="s">
        <v>97</v>
      </c>
      <c r="M21" s="2" t="s">
        <v>96</v>
      </c>
      <c r="N21" s="4">
        <f t="shared" si="3"/>
        <v>4.8100000000000004E-2</v>
      </c>
      <c r="P21" s="28">
        <f t="shared" si="4"/>
        <v>0.13350000000000001</v>
      </c>
      <c r="Q21" s="4">
        <f t="shared" si="5"/>
        <v>8.5400000000000004E-2</v>
      </c>
    </row>
    <row r="22" spans="1:17" ht="15.5" x14ac:dyDescent="0.35">
      <c r="A22" s="3">
        <v>2009</v>
      </c>
      <c r="B22" s="2" t="s">
        <v>33</v>
      </c>
      <c r="C22" s="2" t="s">
        <v>34</v>
      </c>
      <c r="D22" s="4">
        <f t="shared" si="0"/>
        <v>1.89E-2</v>
      </c>
      <c r="F22" s="4">
        <f t="shared" si="1"/>
        <v>0.112</v>
      </c>
      <c r="G22" s="4">
        <f t="shared" si="2"/>
        <v>9.3100000000000002E-2</v>
      </c>
      <c r="K22" s="3">
        <v>2009</v>
      </c>
      <c r="L22" s="2" t="s">
        <v>98</v>
      </c>
      <c r="M22" s="2" t="s">
        <v>96</v>
      </c>
      <c r="N22" s="4">
        <f t="shared" si="3"/>
        <v>2.679999999999999E-2</v>
      </c>
      <c r="P22" s="28">
        <f t="shared" si="4"/>
        <v>0.11219999999999999</v>
      </c>
      <c r="Q22" s="4">
        <f t="shared" si="5"/>
        <v>8.5400000000000004E-2</v>
      </c>
    </row>
    <row r="23" spans="1:17" ht="15.5" x14ac:dyDescent="0.35">
      <c r="A23" s="3">
        <v>2010</v>
      </c>
      <c r="B23" s="2" t="s">
        <v>35</v>
      </c>
      <c r="C23" s="2" t="s">
        <v>36</v>
      </c>
      <c r="D23" s="4">
        <f t="shared" si="0"/>
        <v>1.709999999999999E-2</v>
      </c>
      <c r="F23" s="4">
        <f t="shared" si="1"/>
        <v>0.1108</v>
      </c>
      <c r="G23" s="4">
        <f t="shared" si="2"/>
        <v>9.3700000000000006E-2</v>
      </c>
      <c r="K23" s="3">
        <v>2010</v>
      </c>
      <c r="L23" s="2" t="s">
        <v>99</v>
      </c>
      <c r="M23" s="2" t="s">
        <v>96</v>
      </c>
      <c r="N23" s="4">
        <f t="shared" si="3"/>
        <v>2.3699999999999999E-2</v>
      </c>
      <c r="P23" s="28">
        <f t="shared" si="4"/>
        <v>0.1091</v>
      </c>
      <c r="Q23" s="4">
        <f t="shared" si="5"/>
        <v>8.5400000000000004E-2</v>
      </c>
    </row>
    <row r="24" spans="1:17" ht="15.5" x14ac:dyDescent="0.35">
      <c r="A24" s="3">
        <v>2011</v>
      </c>
      <c r="B24" s="2" t="s">
        <v>37</v>
      </c>
      <c r="C24" s="2" t="s">
        <v>38</v>
      </c>
      <c r="D24" s="4">
        <f t="shared" si="0"/>
        <v>1.440000000000001E-2</v>
      </c>
      <c r="F24" s="4">
        <f t="shared" si="1"/>
        <v>0.1038</v>
      </c>
      <c r="G24" s="4">
        <f t="shared" si="2"/>
        <v>8.9399999999999993E-2</v>
      </c>
      <c r="K24" s="3">
        <v>2011</v>
      </c>
      <c r="L24" s="2" t="s">
        <v>37</v>
      </c>
      <c r="M24" s="2" t="s">
        <v>96</v>
      </c>
      <c r="N24" s="4">
        <f t="shared" si="3"/>
        <v>1.84E-2</v>
      </c>
      <c r="P24" s="28">
        <f t="shared" si="4"/>
        <v>0.1038</v>
      </c>
      <c r="Q24" s="4">
        <f t="shared" si="5"/>
        <v>8.5400000000000004E-2</v>
      </c>
    </row>
    <row r="25" spans="1:17" ht="15.5" x14ac:dyDescent="0.35">
      <c r="A25" s="3">
        <v>2012</v>
      </c>
      <c r="B25" s="2" t="s">
        <v>28</v>
      </c>
      <c r="C25" s="2" t="s">
        <v>39</v>
      </c>
      <c r="D25" s="4">
        <f t="shared" si="0"/>
        <v>1.0499999999999995E-2</v>
      </c>
      <c r="F25" s="4">
        <f t="shared" si="1"/>
        <v>9.5699999999999993E-2</v>
      </c>
      <c r="G25" s="4">
        <f t="shared" si="2"/>
        <v>8.5199999999999998E-2</v>
      </c>
      <c r="K25" s="3">
        <v>2012</v>
      </c>
      <c r="L25" s="2" t="s">
        <v>100</v>
      </c>
      <c r="M25" s="2" t="s">
        <v>96</v>
      </c>
      <c r="N25" s="4">
        <f t="shared" si="3"/>
        <v>2.5300000000000003E-2</v>
      </c>
      <c r="P25" s="28">
        <f t="shared" si="4"/>
        <v>0.11070000000000001</v>
      </c>
      <c r="Q25" s="4">
        <f t="shared" si="5"/>
        <v>8.5400000000000004E-2</v>
      </c>
    </row>
    <row r="26" spans="1:17" ht="15.5" x14ac:dyDescent="0.35">
      <c r="A26" s="3">
        <v>2013</v>
      </c>
      <c r="B26" s="2" t="s">
        <v>40</v>
      </c>
      <c r="C26" s="2" t="s">
        <v>41</v>
      </c>
      <c r="D26" s="4">
        <f t="shared" si="0"/>
        <v>1.4799999999999994E-2</v>
      </c>
      <c r="F26" s="4">
        <f t="shared" si="1"/>
        <v>0.1041</v>
      </c>
      <c r="G26" s="4">
        <f t="shared" si="2"/>
        <v>8.9300000000000004E-2</v>
      </c>
      <c r="K26" s="3">
        <v>2013</v>
      </c>
      <c r="L26" s="2" t="s">
        <v>101</v>
      </c>
      <c r="M26" s="2" t="s">
        <v>41</v>
      </c>
      <c r="N26" s="4">
        <f t="shared" si="3"/>
        <v>1.7399999999999999E-2</v>
      </c>
      <c r="P26" s="28">
        <f t="shared" si="4"/>
        <v>0.1067</v>
      </c>
      <c r="Q26" s="4">
        <f t="shared" si="5"/>
        <v>8.9300000000000004E-2</v>
      </c>
    </row>
    <row r="27" spans="1:17" ht="15.5" x14ac:dyDescent="0.35">
      <c r="A27" s="3">
        <v>2014</v>
      </c>
      <c r="B27" s="2" t="s">
        <v>42</v>
      </c>
      <c r="C27" s="2" t="s">
        <v>43</v>
      </c>
      <c r="D27" s="4">
        <f t="shared" si="0"/>
        <v>1.0999999999999996E-2</v>
      </c>
      <c r="F27" s="4">
        <f t="shared" si="1"/>
        <v>0.1046</v>
      </c>
      <c r="G27" s="4">
        <f t="shared" si="2"/>
        <v>9.3600000000000003E-2</v>
      </c>
      <c r="K27" s="3">
        <v>2014</v>
      </c>
      <c r="L27" s="2" t="s">
        <v>102</v>
      </c>
      <c r="M27" s="2" t="s">
        <v>41</v>
      </c>
      <c r="N27" s="4">
        <f t="shared" si="3"/>
        <v>1.7899999999999999E-2</v>
      </c>
      <c r="P27" s="28">
        <f t="shared" si="4"/>
        <v>0.1072</v>
      </c>
      <c r="Q27" s="4">
        <f t="shared" si="5"/>
        <v>8.9300000000000004E-2</v>
      </c>
    </row>
    <row r="28" spans="1:17" ht="15.5" x14ac:dyDescent="0.35">
      <c r="A28" s="3">
        <v>2015</v>
      </c>
      <c r="B28" s="2" t="s">
        <v>44</v>
      </c>
      <c r="C28" s="2" t="s">
        <v>45</v>
      </c>
      <c r="D28" s="4">
        <f t="shared" si="0"/>
        <v>5.1999999999999963E-3</v>
      </c>
      <c r="F28" s="4">
        <f t="shared" si="1"/>
        <v>9.8199999999999996E-2</v>
      </c>
      <c r="G28" s="4">
        <f t="shared" si="2"/>
        <v>9.2999999999999999E-2</v>
      </c>
      <c r="K28" s="3">
        <v>2015</v>
      </c>
      <c r="L28" s="2" t="s">
        <v>103</v>
      </c>
      <c r="M28" s="2" t="s">
        <v>41</v>
      </c>
      <c r="N28" s="4">
        <f t="shared" si="3"/>
        <v>9.5999999999999974E-3</v>
      </c>
      <c r="P28" s="28">
        <f t="shared" si="4"/>
        <v>9.8900000000000002E-2</v>
      </c>
      <c r="Q28" s="4">
        <f t="shared" si="5"/>
        <v>8.9300000000000004E-2</v>
      </c>
    </row>
    <row r="29" spans="1:17" ht="15.5" x14ac:dyDescent="0.35">
      <c r="A29" s="3">
        <v>2016</v>
      </c>
      <c r="B29" s="2" t="s">
        <v>46</v>
      </c>
      <c r="C29" s="2" t="s">
        <v>47</v>
      </c>
      <c r="D29" s="4">
        <f t="shared" si="0"/>
        <v>2.3000000000000104E-3</v>
      </c>
      <c r="F29" s="4">
        <f t="shared" si="1"/>
        <v>9.4200000000000006E-2</v>
      </c>
      <c r="G29" s="4">
        <f t="shared" si="2"/>
        <v>9.1899999999999996E-2</v>
      </c>
      <c r="K29" s="3">
        <v>2016</v>
      </c>
      <c r="L29" s="2" t="s">
        <v>94</v>
      </c>
      <c r="M29" s="2" t="s">
        <v>41</v>
      </c>
      <c r="N29" s="4">
        <f t="shared" si="3"/>
        <v>3.0999999999999917E-3</v>
      </c>
      <c r="P29" s="28">
        <f t="shared" si="4"/>
        <v>9.2399999999999996E-2</v>
      </c>
      <c r="Q29" s="4">
        <f t="shared" si="5"/>
        <v>8.9300000000000004E-2</v>
      </c>
    </row>
    <row r="30" spans="1:17" ht="15.5" x14ac:dyDescent="0.35">
      <c r="A30" s="3">
        <v>2017</v>
      </c>
      <c r="B30" s="2" t="s">
        <v>48</v>
      </c>
      <c r="C30" s="2" t="s">
        <v>49</v>
      </c>
      <c r="D30" s="4">
        <f t="shared" si="0"/>
        <v>1.4899999999999997E-2</v>
      </c>
      <c r="F30" s="4">
        <f t="shared" si="1"/>
        <v>0.1027</v>
      </c>
      <c r="G30" s="4">
        <f t="shared" si="2"/>
        <v>8.7800000000000003E-2</v>
      </c>
      <c r="K30" s="3">
        <v>2017</v>
      </c>
      <c r="L30" s="2" t="s">
        <v>104</v>
      </c>
      <c r="M30" s="2" t="s">
        <v>41</v>
      </c>
      <c r="N30" s="4">
        <f t="shared" si="3"/>
        <v>2.1999999999999936E-3</v>
      </c>
      <c r="P30" s="28">
        <f t="shared" si="4"/>
        <v>9.1499999999999998E-2</v>
      </c>
      <c r="Q30" s="4">
        <f t="shared" si="5"/>
        <v>8.9300000000000004E-2</v>
      </c>
    </row>
    <row r="31" spans="1:17" ht="15.5" x14ac:dyDescent="0.35">
      <c r="A31" s="3">
        <v>2018</v>
      </c>
      <c r="B31" s="2" t="s">
        <v>50</v>
      </c>
      <c r="C31" s="2" t="s">
        <v>51</v>
      </c>
      <c r="D31" s="4">
        <f t="shared" si="0"/>
        <v>1.7600000000000005E-2</v>
      </c>
      <c r="F31" s="4">
        <f t="shared" si="1"/>
        <v>0.1076</v>
      </c>
      <c r="G31" s="4">
        <f t="shared" si="2"/>
        <v>0.09</v>
      </c>
      <c r="K31" s="3">
        <v>2018</v>
      </c>
      <c r="L31" s="2" t="s">
        <v>105</v>
      </c>
      <c r="M31" s="2" t="s">
        <v>41</v>
      </c>
      <c r="N31" s="4">
        <f t="shared" si="3"/>
        <v>7.0999999999999952E-3</v>
      </c>
      <c r="P31" s="28">
        <f t="shared" si="4"/>
        <v>9.64E-2</v>
      </c>
      <c r="Q31" s="4">
        <f t="shared" si="5"/>
        <v>8.9300000000000004E-2</v>
      </c>
    </row>
    <row r="32" spans="1:17" ht="15.5" x14ac:dyDescent="0.35">
      <c r="A32" s="20">
        <v>2019</v>
      </c>
      <c r="B32" s="11">
        <v>0.1047</v>
      </c>
      <c r="C32" s="11">
        <v>8.9800000000000005E-2</v>
      </c>
      <c r="D32" s="4">
        <f t="shared" si="0"/>
        <v>1.4899999999999997E-2</v>
      </c>
      <c r="F32" s="4">
        <f t="shared" ref="F32:F35" si="6">D32+C32</f>
        <v>0.1047</v>
      </c>
      <c r="G32" s="4">
        <f t="shared" ref="G32:G35" si="7">B32-D32</f>
        <v>8.9800000000000005E-2</v>
      </c>
      <c r="L32" s="1"/>
      <c r="M32" s="1"/>
      <c r="P32" s="24" t="s">
        <v>106</v>
      </c>
      <c r="Q32" s="4"/>
    </row>
    <row r="33" spans="1:18" ht="15.5" x14ac:dyDescent="0.35">
      <c r="A33" s="20">
        <v>2020</v>
      </c>
      <c r="B33" s="11">
        <v>8.72E-2</v>
      </c>
      <c r="C33" s="11">
        <v>8.5199999999999998E-2</v>
      </c>
      <c r="D33" s="4">
        <f t="shared" si="0"/>
        <v>2.0000000000000018E-3</v>
      </c>
      <c r="F33" s="4">
        <f t="shared" si="6"/>
        <v>8.72E-2</v>
      </c>
      <c r="G33" s="4">
        <f t="shared" si="7"/>
        <v>8.5199999999999998E-2</v>
      </c>
      <c r="K33" s="5" t="s">
        <v>62</v>
      </c>
      <c r="L33" s="1"/>
      <c r="M33" s="1"/>
      <c r="N33" s="5" t="s">
        <v>67</v>
      </c>
      <c r="O33" s="5" t="s">
        <v>62</v>
      </c>
      <c r="P33" s="5" t="s">
        <v>65</v>
      </c>
      <c r="Q33" s="5" t="s">
        <v>66</v>
      </c>
      <c r="R33" s="5" t="s">
        <v>67</v>
      </c>
    </row>
    <row r="34" spans="1:18" ht="15.5" x14ac:dyDescent="0.35">
      <c r="A34" s="20">
        <v>2021</v>
      </c>
      <c r="B34" s="11">
        <v>9.1700000000000004E-2</v>
      </c>
      <c r="C34" s="11">
        <v>8.3400000000000002E-2</v>
      </c>
      <c r="D34" s="4">
        <f t="shared" si="0"/>
        <v>8.3000000000000018E-3</v>
      </c>
      <c r="F34" s="4">
        <f t="shared" si="6"/>
        <v>9.1700000000000004E-2</v>
      </c>
      <c r="G34" s="4">
        <f t="shared" si="7"/>
        <v>8.3400000000000002E-2</v>
      </c>
      <c r="K34" t="s">
        <v>57</v>
      </c>
      <c r="L34" s="1"/>
      <c r="M34" s="10"/>
      <c r="N34" s="25">
        <f>AVERAGE(N3:N31)</f>
        <v>9.2758620689655132E-3</v>
      </c>
      <c r="O34" s="5" t="s">
        <v>57</v>
      </c>
      <c r="P34" s="25">
        <f t="shared" ref="P34:Q34" si="8">AVERAGE(P3:P31)</f>
        <v>0.11075172413793105</v>
      </c>
      <c r="Q34" s="25">
        <f t="shared" si="8"/>
        <v>0.10147586206896554</v>
      </c>
      <c r="R34" s="24">
        <v>9.2758620689655132E-3</v>
      </c>
    </row>
    <row r="35" spans="1:18" ht="15.5" x14ac:dyDescent="0.35">
      <c r="A35" s="20">
        <v>2022</v>
      </c>
      <c r="B35" s="11">
        <v>9.3600000000000003E-2</v>
      </c>
      <c r="C35" s="11">
        <v>8.6599999999999996E-2</v>
      </c>
      <c r="D35" s="4">
        <f t="shared" si="0"/>
        <v>7.0000000000000062E-3</v>
      </c>
      <c r="F35" s="4">
        <f t="shared" si="6"/>
        <v>9.3600000000000003E-2</v>
      </c>
      <c r="G35" s="4">
        <f t="shared" si="7"/>
        <v>8.6599999999999996E-2</v>
      </c>
      <c r="K35" t="s">
        <v>58</v>
      </c>
      <c r="L35" s="1"/>
      <c r="M35" s="1"/>
      <c r="N35" s="4">
        <f>MEDIAN(N3:N31)</f>
        <v>1.0000000000000009E-2</v>
      </c>
      <c r="O35" s="5" t="s">
        <v>58</v>
      </c>
      <c r="P35" s="4">
        <f t="shared" ref="P35:Q35" si="9">MEDIAN(P3:P31)</f>
        <v>0.1075</v>
      </c>
      <c r="Q35" s="4">
        <f t="shared" si="9"/>
        <v>9.6199999999999994E-2</v>
      </c>
      <c r="R35" s="4">
        <v>1.0000000000000009E-2</v>
      </c>
    </row>
    <row r="36" spans="1:18" ht="15.5" x14ac:dyDescent="0.35">
      <c r="A36" s="3"/>
      <c r="B36" s="2"/>
      <c r="C36" s="2"/>
      <c r="D36" s="4"/>
      <c r="F36" s="19" t="s">
        <v>56</v>
      </c>
      <c r="G36" s="4"/>
      <c r="K36" t="s">
        <v>59</v>
      </c>
      <c r="L36" s="1"/>
      <c r="M36" s="1"/>
      <c r="N36" s="4">
        <f>MAX(N3:N31)</f>
        <v>4.8100000000000004E-2</v>
      </c>
      <c r="O36" s="5" t="s">
        <v>59</v>
      </c>
      <c r="P36" s="4">
        <f t="shared" ref="P36:Q36" si="10">MAX(P3:P31)</f>
        <v>0.153</v>
      </c>
      <c r="Q36" s="4">
        <f t="shared" si="10"/>
        <v>0.13750000000000001</v>
      </c>
      <c r="R36" s="4">
        <v>4.8100000000000004E-2</v>
      </c>
    </row>
    <row r="37" spans="1:18" x14ac:dyDescent="0.35">
      <c r="A37" s="5" t="s">
        <v>62</v>
      </c>
      <c r="B37" s="1"/>
      <c r="C37" s="1"/>
      <c r="D37" s="12" t="s">
        <v>67</v>
      </c>
      <c r="E37" s="12" t="s">
        <v>62</v>
      </c>
      <c r="F37" s="12" t="s">
        <v>65</v>
      </c>
      <c r="G37" s="12" t="s">
        <v>66</v>
      </c>
      <c r="H37" s="12" t="s">
        <v>67</v>
      </c>
      <c r="K37" t="s">
        <v>60</v>
      </c>
      <c r="L37" s="1"/>
      <c r="M37" s="1"/>
      <c r="N37" s="4">
        <f>MIN(N3:N31)</f>
        <v>-2.8000000000000011E-2</v>
      </c>
      <c r="O37" s="5" t="s">
        <v>60</v>
      </c>
      <c r="P37" s="4">
        <f t="shared" ref="P37:Q37" si="11">MIN(P3:P31)</f>
        <v>8.0299999999999996E-2</v>
      </c>
      <c r="Q37" s="4">
        <f t="shared" si="11"/>
        <v>8.5400000000000004E-2</v>
      </c>
      <c r="R37" s="4">
        <v>-2.8000000000000011E-2</v>
      </c>
    </row>
    <row r="38" spans="1:18" x14ac:dyDescent="0.35">
      <c r="A38" t="s">
        <v>57</v>
      </c>
      <c r="B38" s="1"/>
      <c r="C38" s="10"/>
      <c r="D38" s="13">
        <f>AVERAGE(D3:D31)</f>
        <v>1.1244827586206896E-2</v>
      </c>
      <c r="E38" s="12" t="s">
        <v>57</v>
      </c>
      <c r="F38" s="13">
        <f>AVERAGE(F3:F31)</f>
        <v>0.11249310344827584</v>
      </c>
      <c r="G38" s="13">
        <f>AVERAGE(G3:G31)</f>
        <v>0.10124827586206896</v>
      </c>
      <c r="H38" s="18">
        <v>1.1244827586206896E-2</v>
      </c>
      <c r="K38" t="s">
        <v>61</v>
      </c>
      <c r="L38" s="1"/>
      <c r="M38" s="1"/>
      <c r="N38" s="4">
        <f>STDEV(N3:N31)</f>
        <v>1.6768479255785965E-2</v>
      </c>
      <c r="O38" s="5" t="s">
        <v>61</v>
      </c>
      <c r="P38" s="4">
        <f t="shared" ref="P38:Q38" si="12">STDEV(P3:P31)</f>
        <v>1.7123701633568033E-2</v>
      </c>
      <c r="Q38" s="4">
        <f t="shared" si="12"/>
        <v>1.6982525791707392E-2</v>
      </c>
      <c r="R38" s="4">
        <v>1.6768479255785965E-2</v>
      </c>
    </row>
    <row r="39" spans="1:18" x14ac:dyDescent="0.35">
      <c r="A39" t="s">
        <v>58</v>
      </c>
      <c r="B39" s="1"/>
      <c r="C39" s="1"/>
      <c r="D39" s="14">
        <f>MEDIAN(D3:D31)</f>
        <v>1.1399999999999993E-2</v>
      </c>
      <c r="E39" s="12" t="s">
        <v>58</v>
      </c>
      <c r="F39" s="14">
        <f t="shared" ref="F39:G39" si="13">MEDIAN(F3:F31)</f>
        <v>0.1077</v>
      </c>
      <c r="G39" s="14">
        <f t="shared" si="13"/>
        <v>9.5699999999999993E-2</v>
      </c>
      <c r="H39" s="14">
        <v>1.1399999999999993E-2</v>
      </c>
      <c r="K39" t="s">
        <v>64</v>
      </c>
      <c r="L39" s="1"/>
      <c r="M39" s="1"/>
      <c r="N39" s="4"/>
      <c r="O39" s="5" t="s">
        <v>64</v>
      </c>
      <c r="P39" s="26">
        <f>P38/P34</f>
        <v>0.15461340910812407</v>
      </c>
      <c r="Q39" s="27">
        <f>Q38/Q34</f>
        <v>0.16735532416729451</v>
      </c>
    </row>
    <row r="40" spans="1:18" x14ac:dyDescent="0.35">
      <c r="A40" t="s">
        <v>59</v>
      </c>
      <c r="B40" s="1"/>
      <c r="C40" s="1"/>
      <c r="D40" s="14">
        <f>MAX(D3:D31)</f>
        <v>2.1499999999999991E-2</v>
      </c>
      <c r="E40" s="12" t="s">
        <v>59</v>
      </c>
      <c r="F40" s="14">
        <f t="shared" ref="F40:G40" si="14">MAX(F3:F31)</f>
        <v>0.14430000000000001</v>
      </c>
      <c r="G40" s="14">
        <f t="shared" si="14"/>
        <v>0.13250000000000001</v>
      </c>
      <c r="H40" s="14">
        <v>2.1499999999999991E-2</v>
      </c>
      <c r="L40" s="1"/>
      <c r="M40" s="1"/>
    </row>
    <row r="41" spans="1:18" x14ac:dyDescent="0.35">
      <c r="A41" t="s">
        <v>60</v>
      </c>
      <c r="B41" s="1"/>
      <c r="C41" s="1"/>
      <c r="D41" s="14">
        <f>MIN(D3:D31)</f>
        <v>1.5999999999999903E-3</v>
      </c>
      <c r="E41" s="12" t="s">
        <v>60</v>
      </c>
      <c r="F41" s="14">
        <f t="shared" ref="F41:G41" si="15">MIN(F3:F31)</f>
        <v>9.4200000000000006E-2</v>
      </c>
      <c r="G41" s="14">
        <f t="shared" si="15"/>
        <v>8.3900000000000002E-2</v>
      </c>
      <c r="H41" s="14">
        <v>1.5999999999999903E-3</v>
      </c>
      <c r="L41" s="1"/>
      <c r="M41" s="1"/>
      <c r="N41" s="12" t="s">
        <v>67</v>
      </c>
      <c r="O41" s="12" t="s">
        <v>107</v>
      </c>
      <c r="P41" s="12" t="s">
        <v>65</v>
      </c>
      <c r="Q41" s="12" t="s">
        <v>66</v>
      </c>
      <c r="R41" s="12" t="s">
        <v>67</v>
      </c>
    </row>
    <row r="42" spans="1:18" x14ac:dyDescent="0.35">
      <c r="A42" t="s">
        <v>61</v>
      </c>
      <c r="B42" s="1"/>
      <c r="C42" s="1"/>
      <c r="D42" s="14">
        <f>STDEV(D3:D31)</f>
        <v>5.8708472378899753E-3</v>
      </c>
      <c r="E42" s="12" t="s">
        <v>61</v>
      </c>
      <c r="F42" s="14">
        <f t="shared" ref="F42:G42" si="16">STDEV(F3:F31)</f>
        <v>1.4095640943073941E-2</v>
      </c>
      <c r="G42" s="14">
        <f t="shared" si="16"/>
        <v>1.4740605257239248E-2</v>
      </c>
      <c r="H42" s="14">
        <v>5.8708472378899753E-3</v>
      </c>
      <c r="L42" s="1"/>
      <c r="M42" s="1"/>
      <c r="N42" s="13">
        <f>AVERAGE(N26:N31)</f>
        <v>9.549999999999996E-3</v>
      </c>
      <c r="O42" s="12" t="s">
        <v>57</v>
      </c>
      <c r="P42" s="13">
        <f t="shared" ref="P42:Q42" si="17">AVERAGE(P26:P31)</f>
        <v>9.8850000000000007E-2</v>
      </c>
      <c r="Q42" s="13">
        <f t="shared" si="17"/>
        <v>8.9300000000000004E-2</v>
      </c>
      <c r="R42" s="18">
        <v>9.549999999999996E-3</v>
      </c>
    </row>
    <row r="43" spans="1:18" x14ac:dyDescent="0.35">
      <c r="A43" t="s">
        <v>64</v>
      </c>
      <c r="B43" s="1"/>
      <c r="C43" s="1"/>
      <c r="D43" s="14"/>
      <c r="E43" s="12" t="s">
        <v>64</v>
      </c>
      <c r="F43" s="16">
        <f>F42/F38</f>
        <v>0.12530226752571633</v>
      </c>
      <c r="G43" s="17">
        <f>G42/G38</f>
        <v>0.14558870392341741</v>
      </c>
      <c r="H43" s="14"/>
      <c r="L43" s="1"/>
      <c r="M43" s="1"/>
      <c r="N43" s="14">
        <f>MEDIAN(N26:N31)</f>
        <v>8.3499999999999963E-3</v>
      </c>
      <c r="O43" s="12" t="s">
        <v>58</v>
      </c>
      <c r="P43" s="14">
        <f t="shared" ref="P43:Q43" si="18">MEDIAN(P26:P31)</f>
        <v>9.7650000000000001E-2</v>
      </c>
      <c r="Q43" s="14">
        <f t="shared" si="18"/>
        <v>8.9300000000000004E-2</v>
      </c>
      <c r="R43" s="14">
        <v>8.3499999999999963E-3</v>
      </c>
    </row>
    <row r="44" spans="1:18" x14ac:dyDescent="0.35">
      <c r="B44" s="1"/>
      <c r="C44" s="1"/>
      <c r="D44" s="15"/>
      <c r="E44" s="12"/>
      <c r="F44" s="15"/>
      <c r="G44" s="15"/>
      <c r="H44" s="14"/>
      <c r="L44" s="1"/>
      <c r="M44" s="1"/>
      <c r="N44" s="14">
        <f>MAX(N26:N31)</f>
        <v>1.7899999999999999E-2</v>
      </c>
      <c r="O44" s="12" t="s">
        <v>59</v>
      </c>
      <c r="P44" s="14">
        <f t="shared" ref="P44:Q44" si="19">MAX(P26:P31)</f>
        <v>0.1072</v>
      </c>
      <c r="Q44" s="14">
        <f t="shared" si="19"/>
        <v>8.9300000000000004E-2</v>
      </c>
      <c r="R44" s="14">
        <v>1.7899999999999999E-2</v>
      </c>
    </row>
    <row r="45" spans="1:18" x14ac:dyDescent="0.35">
      <c r="A45" s="5" t="s">
        <v>63</v>
      </c>
      <c r="B45" s="1"/>
      <c r="C45" s="1"/>
      <c r="D45" s="15"/>
      <c r="E45" s="12" t="s">
        <v>63</v>
      </c>
      <c r="F45" s="15"/>
      <c r="G45" s="15"/>
      <c r="H45" s="14"/>
      <c r="L45" s="1"/>
      <c r="M45" s="1"/>
      <c r="N45" s="14">
        <f>MIN(N26:N31)</f>
        <v>2.1999999999999936E-3</v>
      </c>
      <c r="O45" s="12" t="s">
        <v>60</v>
      </c>
      <c r="P45" s="14">
        <f t="shared" ref="P45:Q45" si="20">MIN(P26:P31)</f>
        <v>9.1499999999999998E-2</v>
      </c>
      <c r="Q45" s="14">
        <f t="shared" si="20"/>
        <v>8.9300000000000004E-2</v>
      </c>
      <c r="R45" s="14">
        <v>2.1999999999999936E-3</v>
      </c>
    </row>
    <row r="46" spans="1:18" x14ac:dyDescent="0.35">
      <c r="A46" t="s">
        <v>57</v>
      </c>
      <c r="B46" s="1"/>
      <c r="C46" s="10"/>
      <c r="D46" s="13">
        <f>AVERAGE(D3:D35)</f>
        <v>1.0857575757575757E-2</v>
      </c>
      <c r="E46" s="12" t="s">
        <v>57</v>
      </c>
      <c r="F46" s="13">
        <f t="shared" ref="F46:G46" si="21">AVERAGE(F3:F35)</f>
        <v>0.11028787878787875</v>
      </c>
      <c r="G46" s="13">
        <f t="shared" si="21"/>
        <v>9.9430303030303022E-2</v>
      </c>
      <c r="H46" s="18">
        <v>1.0857575757575757E-2</v>
      </c>
      <c r="L46" s="1"/>
      <c r="M46" s="1"/>
      <c r="N46" s="14">
        <f>STDEV(N26:N31)</f>
        <v>6.8260530323167035E-3</v>
      </c>
      <c r="O46" s="12" t="s">
        <v>61</v>
      </c>
      <c r="P46" s="14">
        <f t="shared" ref="P46:Q46" si="22">STDEV(P26:P31)</f>
        <v>6.8260530323167026E-3</v>
      </c>
      <c r="Q46" s="14">
        <f t="shared" si="22"/>
        <v>0</v>
      </c>
      <c r="R46" s="14">
        <v>6.8260530323167035E-3</v>
      </c>
    </row>
    <row r="47" spans="1:18" x14ac:dyDescent="0.35">
      <c r="A47" t="s">
        <v>58</v>
      </c>
      <c r="B47" s="1"/>
      <c r="C47" s="1"/>
      <c r="D47" s="14">
        <f>MEDIAN(D3:D35)</f>
        <v>1.0999999999999996E-2</v>
      </c>
      <c r="E47" s="12" t="s">
        <v>58</v>
      </c>
      <c r="F47" s="14">
        <f t="shared" ref="F47:G47" si="23">MEDIAN(F3:F35)</f>
        <v>0.1047</v>
      </c>
      <c r="G47" s="14">
        <f t="shared" si="23"/>
        <v>9.5100000000000004E-2</v>
      </c>
      <c r="H47" s="14">
        <v>1.0999999999999996E-2</v>
      </c>
      <c r="L47" s="1"/>
      <c r="M47" s="1"/>
      <c r="N47" s="14"/>
      <c r="O47" s="12" t="s">
        <v>64</v>
      </c>
      <c r="P47" s="16">
        <f>P46/P42</f>
        <v>6.9054658900523036E-2</v>
      </c>
      <c r="Q47" s="17">
        <f>Q46/Q42</f>
        <v>0</v>
      </c>
      <c r="R47" s="14"/>
    </row>
    <row r="48" spans="1:18" x14ac:dyDescent="0.35">
      <c r="A48" t="s">
        <v>59</v>
      </c>
      <c r="B48" s="1"/>
      <c r="C48" s="1"/>
      <c r="D48" s="14">
        <f>MAX(D3:D35)</f>
        <v>2.1499999999999991E-2</v>
      </c>
      <c r="E48" s="12" t="s">
        <v>59</v>
      </c>
      <c r="F48" s="14">
        <f t="shared" ref="F48:G48" si="24">MAX(F3:F35)</f>
        <v>0.14430000000000001</v>
      </c>
      <c r="G48" s="14">
        <f t="shared" si="24"/>
        <v>0.13250000000000001</v>
      </c>
      <c r="H48" s="14">
        <v>2.1499999999999991E-2</v>
      </c>
    </row>
    <row r="49" spans="1:8" x14ac:dyDescent="0.35">
      <c r="A49" t="s">
        <v>60</v>
      </c>
      <c r="B49" s="1"/>
      <c r="C49" s="1"/>
      <c r="D49" s="14">
        <f>MIN(D3:D35)</f>
        <v>1.5999999999999903E-3</v>
      </c>
      <c r="E49" s="12" t="s">
        <v>60</v>
      </c>
      <c r="F49" s="14">
        <f t="shared" ref="F49:G49" si="25">MIN(F3:F35)</f>
        <v>8.72E-2</v>
      </c>
      <c r="G49" s="14">
        <f t="shared" si="25"/>
        <v>8.3400000000000002E-2</v>
      </c>
      <c r="H49" s="14">
        <v>1.5999999999999903E-3</v>
      </c>
    </row>
    <row r="50" spans="1:8" x14ac:dyDescent="0.35">
      <c r="A50" t="s">
        <v>61</v>
      </c>
      <c r="B50" s="1"/>
      <c r="C50" s="1"/>
      <c r="D50" s="14">
        <f>STDEV(D3:D35)</f>
        <v>5.8246260772167983E-3</v>
      </c>
      <c r="E50" s="12" t="s">
        <v>61</v>
      </c>
      <c r="F50" s="14">
        <f t="shared" ref="F50:G50" si="26">STDEV(F3:F35)</f>
        <v>1.4676229879803965E-2</v>
      </c>
      <c r="G50" s="14">
        <f t="shared" si="26"/>
        <v>1.4680631050138953E-2</v>
      </c>
      <c r="H50" s="14">
        <v>5.8246260772167983E-3</v>
      </c>
    </row>
    <row r="51" spans="1:8" x14ac:dyDescent="0.35">
      <c r="A51" t="s">
        <v>64</v>
      </c>
      <c r="B51" s="1"/>
      <c r="C51" s="1"/>
      <c r="D51" s="4"/>
      <c r="E51" s="12" t="s">
        <v>64</v>
      </c>
      <c r="F51" s="16">
        <f>F50/F46</f>
        <v>0.13307201154925979</v>
      </c>
      <c r="G51" s="17">
        <f>G50/G46</f>
        <v>0.1476474535702138</v>
      </c>
      <c r="H51" s="15"/>
    </row>
    <row r="52" spans="1:8" x14ac:dyDescent="0.35">
      <c r="B52" s="1"/>
      <c r="C52" s="1"/>
    </row>
    <row r="53" spans="1:8" x14ac:dyDescent="0.35">
      <c r="B53" s="1"/>
      <c r="C53" s="1"/>
      <c r="D53" s="12" t="s">
        <v>67</v>
      </c>
      <c r="E53" s="12" t="s">
        <v>68</v>
      </c>
      <c r="F53" s="12" t="s">
        <v>65</v>
      </c>
      <c r="G53" s="12" t="s">
        <v>66</v>
      </c>
      <c r="H53" s="12" t="s">
        <v>67</v>
      </c>
    </row>
    <row r="54" spans="1:8" x14ac:dyDescent="0.35">
      <c r="B54" s="1"/>
      <c r="C54" s="1"/>
      <c r="D54" s="13">
        <f>AVERAGE(D26:D35)</f>
        <v>9.7999999999999997E-3</v>
      </c>
      <c r="E54" s="12" t="s">
        <v>57</v>
      </c>
      <c r="F54" s="13">
        <f t="shared" ref="F54:G54" si="27">AVERAGE(F26:F35)</f>
        <v>9.8860000000000017E-2</v>
      </c>
      <c r="G54" s="13">
        <f t="shared" si="27"/>
        <v>8.906E-2</v>
      </c>
      <c r="H54" s="18">
        <v>9.7999999999999997E-3</v>
      </c>
    </row>
    <row r="55" spans="1:8" x14ac:dyDescent="0.35">
      <c r="B55" s="1"/>
      <c r="C55" s="1"/>
      <c r="D55" s="14">
        <f>MEDIAN(D26:D35)</f>
        <v>9.6499999999999989E-3</v>
      </c>
      <c r="E55" s="12" t="s">
        <v>58</v>
      </c>
      <c r="F55" s="14">
        <f t="shared" ref="F55:G55" si="28">MEDIAN(F26:F35)</f>
        <v>0.10045</v>
      </c>
      <c r="G55" s="14">
        <f t="shared" si="28"/>
        <v>8.9550000000000005E-2</v>
      </c>
      <c r="H55" s="14">
        <v>9.6499999999999989E-3</v>
      </c>
    </row>
    <row r="56" spans="1:8" x14ac:dyDescent="0.35">
      <c r="B56" s="1"/>
      <c r="C56" s="1"/>
      <c r="D56" s="14">
        <f>MAX(D26:D35)</f>
        <v>1.7600000000000005E-2</v>
      </c>
      <c r="E56" s="12" t="s">
        <v>59</v>
      </c>
      <c r="F56" s="14">
        <f t="shared" ref="F56:G56" si="29">MAX(F26:F35)</f>
        <v>0.1076</v>
      </c>
      <c r="G56" s="14">
        <f t="shared" si="29"/>
        <v>9.3600000000000003E-2</v>
      </c>
      <c r="H56" s="14">
        <v>1.7600000000000005E-2</v>
      </c>
    </row>
    <row r="57" spans="1:8" x14ac:dyDescent="0.35">
      <c r="B57" s="1"/>
      <c r="C57" s="1"/>
      <c r="D57" s="14">
        <f>MIN(D26:D35)</f>
        <v>2.0000000000000018E-3</v>
      </c>
      <c r="E57" s="12" t="s">
        <v>60</v>
      </c>
      <c r="F57" s="14">
        <f t="shared" ref="F57:G57" si="30">MIN(F26:F35)</f>
        <v>8.72E-2</v>
      </c>
      <c r="G57" s="14">
        <f t="shared" si="30"/>
        <v>8.3400000000000002E-2</v>
      </c>
      <c r="H57" s="14">
        <v>2.0000000000000018E-3</v>
      </c>
    </row>
    <row r="58" spans="1:8" x14ac:dyDescent="0.35">
      <c r="B58" s="1"/>
      <c r="C58" s="1"/>
      <c r="D58" s="14">
        <f>STDEV(D26:D35)</f>
        <v>5.6533176100410244E-3</v>
      </c>
      <c r="E58" s="12" t="s">
        <v>61</v>
      </c>
      <c r="F58" s="14">
        <f t="shared" ref="F58:G58" si="31">STDEV(F26:F35)</f>
        <v>6.8530933810133417E-3</v>
      </c>
      <c r="G58" s="14">
        <f t="shared" si="31"/>
        <v>3.3377304331603003E-3</v>
      </c>
      <c r="H58" s="14">
        <v>5.6533176100410244E-3</v>
      </c>
    </row>
    <row r="59" spans="1:8" x14ac:dyDescent="0.35">
      <c r="B59" s="1"/>
      <c r="C59" s="1"/>
      <c r="D59" s="14"/>
      <c r="E59" s="12" t="s">
        <v>64</v>
      </c>
      <c r="F59" s="16">
        <f>F58/F54</f>
        <v>6.9321195438128064E-2</v>
      </c>
      <c r="G59" s="17">
        <f>G58/G54</f>
        <v>3.7477323525267239E-2</v>
      </c>
      <c r="H59" s="14"/>
    </row>
    <row r="60" spans="1:8" x14ac:dyDescent="0.35">
      <c r="B60" s="1"/>
      <c r="C60" s="1"/>
    </row>
    <row r="61" spans="1:8" x14ac:dyDescent="0.35">
      <c r="B61" s="1"/>
      <c r="C61" s="1"/>
    </row>
    <row r="62" spans="1:8" x14ac:dyDescent="0.35">
      <c r="B62" s="1"/>
      <c r="C62" s="1"/>
    </row>
    <row r="63" spans="1:8" x14ac:dyDescent="0.35">
      <c r="B63" s="1"/>
      <c r="C63" s="1"/>
    </row>
    <row r="64" spans="1:8" x14ac:dyDescent="0.35">
      <c r="B64" s="1"/>
      <c r="C64" s="1"/>
    </row>
    <row r="65" spans="2:3" x14ac:dyDescent="0.35">
      <c r="B65" s="1"/>
      <c r="C65" s="1"/>
    </row>
    <row r="66" spans="2:3" x14ac:dyDescent="0.35">
      <c r="B66" s="1"/>
      <c r="C66" s="1"/>
    </row>
    <row r="67" spans="2:3" x14ac:dyDescent="0.35">
      <c r="B67" s="1"/>
      <c r="C67" s="1"/>
    </row>
  </sheetData>
  <pageMargins left="0.70866141732283472" right="0.70866141732283472" top="0.74803149606299213" bottom="0.74803149606299213" header="0.31496062992125984" footer="0.31496062992125984"/>
  <pageSetup scale="54" orientation="landscape" horizontalDpi="300" verticalDpi="300" r:id="rId1"/>
  <headerFooter>
    <oddHeader>&amp;L&amp;"Times New Roman,Bold"&amp;12EB-2022-0200
Exhibit M – IGUA Cost of Capital&amp;C
&amp;R&amp;"Times New Roman,Bold"&amp;12Attachment D to 
Evidence of Sean Cleary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Smith School of Business 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Cleary</dc:creator>
  <cp:lastModifiedBy>Galler, Cathy</cp:lastModifiedBy>
  <cp:lastPrinted>2023-04-21T17:22:47Z</cp:lastPrinted>
  <dcterms:created xsi:type="dcterms:W3CDTF">2023-03-15T14:35:37Z</dcterms:created>
  <dcterms:modified xsi:type="dcterms:W3CDTF">2023-04-21T17:30:28Z</dcterms:modified>
</cp:coreProperties>
</file>