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790" windowHeight="10170"/>
  </bookViews>
  <sheets>
    <sheet name="ROEs" sheetId="4" r:id="rId1"/>
  </sheets>
  <calcPr calcId="191029"/>
</workbook>
</file>

<file path=xl/calcChain.xml><?xml version="1.0" encoding="utf-8"?>
<calcChain xmlns="http://schemas.openxmlformats.org/spreadsheetml/2006/main">
  <c r="Y33" i="4" l="1"/>
  <c r="X33" i="4"/>
  <c r="W33" i="4"/>
  <c r="V33" i="4"/>
  <c r="U33" i="4"/>
  <c r="Y32" i="4"/>
  <c r="X32" i="4"/>
  <c r="W32" i="4"/>
  <c r="V32" i="4"/>
  <c r="U32" i="4"/>
  <c r="Y31" i="4"/>
  <c r="X31" i="4"/>
  <c r="W31" i="4"/>
  <c r="V31" i="4"/>
  <c r="U31" i="4"/>
  <c r="Y30" i="4"/>
  <c r="X30" i="4"/>
  <c r="W30" i="4"/>
  <c r="V30" i="4"/>
  <c r="U30" i="4"/>
  <c r="Y29" i="4"/>
  <c r="X29" i="4"/>
  <c r="W29" i="4"/>
  <c r="V29" i="4"/>
  <c r="U29" i="4"/>
  <c r="T33" i="4"/>
  <c r="T32" i="4"/>
  <c r="T31" i="4"/>
  <c r="T30" i="4"/>
  <c r="T29" i="4"/>
  <c r="C31" i="4" l="1"/>
  <c r="D31" i="4"/>
  <c r="E31" i="4"/>
  <c r="F31" i="4"/>
  <c r="G31" i="4"/>
  <c r="H31" i="4"/>
  <c r="I31" i="4"/>
  <c r="J31" i="4"/>
  <c r="K31" i="4"/>
  <c r="C30" i="4"/>
  <c r="D30" i="4"/>
  <c r="E30" i="4"/>
  <c r="F30" i="4"/>
  <c r="G30" i="4"/>
  <c r="H30" i="4"/>
  <c r="I30" i="4"/>
  <c r="J30" i="4"/>
  <c r="K30" i="4"/>
  <c r="C29" i="4"/>
  <c r="D29" i="4"/>
  <c r="E29" i="4"/>
  <c r="F29" i="4"/>
  <c r="G29" i="4"/>
  <c r="H29" i="4"/>
  <c r="I29" i="4"/>
  <c r="J29" i="4"/>
  <c r="K29" i="4"/>
  <c r="C28" i="4"/>
  <c r="D28" i="4"/>
  <c r="E28" i="4"/>
  <c r="F28" i="4"/>
  <c r="G28" i="4"/>
  <c r="H28" i="4"/>
  <c r="I28" i="4"/>
  <c r="J28" i="4"/>
  <c r="K28" i="4"/>
  <c r="B31" i="4"/>
  <c r="B30" i="4"/>
  <c r="B29" i="4"/>
  <c r="B28" i="4"/>
  <c r="F26" i="4"/>
  <c r="G26" i="4" s="1"/>
  <c r="H26" i="4" s="1"/>
  <c r="I26" i="4" s="1"/>
  <c r="J26" i="4" s="1"/>
  <c r="C27" i="4"/>
  <c r="D27" i="4"/>
  <c r="E27" i="4"/>
  <c r="F27" i="4"/>
  <c r="G27" i="4"/>
  <c r="H27" i="4"/>
  <c r="I27" i="4"/>
  <c r="J27" i="4"/>
  <c r="K27" i="4"/>
  <c r="B27" i="4"/>
  <c r="K17" i="4" l="1"/>
  <c r="K16" i="4"/>
  <c r="K15" i="4"/>
  <c r="K14" i="4"/>
  <c r="K13" i="4"/>
  <c r="B17" i="4"/>
  <c r="C17" i="4"/>
  <c r="D17" i="4"/>
  <c r="B16" i="4"/>
  <c r="C16" i="4"/>
  <c r="D16" i="4"/>
  <c r="B15" i="4"/>
  <c r="C15" i="4"/>
  <c r="D15" i="4"/>
  <c r="B14" i="4"/>
  <c r="C14" i="4"/>
  <c r="D14" i="4"/>
  <c r="B13" i="4"/>
  <c r="C13" i="4"/>
  <c r="D13" i="4"/>
  <c r="E13" i="4"/>
  <c r="F14" i="4"/>
  <c r="X25" i="4" l="1"/>
  <c r="W25" i="4"/>
  <c r="V25" i="4"/>
  <c r="U25" i="4"/>
  <c r="T25" i="4"/>
  <c r="X24" i="4"/>
  <c r="W24" i="4"/>
  <c r="V24" i="4"/>
  <c r="U24" i="4"/>
  <c r="T24" i="4"/>
  <c r="X23" i="4"/>
  <c r="W23" i="4"/>
  <c r="V23" i="4"/>
  <c r="U23" i="4"/>
  <c r="T23" i="4"/>
  <c r="X22" i="4"/>
  <c r="W22" i="4"/>
  <c r="V22" i="4"/>
  <c r="U22" i="4"/>
  <c r="T22" i="4"/>
  <c r="X21" i="4"/>
  <c r="W21" i="4"/>
  <c r="V21" i="4"/>
  <c r="U21" i="4"/>
  <c r="T21" i="4"/>
  <c r="X20" i="4"/>
  <c r="W20" i="4"/>
  <c r="V20" i="4"/>
  <c r="U20" i="4"/>
  <c r="T20" i="4"/>
  <c r="X11" i="4"/>
  <c r="W11" i="4"/>
  <c r="V11" i="4"/>
  <c r="U11" i="4"/>
  <c r="T11" i="4"/>
  <c r="X10" i="4"/>
  <c r="W10" i="4"/>
  <c r="V10" i="4"/>
  <c r="U10" i="4"/>
  <c r="T10" i="4"/>
  <c r="X9" i="4"/>
  <c r="W9" i="4"/>
  <c r="V9" i="4"/>
  <c r="U9" i="4"/>
  <c r="T9" i="4"/>
  <c r="X8" i="4"/>
  <c r="W8" i="4"/>
  <c r="V8" i="4"/>
  <c r="U8" i="4"/>
  <c r="T8" i="4"/>
  <c r="X7" i="4"/>
  <c r="W7" i="4"/>
  <c r="V7" i="4"/>
  <c r="U7" i="4"/>
  <c r="T7" i="4"/>
  <c r="X6" i="4"/>
  <c r="W6" i="4"/>
  <c r="V6" i="4"/>
  <c r="U6" i="4"/>
  <c r="T6" i="4"/>
  <c r="X5" i="4"/>
  <c r="W5" i="4"/>
  <c r="V5" i="4"/>
  <c r="U5" i="4"/>
  <c r="T5" i="4"/>
  <c r="X4" i="4"/>
  <c r="W4" i="4"/>
  <c r="V4" i="4"/>
  <c r="U4" i="4"/>
  <c r="T4" i="4"/>
  <c r="R22" i="4"/>
  <c r="R23" i="4" s="1"/>
  <c r="T13" i="4" l="1"/>
  <c r="Y6" i="4"/>
  <c r="Y21" i="4"/>
  <c r="Y9" i="4"/>
  <c r="Y24" i="4"/>
  <c r="Y20" i="4"/>
  <c r="Y25" i="4"/>
  <c r="Y22" i="4"/>
  <c r="Y23" i="4"/>
  <c r="Y11" i="4"/>
  <c r="Y10" i="4"/>
  <c r="Y8" i="4"/>
  <c r="Y7" i="4"/>
  <c r="Y5" i="4"/>
  <c r="F17" i="4"/>
  <c r="G17" i="4"/>
  <c r="H17" i="4"/>
  <c r="I17" i="4"/>
  <c r="J17" i="4"/>
  <c r="F16" i="4"/>
  <c r="G16" i="4"/>
  <c r="H16" i="4"/>
  <c r="I16" i="4"/>
  <c r="J16" i="4"/>
  <c r="F15" i="4"/>
  <c r="G15" i="4"/>
  <c r="H15" i="4"/>
  <c r="I15" i="4"/>
  <c r="J15" i="4"/>
  <c r="G14" i="4"/>
  <c r="H14" i="4"/>
  <c r="I14" i="4"/>
  <c r="J14" i="4"/>
  <c r="F13" i="4"/>
  <c r="G13" i="4"/>
  <c r="H13" i="4"/>
  <c r="I13" i="4"/>
  <c r="J13" i="4"/>
  <c r="E17" i="4"/>
  <c r="E16" i="4"/>
  <c r="E15" i="4"/>
  <c r="E14" i="4"/>
  <c r="R6" i="4"/>
  <c r="R7" i="4" s="1"/>
  <c r="R11" i="4" s="1"/>
  <c r="W16" i="4" l="1"/>
  <c r="U14" i="4"/>
  <c r="T17" i="4"/>
  <c r="V16" i="4"/>
  <c r="X15" i="4"/>
  <c r="U16" i="4"/>
  <c r="X13" i="4"/>
  <c r="W13" i="4"/>
  <c r="Y4" i="4"/>
  <c r="V13" i="4"/>
  <c r="W15" i="4"/>
  <c r="T14" i="4"/>
  <c r="U13" i="4"/>
  <c r="V15" i="4"/>
  <c r="X17" i="4"/>
  <c r="T15" i="4"/>
  <c r="U15" i="4"/>
  <c r="W17" i="4"/>
  <c r="T16" i="4"/>
  <c r="X14" i="4"/>
  <c r="V17" i="4"/>
  <c r="W14" i="4"/>
  <c r="X16" i="4"/>
  <c r="U17" i="4"/>
  <c r="V14" i="4"/>
  <c r="F12" i="4"/>
  <c r="F3" i="4"/>
  <c r="G3" i="4" s="1"/>
  <c r="H3" i="4" s="1"/>
  <c r="I3" i="4" s="1"/>
  <c r="J3" i="4" s="1"/>
  <c r="Y17" i="4" l="1"/>
  <c r="Y13" i="4"/>
  <c r="Y14" i="4"/>
  <c r="Y15" i="4"/>
  <c r="Y16" i="4"/>
  <c r="G12" i="4"/>
  <c r="H12" i="4" s="1"/>
  <c r="I12" i="4" l="1"/>
  <c r="J12" i="4" s="1"/>
</calcChain>
</file>

<file path=xl/sharedStrings.xml><?xml version="1.0" encoding="utf-8"?>
<sst xmlns="http://schemas.openxmlformats.org/spreadsheetml/2006/main" count="76" uniqueCount="23">
  <si>
    <t>Average</t>
  </si>
  <si>
    <t>Median</t>
  </si>
  <si>
    <t>US Utility ROES</t>
  </si>
  <si>
    <t>ATMOS ENERGY CORP</t>
  </si>
  <si>
    <t>NEW JERSEY RESOURCES CORP</t>
  </si>
  <si>
    <t>Max</t>
  </si>
  <si>
    <t>Min</t>
  </si>
  <si>
    <t>StDev</t>
  </si>
  <si>
    <t>CV(ROE)</t>
  </si>
  <si>
    <t>Northwest Natural Holding Company</t>
  </si>
  <si>
    <t>ONE Gas Inc</t>
  </si>
  <si>
    <t>Spire Inc</t>
  </si>
  <si>
    <t>NiSource Inc.</t>
  </si>
  <si>
    <t>Canadian Holding Companies</t>
  </si>
  <si>
    <t>South Jersey Industries Inc.</t>
  </si>
  <si>
    <t>Southwest Gas Corporation</t>
  </si>
  <si>
    <t>Algonquin Power</t>
  </si>
  <si>
    <t>AltaGas Inc.</t>
  </si>
  <si>
    <t>Canadian Utilities Ltd.</t>
  </si>
  <si>
    <t>Emera Inc.</t>
  </si>
  <si>
    <t>Fortis Inc.</t>
  </si>
  <si>
    <t>Hydro One Ltd.</t>
  </si>
  <si>
    <t>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</si>
</sst>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10" fontId="0" fillId="0" borderId="0" xfId="0" applyNumberFormat="1"/>
    <xf numFmtId="1" fontId="0" fillId="0" borderId="0" xfId="0" applyNumberFormat="1"/>
    <xf numFmtId="1" fontId="4" fillId="0" borderId="0" xfId="0" applyNumberFormat="1" applyFont="1"/>
    <xf numFmtId="1" fontId="2" fillId="0" borderId="0" xfId="0" applyNumberFormat="1" applyFont="1"/>
    <xf numFmtId="10" fontId="1" fillId="0" borderId="0" xfId="0" applyNumberFormat="1" applyFont="1"/>
    <xf numFmtId="9" fontId="0" fillId="0" borderId="0" xfId="0" applyNumberFormat="1"/>
    <xf numFmtId="10" fontId="4" fillId="0" borderId="0" xfId="0" applyNumberFormat="1" applyFont="1"/>
    <xf numFmtId="164" fontId="4" fillId="0" borderId="0" xfId="0" applyNumberFormat="1" applyFont="1"/>
    <xf numFmtId="10" fontId="3" fillId="0" borderId="0" xfId="1" applyNumberFormat="1" applyFont="1"/>
    <xf numFmtId="0" fontId="1" fillId="0" borderId="0" xfId="0" applyFont="1"/>
    <xf numFmtId="10" fontId="0" fillId="0" borderId="0" xfId="1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3" fillId="2" borderId="0" xfId="0" applyNumberFormat="1" applyFont="1" applyFill="1"/>
    <xf numFmtId="164" fontId="3" fillId="2" borderId="0" xfId="0" applyNumberFormat="1" applyFont="1" applyFill="1"/>
    <xf numFmtId="0" fontId="4" fillId="2" borderId="0" xfId="0" applyFont="1" applyFill="1"/>
    <xf numFmtId="10" fontId="4" fillId="2" borderId="0" xfId="0" applyNumberFormat="1" applyFont="1" applyFill="1"/>
    <xf numFmtId="164" fontId="4" fillId="2" borderId="0" xfId="0" applyNumberFormat="1" applyFont="1" applyFill="1"/>
    <xf numFmtId="10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topLeftCell="L10" zoomScaleNormal="100" workbookViewId="0">
      <selection activeCell="AD37" sqref="AD37"/>
    </sheetView>
  </sheetViews>
  <sheetFormatPr defaultRowHeight="14.5" x14ac:dyDescent="0.35"/>
  <cols>
    <col min="1" max="1" width="34.54296875" customWidth="1"/>
    <col min="2" max="2" width="10" customWidth="1"/>
    <col min="3" max="3" width="8.26953125" customWidth="1"/>
    <col min="4" max="5" width="9.1796875" customWidth="1"/>
    <col min="6" max="6" width="7.81640625" customWidth="1"/>
    <col min="7" max="7" width="8.1796875" customWidth="1"/>
    <col min="12" max="18" width="8.1796875" customWidth="1"/>
    <col min="19" max="19" width="29.453125" bestFit="1" customWidth="1"/>
    <col min="20" max="20" width="8.1796875" customWidth="1"/>
    <col min="25" max="25" width="7.54296875" customWidth="1"/>
    <col min="27" max="27" width="21.81640625" customWidth="1"/>
  </cols>
  <sheetData>
    <row r="1" spans="1:25" x14ac:dyDescent="0.35">
      <c r="A1" s="1"/>
      <c r="B1" s="1"/>
      <c r="C1" s="1"/>
      <c r="D1" s="1"/>
      <c r="E1" s="1"/>
      <c r="T1" s="3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8" t="s">
        <v>22</v>
      </c>
      <c r="T2" s="4"/>
      <c r="U2" s="4"/>
      <c r="V2" s="4"/>
      <c r="W2" s="4"/>
      <c r="X2" s="4"/>
      <c r="Y2" s="5"/>
    </row>
    <row r="3" spans="1:25" x14ac:dyDescent="0.35">
      <c r="A3" s="6" t="s">
        <v>2</v>
      </c>
      <c r="B3" s="6">
        <v>2013</v>
      </c>
      <c r="C3" s="6">
        <v>2014</v>
      </c>
      <c r="D3" s="6">
        <v>2015</v>
      </c>
      <c r="E3" s="2">
        <v>2016</v>
      </c>
      <c r="F3" s="2">
        <f t="shared" ref="F3:G3" si="0">E3+1</f>
        <v>2017</v>
      </c>
      <c r="G3" s="2">
        <f t="shared" si="0"/>
        <v>2018</v>
      </c>
      <c r="H3" s="2">
        <f t="shared" ref="H3" si="1">G3+1</f>
        <v>2019</v>
      </c>
      <c r="I3" s="2">
        <f t="shared" ref="I3" si="2">H3+1</f>
        <v>2020</v>
      </c>
      <c r="J3" s="2">
        <f t="shared" ref="J3" si="3">I3+1</f>
        <v>2021</v>
      </c>
      <c r="K3" s="2">
        <v>2022</v>
      </c>
      <c r="S3" s="2"/>
      <c r="T3" s="2" t="s">
        <v>0</v>
      </c>
      <c r="U3" s="2" t="s">
        <v>1</v>
      </c>
      <c r="V3" s="2" t="s">
        <v>5</v>
      </c>
      <c r="W3" s="2" t="s">
        <v>6</v>
      </c>
      <c r="X3" s="2" t="s">
        <v>7</v>
      </c>
      <c r="Y3" s="2" t="s">
        <v>8</v>
      </c>
    </row>
    <row r="4" spans="1:25" x14ac:dyDescent="0.35">
      <c r="A4" s="1" t="s">
        <v>3</v>
      </c>
      <c r="B4" s="15">
        <v>9.8500000000000004E-2</v>
      </c>
      <c r="C4" s="15">
        <v>0.1023</v>
      </c>
      <c r="D4" s="15">
        <v>0.10009999999999999</v>
      </c>
      <c r="E4" s="7">
        <v>0.1052</v>
      </c>
      <c r="F4" s="7">
        <v>0.1113</v>
      </c>
      <c r="G4" s="7">
        <v>0.13900000000000001</v>
      </c>
      <c r="H4" s="7">
        <v>9.7100000000000006E-2</v>
      </c>
      <c r="I4" s="7">
        <v>9.5799999999999996E-2</v>
      </c>
      <c r="J4" s="7">
        <v>9.0499999999999997E-2</v>
      </c>
      <c r="K4" s="7">
        <v>8.9399999999999993E-2</v>
      </c>
      <c r="R4" s="8">
        <v>1</v>
      </c>
      <c r="S4" s="1" t="s">
        <v>3</v>
      </c>
      <c r="T4" s="3">
        <f t="shared" ref="T4:T11" si="4">AVERAGE(B4:K4)</f>
        <v>0.10291999999999998</v>
      </c>
      <c r="U4" s="3">
        <f t="shared" ref="U4:U11" si="5">MEDIAN(B4:K4)</f>
        <v>9.9299999999999999E-2</v>
      </c>
      <c r="V4" s="3">
        <f t="shared" ref="V4:V11" si="6">MAX(B4:K4)</f>
        <v>0.13900000000000001</v>
      </c>
      <c r="W4" s="3">
        <f t="shared" ref="W4:W11" si="7">MIN(B4:K4)</f>
        <v>8.9399999999999993E-2</v>
      </c>
      <c r="X4" s="3">
        <f t="shared" ref="X4:X11" si="8">STDEV(B4:K4)</f>
        <v>1.4246543440428033E-2</v>
      </c>
      <c r="Y4" s="4">
        <f t="shared" ref="Y4" si="9">X4/T4</f>
        <v>0.13842346910637424</v>
      </c>
    </row>
    <row r="5" spans="1:25" x14ac:dyDescent="0.35">
      <c r="A5" s="1" t="s">
        <v>4</v>
      </c>
      <c r="B5" s="15">
        <v>0.13500000000000001</v>
      </c>
      <c r="C5" s="15">
        <v>0.1532</v>
      </c>
      <c r="D5" s="15">
        <v>0.17460000000000001</v>
      </c>
      <c r="E5" s="7">
        <v>0.1158</v>
      </c>
      <c r="F5" s="7">
        <v>0.1099</v>
      </c>
      <c r="G5" s="7">
        <v>0.17580000000000001</v>
      </c>
      <c r="H5" s="7">
        <v>0.11409999999999999</v>
      </c>
      <c r="I5" s="7">
        <v>0.1142</v>
      </c>
      <c r="J5" s="7">
        <v>6.7799999999999999E-2</v>
      </c>
      <c r="K5" s="7">
        <v>0.1595</v>
      </c>
      <c r="R5" s="8">
        <v>2</v>
      </c>
      <c r="S5" s="1" t="s">
        <v>4</v>
      </c>
      <c r="T5" s="3">
        <f t="shared" si="4"/>
        <v>0.13199</v>
      </c>
      <c r="U5" s="3">
        <f t="shared" si="5"/>
        <v>0.12540000000000001</v>
      </c>
      <c r="V5" s="3">
        <f t="shared" si="6"/>
        <v>0.17580000000000001</v>
      </c>
      <c r="W5" s="3">
        <f t="shared" si="7"/>
        <v>6.7799999999999999E-2</v>
      </c>
      <c r="X5" s="3">
        <f t="shared" si="8"/>
        <v>3.4087516450715123E-2</v>
      </c>
      <c r="Y5" s="4">
        <f t="shared" ref="Y5:Y11" si="10">X5/T5</f>
        <v>0.25825832601496418</v>
      </c>
    </row>
    <row r="6" spans="1:25" x14ac:dyDescent="0.35">
      <c r="A6" s="1" t="s">
        <v>12</v>
      </c>
      <c r="B6" s="15">
        <v>9.2999999999999999E-2</v>
      </c>
      <c r="C6" s="15">
        <v>8.7900000000000006E-2</v>
      </c>
      <c r="D6" s="15">
        <v>5.7200000000000001E-2</v>
      </c>
      <c r="E6" s="3">
        <v>8.3799999999999999E-2</v>
      </c>
      <c r="F6" s="3">
        <v>3.0599999999999999E-2</v>
      </c>
      <c r="G6" s="3">
        <v>-1.43E-2</v>
      </c>
      <c r="H6" s="3">
        <v>6.5699999999999995E-2</v>
      </c>
      <c r="I6" s="3">
        <v>-1.46E-2</v>
      </c>
      <c r="J6" s="3">
        <v>0.1031</v>
      </c>
      <c r="K6" s="3">
        <v>0.13109999999999999</v>
      </c>
      <c r="R6" s="8">
        <f t="shared" ref="R6:R11" si="11">R5+1</f>
        <v>3</v>
      </c>
      <c r="S6" s="1" t="s">
        <v>12</v>
      </c>
      <c r="T6" s="3">
        <f t="shared" si="4"/>
        <v>6.2350000000000003E-2</v>
      </c>
      <c r="U6" s="3">
        <f t="shared" si="5"/>
        <v>7.4749999999999997E-2</v>
      </c>
      <c r="V6" s="3">
        <f t="shared" si="6"/>
        <v>0.13109999999999999</v>
      </c>
      <c r="W6" s="3">
        <f t="shared" si="7"/>
        <v>-1.46E-2</v>
      </c>
      <c r="X6" s="3">
        <f t="shared" si="8"/>
        <v>4.8627592761494753E-2</v>
      </c>
      <c r="Y6" s="4">
        <f t="shared" si="10"/>
        <v>0.77991327604642746</v>
      </c>
    </row>
    <row r="7" spans="1:25" x14ac:dyDescent="0.35">
      <c r="A7" s="1" t="s">
        <v>9</v>
      </c>
      <c r="B7" s="15">
        <v>8.1500000000000003E-2</v>
      </c>
      <c r="C7" s="15">
        <v>7.7299999999999994E-2</v>
      </c>
      <c r="D7" s="15">
        <v>6.9400000000000003E-2</v>
      </c>
      <c r="E7" s="7">
        <v>7.22E-2</v>
      </c>
      <c r="F7" s="7">
        <v>-6.9800000000000001E-2</v>
      </c>
      <c r="G7" s="7">
        <v>8.5800000000000001E-2</v>
      </c>
      <c r="H7" s="7">
        <v>7.5800000000000006E-2</v>
      </c>
      <c r="I7" s="7">
        <v>8.7499999999999994E-2</v>
      </c>
      <c r="J7" s="7">
        <v>8.6300000000000002E-2</v>
      </c>
      <c r="K7" s="7">
        <v>8.1799999999999998E-2</v>
      </c>
      <c r="R7" s="8">
        <f t="shared" si="11"/>
        <v>4</v>
      </c>
      <c r="S7" s="1" t="s">
        <v>9</v>
      </c>
      <c r="T7" s="3">
        <f t="shared" si="4"/>
        <v>6.4780000000000004E-2</v>
      </c>
      <c r="U7" s="3">
        <f t="shared" si="5"/>
        <v>7.9399999999999998E-2</v>
      </c>
      <c r="V7" s="3">
        <f t="shared" si="6"/>
        <v>8.7499999999999994E-2</v>
      </c>
      <c r="W7" s="3">
        <f t="shared" si="7"/>
        <v>-6.9800000000000001E-2</v>
      </c>
      <c r="X7" s="3">
        <f t="shared" si="8"/>
        <v>4.7675705436719951E-2</v>
      </c>
      <c r="Y7" s="4">
        <f t="shared" si="10"/>
        <v>0.73596334419141629</v>
      </c>
    </row>
    <row r="8" spans="1:25" x14ac:dyDescent="0.35">
      <c r="A8" s="1" t="s">
        <v>10</v>
      </c>
      <c r="B8" s="15">
        <v>8.2900000000000001E-2</v>
      </c>
      <c r="C8" s="15">
        <v>7.2400000000000006E-2</v>
      </c>
      <c r="D8" s="15">
        <v>6.5500000000000003E-2</v>
      </c>
      <c r="E8" s="7">
        <v>7.51E-2</v>
      </c>
      <c r="F8" s="7">
        <v>8.4699999999999998E-2</v>
      </c>
      <c r="G8" s="7">
        <v>8.6099999999999996E-2</v>
      </c>
      <c r="H8" s="7">
        <v>8.9499999999999996E-2</v>
      </c>
      <c r="I8" s="7">
        <v>0.09</v>
      </c>
      <c r="J8" s="7">
        <v>9.01E-2</v>
      </c>
      <c r="K8" s="7">
        <v>8.9900000000000008E-2</v>
      </c>
      <c r="R8" s="8">
        <v>5</v>
      </c>
      <c r="S8" s="1" t="s">
        <v>10</v>
      </c>
      <c r="T8" s="3">
        <f t="shared" si="4"/>
        <v>8.2619999999999999E-2</v>
      </c>
      <c r="U8" s="3">
        <f t="shared" si="5"/>
        <v>8.5400000000000004E-2</v>
      </c>
      <c r="V8" s="3">
        <f t="shared" si="6"/>
        <v>9.01E-2</v>
      </c>
      <c r="W8" s="3">
        <f t="shared" si="7"/>
        <v>6.5500000000000003E-2</v>
      </c>
      <c r="X8" s="3">
        <f t="shared" si="8"/>
        <v>8.7009322616730077E-3</v>
      </c>
      <c r="Y8" s="4">
        <f t="shared" si="10"/>
        <v>0.10531266353997831</v>
      </c>
    </row>
    <row r="9" spans="1:25" x14ac:dyDescent="0.35">
      <c r="A9" s="1" t="s">
        <v>14</v>
      </c>
      <c r="B9" s="7">
        <v>0.10440000000000001</v>
      </c>
      <c r="C9" s="7">
        <v>0.1103</v>
      </c>
      <c r="D9" s="7">
        <v>0.1067</v>
      </c>
      <c r="E9" s="7">
        <v>0.1021</v>
      </c>
      <c r="F9" s="7">
        <v>-3.2000000000000002E-3</v>
      </c>
      <c r="G9" s="7">
        <v>1.61E-2</v>
      </c>
      <c r="H9" s="3">
        <v>5.7200000000000001E-2</v>
      </c>
      <c r="I9" s="3">
        <v>0.1018</v>
      </c>
      <c r="J9" s="3">
        <v>4.8300000000000003E-2</v>
      </c>
      <c r="R9" s="8">
        <v>6</v>
      </c>
      <c r="S9" s="1" t="s">
        <v>14</v>
      </c>
      <c r="T9" s="20">
        <f t="shared" si="4"/>
        <v>7.1522222222222223E-2</v>
      </c>
      <c r="U9" s="20">
        <f t="shared" si="5"/>
        <v>0.1018</v>
      </c>
      <c r="V9" s="20">
        <f t="shared" si="6"/>
        <v>0.1103</v>
      </c>
      <c r="W9" s="20">
        <f t="shared" si="7"/>
        <v>-3.2000000000000002E-3</v>
      </c>
      <c r="X9" s="20">
        <f t="shared" si="8"/>
        <v>4.3406963087095192E-2</v>
      </c>
      <c r="Y9" s="21">
        <f t="shared" si="10"/>
        <v>0.60690176756852066</v>
      </c>
    </row>
    <row r="10" spans="1:25" x14ac:dyDescent="0.35">
      <c r="A10" s="1" t="s">
        <v>15</v>
      </c>
      <c r="B10" s="15">
        <v>0.1067</v>
      </c>
      <c r="C10" s="15">
        <v>9.7199999999999995E-2</v>
      </c>
      <c r="D10" s="15">
        <v>8.9700000000000002E-2</v>
      </c>
      <c r="E10" s="7">
        <v>9.3299999999999994E-2</v>
      </c>
      <c r="F10" s="12">
        <v>0.1115</v>
      </c>
      <c r="G10" s="7">
        <v>8.9599999999999999E-2</v>
      </c>
      <c r="H10" s="7">
        <v>8.9899999999999994E-2</v>
      </c>
      <c r="I10" s="7">
        <v>8.9700000000000002E-2</v>
      </c>
      <c r="J10" s="7">
        <v>7.1300000000000002E-2</v>
      </c>
      <c r="K10" s="7">
        <v>-6.7599999999999993E-2</v>
      </c>
      <c r="R10" s="8">
        <v>7</v>
      </c>
      <c r="S10" s="1" t="s">
        <v>15</v>
      </c>
      <c r="T10" s="20">
        <f t="shared" si="4"/>
        <v>7.7130000000000004E-2</v>
      </c>
      <c r="U10" s="20">
        <f t="shared" si="5"/>
        <v>8.9799999999999991E-2</v>
      </c>
      <c r="V10" s="20">
        <f t="shared" si="6"/>
        <v>0.1115</v>
      </c>
      <c r="W10" s="20">
        <f t="shared" si="7"/>
        <v>-6.7599999999999993E-2</v>
      </c>
      <c r="X10" s="20">
        <f t="shared" si="8"/>
        <v>5.1999253199765595E-2</v>
      </c>
      <c r="Y10" s="21">
        <f t="shared" si="10"/>
        <v>0.67417675612298189</v>
      </c>
    </row>
    <row r="11" spans="1:25" x14ac:dyDescent="0.35">
      <c r="A11" s="1" t="s">
        <v>11</v>
      </c>
      <c r="B11" s="15">
        <v>6.4000000000000001E-2</v>
      </c>
      <c r="C11" s="15">
        <v>6.6199999999999995E-2</v>
      </c>
      <c r="D11" s="15">
        <v>8.8800000000000004E-2</v>
      </c>
      <c r="E11" s="7">
        <v>8.6300000000000002E-2</v>
      </c>
      <c r="F11" s="7">
        <v>8.5999999999999993E-2</v>
      </c>
      <c r="G11" s="7">
        <v>0.1009</v>
      </c>
      <c r="H11" s="7">
        <v>7.85E-2</v>
      </c>
      <c r="I11" s="7">
        <v>3.2199999999999999E-2</v>
      </c>
      <c r="J11" s="7">
        <v>0.1082</v>
      </c>
      <c r="K11" s="7">
        <v>8.2400000000000001E-2</v>
      </c>
      <c r="R11" s="8">
        <f t="shared" si="11"/>
        <v>8</v>
      </c>
      <c r="S11" s="1" t="s">
        <v>11</v>
      </c>
      <c r="T11" s="20">
        <f t="shared" si="4"/>
        <v>7.9350000000000004E-2</v>
      </c>
      <c r="U11" s="20">
        <f t="shared" si="5"/>
        <v>8.4199999999999997E-2</v>
      </c>
      <c r="V11" s="20">
        <f t="shared" si="6"/>
        <v>0.1082</v>
      </c>
      <c r="W11" s="20">
        <f t="shared" si="7"/>
        <v>3.2199999999999999E-2</v>
      </c>
      <c r="X11" s="20">
        <f t="shared" si="8"/>
        <v>2.1396378198190482E-2</v>
      </c>
      <c r="Y11" s="21">
        <f t="shared" si="10"/>
        <v>0.26964559796081261</v>
      </c>
    </row>
    <row r="12" spans="1:25" x14ac:dyDescent="0.35">
      <c r="B12" s="16">
        <v>2013</v>
      </c>
      <c r="C12" s="16">
        <v>2014</v>
      </c>
      <c r="D12" s="16">
        <v>2015</v>
      </c>
      <c r="E12" s="2">
        <v>2016</v>
      </c>
      <c r="F12" s="2">
        <f>E12+1</f>
        <v>2017</v>
      </c>
      <c r="G12" s="2">
        <f t="shared" ref="G12:J12" si="12">F12+1</f>
        <v>2018</v>
      </c>
      <c r="H12" s="2">
        <f t="shared" si="12"/>
        <v>2019</v>
      </c>
      <c r="I12" s="2">
        <f>H12+1</f>
        <v>2020</v>
      </c>
      <c r="J12" s="2">
        <f t="shared" si="12"/>
        <v>2021</v>
      </c>
      <c r="K12" s="2">
        <v>2022</v>
      </c>
      <c r="L12" s="2"/>
      <c r="M12" s="2"/>
      <c r="N12" s="2"/>
      <c r="O12" s="2"/>
      <c r="P12" s="2"/>
      <c r="Q12" s="2"/>
      <c r="R12" s="9"/>
      <c r="S12" s="1"/>
      <c r="T12" s="22" t="s">
        <v>0</v>
      </c>
      <c r="U12" s="22" t="s">
        <v>1</v>
      </c>
      <c r="V12" s="22" t="s">
        <v>5</v>
      </c>
      <c r="W12" s="22" t="s">
        <v>6</v>
      </c>
      <c r="X12" s="22" t="s">
        <v>7</v>
      </c>
      <c r="Y12" s="22" t="s">
        <v>8</v>
      </c>
    </row>
    <row r="13" spans="1:25" x14ac:dyDescent="0.35">
      <c r="A13" s="2" t="s">
        <v>0</v>
      </c>
      <c r="B13" s="25">
        <f t="shared" ref="B13:D13" si="13">AVERAGE(B4:B11)</f>
        <v>9.5750000000000002E-2</v>
      </c>
      <c r="C13" s="25">
        <f t="shared" si="13"/>
        <v>9.5850000000000005E-2</v>
      </c>
      <c r="D13" s="25">
        <f t="shared" si="13"/>
        <v>9.4E-2</v>
      </c>
      <c r="E13" s="25">
        <f>AVERAGE(E4:E11)</f>
        <v>9.1725000000000001E-2</v>
      </c>
      <c r="F13" s="25">
        <f t="shared" ref="F13:K13" si="14">AVERAGE(F4:F11)</f>
        <v>5.762500000000001E-2</v>
      </c>
      <c r="G13" s="25">
        <f t="shared" si="14"/>
        <v>8.4875000000000006E-2</v>
      </c>
      <c r="H13" s="25">
        <f t="shared" si="14"/>
        <v>8.3475000000000008E-2</v>
      </c>
      <c r="I13" s="25">
        <f t="shared" si="14"/>
        <v>7.4575000000000002E-2</v>
      </c>
      <c r="J13" s="25">
        <f t="shared" si="14"/>
        <v>8.3199999999999996E-2</v>
      </c>
      <c r="K13" s="25">
        <f t="shared" si="14"/>
        <v>8.0928571428571433E-2</v>
      </c>
      <c r="L13" s="11"/>
      <c r="M13" s="11"/>
      <c r="N13" s="11"/>
      <c r="O13" s="11"/>
      <c r="P13" s="11"/>
      <c r="Q13" s="11"/>
      <c r="R13" s="10"/>
      <c r="S13" s="2" t="s">
        <v>0</v>
      </c>
      <c r="T13" s="23">
        <f>AVERAGE(T4:T11)</f>
        <v>8.4082777777777784E-2</v>
      </c>
      <c r="U13" s="23">
        <f t="shared" ref="U13:Y13" si="15">AVERAGE(U4:U11)</f>
        <v>9.2506250000000012E-2</v>
      </c>
      <c r="V13" s="20">
        <f t="shared" si="15"/>
        <v>0.11918749999999999</v>
      </c>
      <c r="W13" s="20">
        <f t="shared" si="15"/>
        <v>1.2462500000000001E-2</v>
      </c>
      <c r="X13" s="20">
        <f t="shared" si="15"/>
        <v>3.3767610604510265E-2</v>
      </c>
      <c r="Y13" s="24">
        <f t="shared" si="15"/>
        <v>0.44607440006893445</v>
      </c>
    </row>
    <row r="14" spans="1:25" x14ac:dyDescent="0.35">
      <c r="A14" s="2" t="s">
        <v>1</v>
      </c>
      <c r="B14" s="25">
        <f t="shared" ref="B14:D14" si="16">MEDIAN(B4:B11)</f>
        <v>9.5750000000000002E-2</v>
      </c>
      <c r="C14" s="25">
        <f t="shared" si="16"/>
        <v>9.2549999999999993E-2</v>
      </c>
      <c r="D14" s="25">
        <f t="shared" si="16"/>
        <v>8.9249999999999996E-2</v>
      </c>
      <c r="E14" s="25">
        <f t="shared" ref="E14:K14" si="17">MEDIAN(E4:E11)</f>
        <v>8.9799999999999991E-2</v>
      </c>
      <c r="F14" s="25">
        <f>MEDIAN(F4:F11)</f>
        <v>8.5349999999999995E-2</v>
      </c>
      <c r="G14" s="25">
        <f t="shared" si="17"/>
        <v>8.7849999999999998E-2</v>
      </c>
      <c r="H14" s="25">
        <f t="shared" si="17"/>
        <v>8.3999999999999991E-2</v>
      </c>
      <c r="I14" s="25">
        <f t="shared" si="17"/>
        <v>8.9849999999999999E-2</v>
      </c>
      <c r="J14" s="25">
        <f t="shared" si="17"/>
        <v>8.8200000000000001E-2</v>
      </c>
      <c r="K14" s="25">
        <f t="shared" si="17"/>
        <v>8.9399999999999993E-2</v>
      </c>
      <c r="L14" s="11"/>
      <c r="M14" s="11"/>
      <c r="N14" s="11"/>
      <c r="O14" s="11"/>
      <c r="P14" s="11"/>
      <c r="Q14" s="11"/>
      <c r="R14" s="10"/>
      <c r="S14" s="2" t="s">
        <v>1</v>
      </c>
      <c r="T14" s="20">
        <f t="shared" ref="T14:Y14" si="18">MEDIAN(T4:T11)</f>
        <v>7.8240000000000004E-2</v>
      </c>
      <c r="U14" s="20">
        <f t="shared" si="18"/>
        <v>8.7599999999999997E-2</v>
      </c>
      <c r="V14" s="20">
        <f t="shared" si="18"/>
        <v>0.1109</v>
      </c>
      <c r="W14" s="20">
        <f t="shared" si="18"/>
        <v>1.4500000000000001E-2</v>
      </c>
      <c r="X14" s="20">
        <f t="shared" si="18"/>
        <v>3.8747239768905158E-2</v>
      </c>
      <c r="Y14" s="21">
        <f t="shared" si="18"/>
        <v>0.43827368276466661</v>
      </c>
    </row>
    <row r="15" spans="1:25" x14ac:dyDescent="0.35">
      <c r="A15" s="2" t="s">
        <v>5</v>
      </c>
      <c r="B15" s="25">
        <f t="shared" ref="B15:D15" si="19">MAX(B4:B11)</f>
        <v>0.13500000000000001</v>
      </c>
      <c r="C15" s="25">
        <f t="shared" si="19"/>
        <v>0.1532</v>
      </c>
      <c r="D15" s="25">
        <f t="shared" si="19"/>
        <v>0.17460000000000001</v>
      </c>
      <c r="E15" s="25">
        <f t="shared" ref="E15:K15" si="20">MAX(E4:E11)</f>
        <v>0.1158</v>
      </c>
      <c r="F15" s="25">
        <f t="shared" si="20"/>
        <v>0.1115</v>
      </c>
      <c r="G15" s="25">
        <f t="shared" si="20"/>
        <v>0.17580000000000001</v>
      </c>
      <c r="H15" s="25">
        <f t="shared" si="20"/>
        <v>0.11409999999999999</v>
      </c>
      <c r="I15" s="25">
        <f t="shared" si="20"/>
        <v>0.1142</v>
      </c>
      <c r="J15" s="25">
        <f t="shared" si="20"/>
        <v>0.1082</v>
      </c>
      <c r="K15" s="25">
        <f t="shared" si="20"/>
        <v>0.1595</v>
      </c>
      <c r="L15" s="11"/>
      <c r="M15" s="11"/>
      <c r="N15" s="11"/>
      <c r="O15" s="11"/>
      <c r="P15" s="11"/>
      <c r="Q15" s="11"/>
      <c r="R15" s="10"/>
      <c r="S15" s="2" t="s">
        <v>5</v>
      </c>
      <c r="T15" s="20">
        <f t="shared" ref="T15:Y15" si="21">MAX(T4:T11)</f>
        <v>0.13199</v>
      </c>
      <c r="U15" s="20">
        <f t="shared" si="21"/>
        <v>0.12540000000000001</v>
      </c>
      <c r="V15" s="20">
        <f t="shared" si="21"/>
        <v>0.17580000000000001</v>
      </c>
      <c r="W15" s="20">
        <f t="shared" si="21"/>
        <v>8.9399999999999993E-2</v>
      </c>
      <c r="X15" s="20">
        <f t="shared" si="21"/>
        <v>5.1999253199765595E-2</v>
      </c>
      <c r="Y15" s="21">
        <f t="shared" si="21"/>
        <v>0.77991327604642746</v>
      </c>
    </row>
    <row r="16" spans="1:25" x14ac:dyDescent="0.35">
      <c r="A16" s="2" t="s">
        <v>6</v>
      </c>
      <c r="B16" s="25">
        <f t="shared" ref="B16:D16" si="22">MIN(B4:B11)</f>
        <v>6.4000000000000001E-2</v>
      </c>
      <c r="C16" s="25">
        <f t="shared" si="22"/>
        <v>6.6199999999999995E-2</v>
      </c>
      <c r="D16" s="25">
        <f t="shared" si="22"/>
        <v>5.7200000000000001E-2</v>
      </c>
      <c r="E16" s="25">
        <f t="shared" ref="E16:K16" si="23">MIN(E4:E11)</f>
        <v>7.22E-2</v>
      </c>
      <c r="F16" s="25">
        <f t="shared" si="23"/>
        <v>-6.9800000000000001E-2</v>
      </c>
      <c r="G16" s="25">
        <f t="shared" si="23"/>
        <v>-1.43E-2</v>
      </c>
      <c r="H16" s="25">
        <f t="shared" si="23"/>
        <v>5.7200000000000001E-2</v>
      </c>
      <c r="I16" s="25">
        <f t="shared" si="23"/>
        <v>-1.46E-2</v>
      </c>
      <c r="J16" s="25">
        <f t="shared" si="23"/>
        <v>4.8300000000000003E-2</v>
      </c>
      <c r="K16" s="25">
        <f t="shared" si="23"/>
        <v>-6.7599999999999993E-2</v>
      </c>
      <c r="L16" s="11"/>
      <c r="M16" s="11"/>
      <c r="N16" s="11"/>
      <c r="O16" s="11"/>
      <c r="P16" s="11"/>
      <c r="Q16" s="11"/>
      <c r="R16" s="10"/>
      <c r="S16" s="2" t="s">
        <v>6</v>
      </c>
      <c r="T16" s="20">
        <f t="shared" ref="T16:Y16" si="24">MIN(T4:T11)</f>
        <v>6.2350000000000003E-2</v>
      </c>
      <c r="U16" s="20">
        <f t="shared" si="24"/>
        <v>7.4749999999999997E-2</v>
      </c>
      <c r="V16" s="20">
        <f t="shared" si="24"/>
        <v>8.7499999999999994E-2</v>
      </c>
      <c r="W16" s="20">
        <f t="shared" si="24"/>
        <v>-6.9800000000000001E-2</v>
      </c>
      <c r="X16" s="20">
        <f t="shared" si="24"/>
        <v>8.7009322616730077E-3</v>
      </c>
      <c r="Y16" s="21">
        <f t="shared" si="24"/>
        <v>0.10531266353997831</v>
      </c>
    </row>
    <row r="17" spans="1:25" x14ac:dyDescent="0.35">
      <c r="A17" s="2" t="s">
        <v>7</v>
      </c>
      <c r="B17" s="25">
        <f t="shared" ref="B17:D17" si="25">STDEV(B4:B11)</f>
        <v>2.1134467447411934E-2</v>
      </c>
      <c r="C17" s="25">
        <f t="shared" si="25"/>
        <v>2.7716885003292006E-2</v>
      </c>
      <c r="D17" s="25">
        <f t="shared" si="25"/>
        <v>3.6862757047497911E-2</v>
      </c>
      <c r="E17" s="25">
        <f t="shared" ref="E17:K17" si="26">STDEV(E4:E11)</f>
        <v>1.5218198691979656E-2</v>
      </c>
      <c r="F17" s="25">
        <f t="shared" si="26"/>
        <v>6.6247970319312954E-2</v>
      </c>
      <c r="G17" s="25">
        <f t="shared" si="26"/>
        <v>6.099652800423503E-2</v>
      </c>
      <c r="H17" s="25">
        <f t="shared" si="26"/>
        <v>1.8091414696321698E-2</v>
      </c>
      <c r="I17" s="25">
        <f t="shared" si="26"/>
        <v>4.3331636413661015E-2</v>
      </c>
      <c r="J17" s="25">
        <f t="shared" si="26"/>
        <v>1.9742267925877799E-2</v>
      </c>
      <c r="K17" s="25">
        <f t="shared" si="26"/>
        <v>7.177111104721999E-2</v>
      </c>
      <c r="L17" s="11"/>
      <c r="M17" s="11"/>
      <c r="N17" s="11"/>
      <c r="O17" s="11"/>
      <c r="P17" s="11"/>
      <c r="Q17" s="11"/>
      <c r="R17" s="10"/>
      <c r="S17" s="2" t="s">
        <v>7</v>
      </c>
      <c r="T17" s="20">
        <f t="shared" ref="T17:Y17" si="27">STDEV(T4:T11)</f>
        <v>2.3069774043687673E-2</v>
      </c>
      <c r="U17" s="20">
        <f t="shared" si="27"/>
        <v>1.6161692748595278E-2</v>
      </c>
      <c r="V17" s="20">
        <f t="shared" si="27"/>
        <v>2.890479137246486E-2</v>
      </c>
      <c r="W17" s="20">
        <f t="shared" si="27"/>
        <v>6.1340942689202295E-2</v>
      </c>
      <c r="X17" s="20">
        <f t="shared" si="27"/>
        <v>1.6912059251745135E-2</v>
      </c>
      <c r="Y17" s="21">
        <f t="shared" si="27"/>
        <v>0.2804460167822807</v>
      </c>
    </row>
    <row r="19" spans="1:25" x14ac:dyDescent="0.35">
      <c r="A19" s="6" t="s">
        <v>13</v>
      </c>
      <c r="B19" s="2"/>
      <c r="C19" s="2"/>
      <c r="D19" s="2"/>
      <c r="S19" s="19" t="s">
        <v>22</v>
      </c>
      <c r="T19" s="2" t="s">
        <v>0</v>
      </c>
      <c r="U19" s="2" t="s">
        <v>1</v>
      </c>
      <c r="V19" s="2" t="s">
        <v>5</v>
      </c>
      <c r="W19" s="2" t="s">
        <v>6</v>
      </c>
      <c r="X19" s="2" t="s">
        <v>7</v>
      </c>
      <c r="Y19" s="2" t="s">
        <v>8</v>
      </c>
    </row>
    <row r="20" spans="1:25" x14ac:dyDescent="0.35">
      <c r="A20" s="1" t="s">
        <v>16</v>
      </c>
      <c r="B20" s="17">
        <v>1.7600000000000001E-2</v>
      </c>
      <c r="C20" s="17">
        <v>5.96E-2</v>
      </c>
      <c r="D20" s="17">
        <v>6.5299999999999997E-2</v>
      </c>
      <c r="E20" s="17">
        <v>7.1400000000000005E-2</v>
      </c>
      <c r="F20" s="17">
        <v>7.6200000000000004E-2</v>
      </c>
      <c r="G20" s="17">
        <v>6.4000000000000001E-2</v>
      </c>
      <c r="H20" s="17">
        <v>0.15629999999999999</v>
      </c>
      <c r="I20" s="17">
        <v>0.1777</v>
      </c>
      <c r="J20" s="17">
        <v>4.7899999999999998E-2</v>
      </c>
      <c r="R20" s="8">
        <v>1</v>
      </c>
      <c r="S20" s="1" t="s">
        <v>16</v>
      </c>
      <c r="T20" s="3">
        <f>AVERAGE(B20:J20)</f>
        <v>8.1777777777777783E-2</v>
      </c>
      <c r="U20" s="3">
        <f>MEDIAN(B20:J20)</f>
        <v>6.5299999999999997E-2</v>
      </c>
      <c r="V20" s="3">
        <f>MAX(B20:J20)</f>
        <v>0.1777</v>
      </c>
      <c r="W20" s="3">
        <f>MIN(B20:J20)</f>
        <v>1.7600000000000001E-2</v>
      </c>
      <c r="X20" s="3">
        <f>STDEV(B20:J20)</f>
        <v>5.1525910418394785E-2</v>
      </c>
      <c r="Y20" s="4">
        <f t="shared" ref="Y20:Y25" si="28">X20/T20</f>
        <v>0.63007227413797973</v>
      </c>
    </row>
    <row r="21" spans="1:25" x14ac:dyDescent="0.35">
      <c r="A21" s="1" t="s">
        <v>17</v>
      </c>
      <c r="B21" s="17">
        <v>9.6299999999999997E-2</v>
      </c>
      <c r="C21" s="17">
        <v>3.8600000000000002E-2</v>
      </c>
      <c r="D21" s="17">
        <v>3.3E-3</v>
      </c>
      <c r="E21" s="17">
        <v>4.5900000000000003E-2</v>
      </c>
      <c r="F21" s="17">
        <v>8.8000000000000005E-3</v>
      </c>
      <c r="G21" s="17">
        <v>-0.1115</v>
      </c>
      <c r="H21" s="17">
        <v>0.1321</v>
      </c>
      <c r="I21" s="17">
        <v>8.1699999999999995E-2</v>
      </c>
      <c r="J21" s="17">
        <v>3.8899999999999997E-2</v>
      </c>
      <c r="K21" s="17">
        <v>6.2600000000000003E-2</v>
      </c>
      <c r="R21" s="8">
        <v>2</v>
      </c>
      <c r="S21" s="1" t="s">
        <v>17</v>
      </c>
      <c r="T21" s="3">
        <f>AVERAGE(B21:K21)</f>
        <v>3.9669999999999997E-2</v>
      </c>
      <c r="U21" s="3">
        <f>MEDIAN(B21:K21)</f>
        <v>4.24E-2</v>
      </c>
      <c r="V21" s="3">
        <f>MAX(B21:K21)</f>
        <v>0.1321</v>
      </c>
      <c r="W21" s="3">
        <f>MIN(B21:K21)</f>
        <v>-0.1115</v>
      </c>
      <c r="X21" s="3">
        <f>STDEV(B21:K21)</f>
        <v>6.600607800296375E-2</v>
      </c>
      <c r="Y21" s="4">
        <f t="shared" si="28"/>
        <v>1.6638789514233363</v>
      </c>
    </row>
    <row r="22" spans="1:25" x14ac:dyDescent="0.35">
      <c r="A22" s="1" t="s">
        <v>18</v>
      </c>
      <c r="B22" s="17">
        <v>0.1368</v>
      </c>
      <c r="C22" s="17">
        <v>0.1507</v>
      </c>
      <c r="D22" s="17">
        <v>6.4299999999999996E-2</v>
      </c>
      <c r="E22" s="17">
        <v>0.1169</v>
      </c>
      <c r="F22" s="17">
        <v>8.7300000000000003E-2</v>
      </c>
      <c r="G22" s="17">
        <v>0.1171</v>
      </c>
      <c r="H22" s="17">
        <v>0.17430000000000001</v>
      </c>
      <c r="I22" s="17">
        <v>6.93E-2</v>
      </c>
      <c r="J22" s="17">
        <v>6.4299999999999996E-2</v>
      </c>
      <c r="K22" s="17">
        <v>0.1074</v>
      </c>
      <c r="R22" s="8">
        <f t="shared" ref="R22:R23" si="29">R21+1</f>
        <v>3</v>
      </c>
      <c r="S22" s="1" t="s">
        <v>18</v>
      </c>
      <c r="T22" s="3">
        <f>AVERAGE(B22:K22)</f>
        <v>0.10884000000000001</v>
      </c>
      <c r="U22" s="3">
        <f>MEDIAN(B22:K22)</f>
        <v>0.11215</v>
      </c>
      <c r="V22" s="3">
        <f>MAX(B22:K22)</f>
        <v>0.17430000000000001</v>
      </c>
      <c r="W22" s="3">
        <f>MIN(B22:K22)</f>
        <v>6.4299999999999996E-2</v>
      </c>
      <c r="X22" s="3">
        <f>STDEV(B22:K22)</f>
        <v>3.7931669559295146E-2</v>
      </c>
      <c r="Y22" s="4">
        <f t="shared" si="28"/>
        <v>0.34850854060359376</v>
      </c>
    </row>
    <row r="23" spans="1:25" x14ac:dyDescent="0.35">
      <c r="A23" s="1" t="s">
        <v>19</v>
      </c>
      <c r="B23" s="17">
        <v>0.1159</v>
      </c>
      <c r="C23" s="17">
        <v>0.17</v>
      </c>
      <c r="D23" s="17">
        <v>0.1285</v>
      </c>
      <c r="E23" s="17">
        <v>4.7899999999999998E-2</v>
      </c>
      <c r="F23" s="17">
        <v>4.2999999999999997E-2</v>
      </c>
      <c r="G23" s="17">
        <v>0.1036</v>
      </c>
      <c r="H23" s="17">
        <v>8.9099999999999999E-2</v>
      </c>
      <c r="I23" s="17">
        <v>0.11899999999999999</v>
      </c>
      <c r="J23" s="17">
        <v>6.0400000000000002E-2</v>
      </c>
      <c r="K23" s="17">
        <v>0.1011</v>
      </c>
      <c r="R23" s="8">
        <f t="shared" si="29"/>
        <v>4</v>
      </c>
      <c r="S23" s="1" t="s">
        <v>19</v>
      </c>
      <c r="T23" s="3">
        <f>AVERAGE(B23:K23)</f>
        <v>9.7850000000000006E-2</v>
      </c>
      <c r="U23" s="3">
        <f>MEDIAN(B23:K23)</f>
        <v>0.10235</v>
      </c>
      <c r="V23" s="3">
        <f>MAX(B23:K23)</f>
        <v>0.17</v>
      </c>
      <c r="W23" s="3">
        <f>MIN(B23:K23)</f>
        <v>4.2999999999999997E-2</v>
      </c>
      <c r="X23" s="3">
        <f>STDEV(B23:K23)</f>
        <v>3.9362115175776695E-2</v>
      </c>
      <c r="Y23" s="4">
        <f t="shared" si="28"/>
        <v>0.40226995580763097</v>
      </c>
    </row>
    <row r="24" spans="1:25" x14ac:dyDescent="0.35">
      <c r="A24" s="1" t="s">
        <v>20</v>
      </c>
      <c r="B24" s="17">
        <v>8.0600000000000005E-2</v>
      </c>
      <c r="C24" s="17">
        <v>5.45E-2</v>
      </c>
      <c r="D24" s="17">
        <v>9.7500000000000003E-2</v>
      </c>
      <c r="E24" s="17">
        <v>5.5599999999999997E-2</v>
      </c>
      <c r="F24" s="17">
        <v>7.3099999999999998E-2</v>
      </c>
      <c r="G24" s="17">
        <v>7.7800000000000008E-2</v>
      </c>
      <c r="H24" s="17">
        <v>0.10400000000000001</v>
      </c>
      <c r="I24" s="17">
        <v>7.1199999999999999E-2</v>
      </c>
      <c r="J24" s="17">
        <v>7.0900000000000005E-2</v>
      </c>
      <c r="K24" s="17">
        <v>7.1800000000000003E-2</v>
      </c>
      <c r="R24" s="8">
        <v>5</v>
      </c>
      <c r="S24" s="1" t="s">
        <v>20</v>
      </c>
      <c r="T24" s="3">
        <f>AVERAGE(B24:K24)</f>
        <v>7.5700000000000003E-2</v>
      </c>
      <c r="U24" s="3">
        <f>MEDIAN(B24:K24)</f>
        <v>7.2450000000000001E-2</v>
      </c>
      <c r="V24" s="3">
        <f>MAX(B24:K24)</f>
        <v>0.10400000000000001</v>
      </c>
      <c r="W24" s="3">
        <f>MIN(B24:K24)</f>
        <v>5.45E-2</v>
      </c>
      <c r="X24" s="3">
        <f>STDEV(B24:K24)</f>
        <v>1.5717152696620613E-2</v>
      </c>
      <c r="Y24" s="4">
        <f t="shared" si="28"/>
        <v>0.20762420999498829</v>
      </c>
    </row>
    <row r="25" spans="1:25" x14ac:dyDescent="0.35">
      <c r="A25" s="1" t="s">
        <v>21</v>
      </c>
      <c r="B25" s="17">
        <v>0.11810000000000001</v>
      </c>
      <c r="C25" s="17">
        <v>9.6699999999999994E-2</v>
      </c>
      <c r="D25" s="17">
        <v>8.1199999999999994E-2</v>
      </c>
      <c r="E25" s="17">
        <v>7.5800000000000006E-2</v>
      </c>
      <c r="F25" s="17">
        <v>6.8000000000000005E-2</v>
      </c>
      <c r="G25" s="17">
        <v>-9.4000000000000004E-3</v>
      </c>
      <c r="H25" s="17">
        <v>8.4000000000000005E-2</v>
      </c>
      <c r="I25" s="17">
        <v>0.17780000000000001</v>
      </c>
      <c r="J25" s="17">
        <v>9.01E-2</v>
      </c>
      <c r="K25" s="17">
        <v>9.4600000000000004E-2</v>
      </c>
      <c r="R25" s="8">
        <v>6</v>
      </c>
      <c r="S25" s="1" t="s">
        <v>21</v>
      </c>
      <c r="T25" s="3">
        <f>AVERAGE(B25:K25)</f>
        <v>8.768999999999999E-2</v>
      </c>
      <c r="U25" s="3">
        <f>MEDIAN(B25:K25)</f>
        <v>8.7050000000000002E-2</v>
      </c>
      <c r="V25" s="3">
        <f>MAX(B25:K25)</f>
        <v>0.17780000000000001</v>
      </c>
      <c r="W25" s="3">
        <f>MIN(B25:K25)</f>
        <v>-9.4000000000000004E-3</v>
      </c>
      <c r="X25" s="3">
        <f>STDEV(B25:K25)</f>
        <v>4.6176700474012532E-2</v>
      </c>
      <c r="Y25" s="4">
        <f t="shared" si="28"/>
        <v>0.52659026655277152</v>
      </c>
    </row>
    <row r="26" spans="1:25" x14ac:dyDescent="0.35">
      <c r="B26" s="16">
        <v>2013</v>
      </c>
      <c r="C26" s="16">
        <v>2014</v>
      </c>
      <c r="D26" s="16">
        <v>2015</v>
      </c>
      <c r="E26" s="2">
        <v>2016</v>
      </c>
      <c r="F26" s="2">
        <f>E26+1</f>
        <v>2017</v>
      </c>
      <c r="G26" s="2">
        <f t="shared" ref="G26" si="30">F26+1</f>
        <v>2018</v>
      </c>
      <c r="H26" s="2">
        <f t="shared" ref="H26" si="31">G26+1</f>
        <v>2019</v>
      </c>
      <c r="I26" s="2">
        <f>H26+1</f>
        <v>2020</v>
      </c>
      <c r="J26" s="2">
        <f t="shared" ref="J26" si="32">I26+1</f>
        <v>2021</v>
      </c>
      <c r="K26" s="2">
        <v>2022</v>
      </c>
      <c r="T26" s="3"/>
      <c r="U26" s="3"/>
      <c r="V26" s="3"/>
      <c r="W26" s="3"/>
      <c r="X26" s="3"/>
      <c r="Y26" s="4"/>
    </row>
    <row r="27" spans="1:25" x14ac:dyDescent="0.35">
      <c r="A27" s="2" t="s">
        <v>0</v>
      </c>
      <c r="B27" s="7">
        <f>AVERAGE(B20:B25)</f>
        <v>9.4216666666666671E-2</v>
      </c>
      <c r="C27" s="7">
        <f t="shared" ref="C27:K27" si="33">AVERAGE(C20:C25)</f>
        <v>9.501666666666668E-2</v>
      </c>
      <c r="D27" s="7">
        <f t="shared" si="33"/>
        <v>7.3349999999999999E-2</v>
      </c>
      <c r="E27" s="7">
        <f t="shared" si="33"/>
        <v>6.8916666666666668E-2</v>
      </c>
      <c r="F27" s="7">
        <f t="shared" si="33"/>
        <v>5.9400000000000001E-2</v>
      </c>
      <c r="G27" s="7">
        <f t="shared" si="33"/>
        <v>4.0266666666666666E-2</v>
      </c>
      <c r="H27" s="7">
        <f t="shared" si="33"/>
        <v>0.12329999999999998</v>
      </c>
      <c r="I27" s="7">
        <f t="shared" si="33"/>
        <v>0.11611666666666669</v>
      </c>
      <c r="J27" s="7">
        <f t="shared" si="33"/>
        <v>6.2083333333333331E-2</v>
      </c>
      <c r="K27" s="7">
        <f t="shared" si="33"/>
        <v>8.7499999999999994E-2</v>
      </c>
      <c r="S27" s="2"/>
      <c r="T27" s="3"/>
      <c r="U27" s="3"/>
      <c r="V27" s="3"/>
      <c r="W27" s="3"/>
      <c r="X27" s="3"/>
      <c r="Y27" s="4"/>
    </row>
    <row r="28" spans="1:25" x14ac:dyDescent="0.35">
      <c r="A28" s="2" t="s">
        <v>1</v>
      </c>
      <c r="B28" s="7">
        <f>MEDIAN(B20:B25)</f>
        <v>0.1061</v>
      </c>
      <c r="C28" s="7">
        <f t="shared" ref="C28:K28" si="34">MEDIAN(C20:C25)</f>
        <v>7.8149999999999997E-2</v>
      </c>
      <c r="D28" s="7">
        <f t="shared" si="34"/>
        <v>7.3249999999999996E-2</v>
      </c>
      <c r="E28" s="7">
        <f t="shared" si="34"/>
        <v>6.3500000000000001E-2</v>
      </c>
      <c r="F28" s="7">
        <f t="shared" si="34"/>
        <v>7.0550000000000002E-2</v>
      </c>
      <c r="G28" s="7">
        <f t="shared" si="34"/>
        <v>7.0900000000000005E-2</v>
      </c>
      <c r="H28" s="7">
        <f t="shared" si="34"/>
        <v>0.11805</v>
      </c>
      <c r="I28" s="7">
        <f t="shared" si="34"/>
        <v>0.10034999999999999</v>
      </c>
      <c r="J28" s="7">
        <f t="shared" si="34"/>
        <v>6.2350000000000003E-2</v>
      </c>
      <c r="K28" s="7">
        <f t="shared" si="34"/>
        <v>9.4600000000000004E-2</v>
      </c>
      <c r="T28" s="2" t="s">
        <v>0</v>
      </c>
      <c r="U28" s="2" t="s">
        <v>1</v>
      </c>
      <c r="V28" s="2" t="s">
        <v>5</v>
      </c>
      <c r="W28" s="2" t="s">
        <v>6</v>
      </c>
      <c r="X28" s="2" t="s">
        <v>7</v>
      </c>
      <c r="Y28" s="2" t="s">
        <v>8</v>
      </c>
    </row>
    <row r="29" spans="1:25" x14ac:dyDescent="0.35">
      <c r="A29" s="2" t="s">
        <v>5</v>
      </c>
      <c r="B29" s="7">
        <f>MAX(B20:B25)</f>
        <v>0.1368</v>
      </c>
      <c r="C29" s="7">
        <f t="shared" ref="C29:K29" si="35">MAX(C20:C25)</f>
        <v>0.17</v>
      </c>
      <c r="D29" s="7">
        <f t="shared" si="35"/>
        <v>0.1285</v>
      </c>
      <c r="E29" s="7">
        <f t="shared" si="35"/>
        <v>0.1169</v>
      </c>
      <c r="F29" s="7">
        <f t="shared" si="35"/>
        <v>8.7300000000000003E-2</v>
      </c>
      <c r="G29" s="7">
        <f t="shared" si="35"/>
        <v>0.1171</v>
      </c>
      <c r="H29" s="7">
        <f t="shared" si="35"/>
        <v>0.17430000000000001</v>
      </c>
      <c r="I29" s="7">
        <f t="shared" si="35"/>
        <v>0.17780000000000001</v>
      </c>
      <c r="J29" s="7">
        <f t="shared" si="35"/>
        <v>9.01E-2</v>
      </c>
      <c r="K29" s="7">
        <f t="shared" si="35"/>
        <v>0.1074</v>
      </c>
      <c r="S29" s="2" t="s">
        <v>0</v>
      </c>
      <c r="T29" s="13">
        <f>AVERAGE(T20:T25)</f>
        <v>8.1921296296296298E-2</v>
      </c>
      <c r="U29" s="13">
        <f t="shared" ref="U29:Y29" si="36">AVERAGE(U20:U25)</f>
        <v>8.0283333333333332E-2</v>
      </c>
      <c r="V29" s="3">
        <f t="shared" si="36"/>
        <v>0.15598333333333333</v>
      </c>
      <c r="W29" s="3">
        <f t="shared" si="36"/>
        <v>9.7499999999999983E-3</v>
      </c>
      <c r="X29" s="3">
        <f t="shared" si="36"/>
        <v>4.2786604387843923E-2</v>
      </c>
      <c r="Y29" s="14">
        <f t="shared" si="36"/>
        <v>0.62982403308671675</v>
      </c>
    </row>
    <row r="30" spans="1:25" x14ac:dyDescent="0.35">
      <c r="A30" s="2" t="s">
        <v>6</v>
      </c>
      <c r="B30" s="7">
        <f>MIN(B20:B25)</f>
        <v>1.7600000000000001E-2</v>
      </c>
      <c r="C30" s="7">
        <f t="shared" ref="C30:K30" si="37">MIN(C20:C25)</f>
        <v>3.8600000000000002E-2</v>
      </c>
      <c r="D30" s="7">
        <f t="shared" si="37"/>
        <v>3.3E-3</v>
      </c>
      <c r="E30" s="7">
        <f t="shared" si="37"/>
        <v>4.5900000000000003E-2</v>
      </c>
      <c r="F30" s="7">
        <f t="shared" si="37"/>
        <v>8.8000000000000005E-3</v>
      </c>
      <c r="G30" s="7">
        <f t="shared" si="37"/>
        <v>-0.1115</v>
      </c>
      <c r="H30" s="7">
        <f t="shared" si="37"/>
        <v>8.4000000000000005E-2</v>
      </c>
      <c r="I30" s="7">
        <f t="shared" si="37"/>
        <v>6.93E-2</v>
      </c>
      <c r="J30" s="7">
        <f t="shared" si="37"/>
        <v>3.8899999999999997E-2</v>
      </c>
      <c r="K30" s="7">
        <f t="shared" si="37"/>
        <v>6.2600000000000003E-2</v>
      </c>
      <c r="S30" s="2" t="s">
        <v>1</v>
      </c>
      <c r="T30" s="3">
        <f>MEDIAN(T20:T25)</f>
        <v>8.4733888888888886E-2</v>
      </c>
      <c r="U30" s="3">
        <f t="shared" ref="U30:Y30" si="38">MEDIAN(U20:U25)</f>
        <v>7.9750000000000001E-2</v>
      </c>
      <c r="V30" s="3">
        <f t="shared" si="38"/>
        <v>0.17215000000000003</v>
      </c>
      <c r="W30" s="3">
        <f t="shared" si="38"/>
        <v>3.0300000000000001E-2</v>
      </c>
      <c r="X30" s="3">
        <f t="shared" si="38"/>
        <v>4.2769407824894613E-2</v>
      </c>
      <c r="Y30" s="4">
        <f t="shared" si="38"/>
        <v>0.46443011118020128</v>
      </c>
    </row>
    <row r="31" spans="1:25" x14ac:dyDescent="0.35">
      <c r="A31" s="2" t="s">
        <v>7</v>
      </c>
      <c r="B31" s="17">
        <f>STDEV(B20:B25)</f>
        <v>4.222271505560328E-2</v>
      </c>
      <c r="C31" s="17">
        <f t="shared" ref="C31:K31" si="39">STDEV(C20:C25)</f>
        <v>5.4414608945270053E-2</v>
      </c>
      <c r="D31" s="17">
        <f t="shared" si="39"/>
        <v>4.1809269307176371E-2</v>
      </c>
      <c r="E31" s="17">
        <f t="shared" si="39"/>
        <v>2.6475454040802919E-2</v>
      </c>
      <c r="F31" s="17">
        <f t="shared" si="39"/>
        <v>2.8815343135211845E-2</v>
      </c>
      <c r="G31" s="17">
        <f t="shared" si="39"/>
        <v>8.6471259194409025E-2</v>
      </c>
      <c r="H31" s="17">
        <f t="shared" si="39"/>
        <v>3.7024478389303575E-2</v>
      </c>
      <c r="I31" s="17">
        <f t="shared" si="39"/>
        <v>5.0989152441148343E-2</v>
      </c>
      <c r="J31" s="17">
        <f t="shared" si="39"/>
        <v>1.7939054229994037E-2</v>
      </c>
      <c r="K31" s="17">
        <f t="shared" si="39"/>
        <v>1.9351227351255999E-2</v>
      </c>
      <c r="S31" s="2" t="s">
        <v>5</v>
      </c>
      <c r="T31" s="3">
        <f>MAX(T20:T25)</f>
        <v>0.10884000000000001</v>
      </c>
      <c r="U31" s="3">
        <f t="shared" ref="U31:Y31" si="40">MAX(U20:U25)</f>
        <v>0.11215</v>
      </c>
      <c r="V31" s="3">
        <f t="shared" si="40"/>
        <v>0.17780000000000001</v>
      </c>
      <c r="W31" s="3">
        <f t="shared" si="40"/>
        <v>6.4299999999999996E-2</v>
      </c>
      <c r="X31" s="3">
        <f t="shared" si="40"/>
        <v>6.600607800296375E-2</v>
      </c>
      <c r="Y31" s="4">
        <f t="shared" si="40"/>
        <v>1.6638789514233363</v>
      </c>
    </row>
    <row r="32" spans="1:25" x14ac:dyDescent="0.35">
      <c r="S32" s="2" t="s">
        <v>6</v>
      </c>
      <c r="T32" s="3">
        <f>MIN(T20:T25)</f>
        <v>3.9669999999999997E-2</v>
      </c>
      <c r="U32" s="3">
        <f t="shared" ref="U32:Y32" si="41">MIN(U20:U25)</f>
        <v>4.24E-2</v>
      </c>
      <c r="V32" s="3">
        <f t="shared" si="41"/>
        <v>0.10400000000000001</v>
      </c>
      <c r="W32" s="3">
        <f t="shared" si="41"/>
        <v>-0.1115</v>
      </c>
      <c r="X32" s="3">
        <f t="shared" si="41"/>
        <v>1.5717152696620613E-2</v>
      </c>
      <c r="Y32" s="4">
        <f t="shared" si="41"/>
        <v>0.20762420999498829</v>
      </c>
    </row>
    <row r="33" spans="19:25" x14ac:dyDescent="0.35">
      <c r="S33" s="2" t="s">
        <v>7</v>
      </c>
      <c r="T33" s="3">
        <f>STDEV(T20:T25)</f>
        <v>2.3813925829556902E-2</v>
      </c>
      <c r="U33" s="3">
        <f t="shared" ref="U33:Y33" si="42">STDEV(U20:U25)</f>
        <v>2.5570366963863972E-2</v>
      </c>
      <c r="V33" s="3">
        <f t="shared" si="42"/>
        <v>3.0829298835145069E-2</v>
      </c>
      <c r="W33" s="3">
        <f t="shared" si="42"/>
        <v>6.5136372327602027E-2</v>
      </c>
      <c r="X33" s="3">
        <f t="shared" si="42"/>
        <v>1.6703681688471052E-2</v>
      </c>
      <c r="Y33" s="4">
        <f t="shared" si="42"/>
        <v>0.52708610327509164</v>
      </c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Header>&amp;L&amp;"Times New Roman,Bold"&amp;12EB-2022-0200
Exhibit M – IGUA Cost of Capital&amp;R&amp;"Times New Roman,Bold"&amp;12Attachment E to 
Evidence of Sean Cleary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P - Table 17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380</AucDocumentId>
    <AUCFileName xmlns="24b4dc9c-985f-4b06-881b-10995db5cfc7">27084_X0338_2023-02-01 Exhibit P - Table 17 Data and Calculations_000380.xlsx</AUCFileName>
    <Applications xmlns="24b4dc9c-985f-4b06-881b-10995db5cfc7" xsi:nil="true"/>
    <DocumentStatus xmlns="24b4dc9c-985f-4b06-881b-10995db5cfc7">Active</DocumentStatus>
    <ExhibitNumberTemp xmlns="24b4dc9c-985f-4b06-881b-10995db5cfc7">27084-X0338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P - Table 17 Data and Calculations.xlsx</OriginalFilename>
    <TaxCatchAll xmlns="24b4dc9c-985f-4b06-881b-10995db5cfc7"/>
  </documentManagement>
</p:properties>
</file>

<file path=customXml/itemProps1.xml><?xml version="1.0" encoding="utf-8"?>
<ds:datastoreItem xmlns:ds="http://schemas.openxmlformats.org/officeDocument/2006/customXml" ds:itemID="{30A4533E-3401-4C2E-955C-E6B25045F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8A7196-3217-47DE-9D0B-6CFB135583B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730662C-044D-41A7-B354-590DC2A396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14A446-69F3-4841-8697-17F925EE83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396903c-eb40-4742-9f08-57bf89a1e85e"/>
    <ds:schemaRef ds:uri="24b4dc9c-985f-4b06-881b-10995db5cfc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2023-02-01T22:20:25Z</dcterms:created>
  <dcterms:modified xsi:type="dcterms:W3CDTF">2023-04-21T17:30:15Z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27084_X0338_2023-02-01 Exhibit P - Table 17 Data and Calculations_000380.xlsx</vt:lpwstr>
  </property>
  <property fmtid="{D5CDD505-2E9C-101B-9397-08002B2CF9AE}" pid="4" name="DocumentType">
    <vt:lpwstr/>
  </property>
</Properties>
</file>