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5790" windowHeight="10170"/>
  </bookViews>
  <sheets>
    <sheet name="ROEs" sheetId="4" r:id="rId1"/>
  </sheets>
  <calcPr calcId="191029"/>
</workbook>
</file>

<file path=xl/calcChain.xml><?xml version="1.0" encoding="utf-8"?>
<calcChain xmlns="http://schemas.openxmlformats.org/spreadsheetml/2006/main">
  <c r="Y33" i="4" l="1"/>
  <c r="X33" i="4"/>
  <c r="W33" i="4"/>
  <c r="V33" i="4"/>
  <c r="U33" i="4"/>
  <c r="Y32" i="4"/>
  <c r="X32" i="4"/>
  <c r="W32" i="4"/>
  <c r="V32" i="4"/>
  <c r="U32" i="4"/>
  <c r="Y31" i="4"/>
  <c r="X31" i="4"/>
  <c r="W31" i="4"/>
  <c r="V31" i="4"/>
  <c r="U31" i="4"/>
  <c r="Y30" i="4"/>
  <c r="X30" i="4"/>
  <c r="W30" i="4"/>
  <c r="V30" i="4"/>
  <c r="U30" i="4"/>
  <c r="Y29" i="4"/>
  <c r="X29" i="4"/>
  <c r="W29" i="4"/>
  <c r="V29" i="4"/>
  <c r="U29" i="4"/>
  <c r="T33" i="4"/>
  <c r="T32" i="4"/>
  <c r="T31" i="4"/>
  <c r="T30" i="4"/>
  <c r="T29" i="4"/>
  <c r="C31" i="4" l="1"/>
  <c r="D31" i="4"/>
  <c r="E31" i="4"/>
  <c r="F31" i="4"/>
  <c r="G31" i="4"/>
  <c r="H31" i="4"/>
  <c r="I31" i="4"/>
  <c r="J31" i="4"/>
  <c r="K31" i="4"/>
  <c r="C30" i="4"/>
  <c r="D30" i="4"/>
  <c r="E30" i="4"/>
  <c r="F30" i="4"/>
  <c r="G30" i="4"/>
  <c r="H30" i="4"/>
  <c r="I30" i="4"/>
  <c r="J30" i="4"/>
  <c r="K30" i="4"/>
  <c r="C29" i="4"/>
  <c r="D29" i="4"/>
  <c r="E29" i="4"/>
  <c r="F29" i="4"/>
  <c r="G29" i="4"/>
  <c r="H29" i="4"/>
  <c r="I29" i="4"/>
  <c r="J29" i="4"/>
  <c r="K29" i="4"/>
  <c r="C28" i="4"/>
  <c r="D28" i="4"/>
  <c r="E28" i="4"/>
  <c r="F28" i="4"/>
  <c r="G28" i="4"/>
  <c r="H28" i="4"/>
  <c r="I28" i="4"/>
  <c r="J28" i="4"/>
  <c r="K28" i="4"/>
  <c r="B31" i="4"/>
  <c r="B30" i="4"/>
  <c r="B29" i="4"/>
  <c r="B28" i="4"/>
  <c r="F26" i="4"/>
  <c r="G26" i="4" s="1"/>
  <c r="H26" i="4" s="1"/>
  <c r="I26" i="4" s="1"/>
  <c r="J26" i="4" s="1"/>
  <c r="C27" i="4"/>
  <c r="D27" i="4"/>
  <c r="E27" i="4"/>
  <c r="F27" i="4"/>
  <c r="G27" i="4"/>
  <c r="H27" i="4"/>
  <c r="I27" i="4"/>
  <c r="J27" i="4"/>
  <c r="K27" i="4"/>
  <c r="B27" i="4"/>
  <c r="K17" i="4" l="1"/>
  <c r="K16" i="4"/>
  <c r="K15" i="4"/>
  <c r="K14" i="4"/>
  <c r="K13" i="4"/>
  <c r="B17" i="4"/>
  <c r="C17" i="4"/>
  <c r="D17" i="4"/>
  <c r="B16" i="4"/>
  <c r="C16" i="4"/>
  <c r="D16" i="4"/>
  <c r="B15" i="4"/>
  <c r="C15" i="4"/>
  <c r="D15" i="4"/>
  <c r="B14" i="4"/>
  <c r="C14" i="4"/>
  <c r="D14" i="4"/>
  <c r="B13" i="4"/>
  <c r="C13" i="4"/>
  <c r="D13" i="4"/>
  <c r="E13" i="4"/>
  <c r="F14" i="4"/>
  <c r="X25" i="4" l="1"/>
  <c r="W25" i="4"/>
  <c r="V25" i="4"/>
  <c r="U25" i="4"/>
  <c r="T25" i="4"/>
  <c r="X24" i="4"/>
  <c r="W24" i="4"/>
  <c r="V24" i="4"/>
  <c r="U24" i="4"/>
  <c r="T24" i="4"/>
  <c r="X23" i="4"/>
  <c r="W23" i="4"/>
  <c r="V23" i="4"/>
  <c r="U23" i="4"/>
  <c r="T23" i="4"/>
  <c r="X22" i="4"/>
  <c r="W22" i="4"/>
  <c r="V22" i="4"/>
  <c r="U22" i="4"/>
  <c r="T22" i="4"/>
  <c r="X21" i="4"/>
  <c r="W21" i="4"/>
  <c r="V21" i="4"/>
  <c r="U21" i="4"/>
  <c r="T21" i="4"/>
  <c r="X20" i="4"/>
  <c r="W20" i="4"/>
  <c r="V20" i="4"/>
  <c r="U20" i="4"/>
  <c r="T20" i="4"/>
  <c r="X11" i="4"/>
  <c r="W11" i="4"/>
  <c r="V11" i="4"/>
  <c r="U11" i="4"/>
  <c r="T11" i="4"/>
  <c r="X10" i="4"/>
  <c r="W10" i="4"/>
  <c r="V10" i="4"/>
  <c r="U10" i="4"/>
  <c r="T10" i="4"/>
  <c r="X9" i="4"/>
  <c r="W9" i="4"/>
  <c r="V9" i="4"/>
  <c r="U9" i="4"/>
  <c r="T9" i="4"/>
  <c r="X8" i="4"/>
  <c r="W8" i="4"/>
  <c r="V8" i="4"/>
  <c r="U8" i="4"/>
  <c r="T8" i="4"/>
  <c r="X7" i="4"/>
  <c r="W7" i="4"/>
  <c r="V7" i="4"/>
  <c r="U7" i="4"/>
  <c r="T7" i="4"/>
  <c r="X6" i="4"/>
  <c r="W6" i="4"/>
  <c r="V6" i="4"/>
  <c r="U6" i="4"/>
  <c r="T6" i="4"/>
  <c r="X5" i="4"/>
  <c r="W5" i="4"/>
  <c r="V5" i="4"/>
  <c r="U5" i="4"/>
  <c r="T5" i="4"/>
  <c r="X4" i="4"/>
  <c r="W4" i="4"/>
  <c r="V4" i="4"/>
  <c r="U4" i="4"/>
  <c r="T4" i="4"/>
  <c r="R22" i="4"/>
  <c r="R23" i="4" s="1"/>
  <c r="T13" i="4" l="1"/>
  <c r="Y6" i="4"/>
  <c r="Y21" i="4"/>
  <c r="Y9" i="4"/>
  <c r="Y24" i="4"/>
  <c r="Y20" i="4"/>
  <c r="Y25" i="4"/>
  <c r="Y22" i="4"/>
  <c r="Y23" i="4"/>
  <c r="Y11" i="4"/>
  <c r="Y10" i="4"/>
  <c r="Y8" i="4"/>
  <c r="Y7" i="4"/>
  <c r="Y5" i="4"/>
  <c r="F17" i="4"/>
  <c r="G17" i="4"/>
  <c r="H17" i="4"/>
  <c r="I17" i="4"/>
  <c r="J17" i="4"/>
  <c r="F16" i="4"/>
  <c r="G16" i="4"/>
  <c r="H16" i="4"/>
  <c r="I16" i="4"/>
  <c r="J16" i="4"/>
  <c r="F15" i="4"/>
  <c r="G15" i="4"/>
  <c r="H15" i="4"/>
  <c r="I15" i="4"/>
  <c r="J15" i="4"/>
  <c r="G14" i="4"/>
  <c r="H14" i="4"/>
  <c r="I14" i="4"/>
  <c r="J14" i="4"/>
  <c r="F13" i="4"/>
  <c r="G13" i="4"/>
  <c r="H13" i="4"/>
  <c r="I13" i="4"/>
  <c r="J13" i="4"/>
  <c r="E17" i="4"/>
  <c r="E16" i="4"/>
  <c r="E15" i="4"/>
  <c r="E14" i="4"/>
  <c r="R6" i="4"/>
  <c r="R7" i="4" s="1"/>
  <c r="R11" i="4" s="1"/>
  <c r="W16" i="4" l="1"/>
  <c r="U14" i="4"/>
  <c r="T17" i="4"/>
  <c r="V16" i="4"/>
  <c r="X15" i="4"/>
  <c r="U16" i="4"/>
  <c r="X13" i="4"/>
  <c r="W13" i="4"/>
  <c r="Y4" i="4"/>
  <c r="V13" i="4"/>
  <c r="W15" i="4"/>
  <c r="T14" i="4"/>
  <c r="U13" i="4"/>
  <c r="V15" i="4"/>
  <c r="X17" i="4"/>
  <c r="T15" i="4"/>
  <c r="U15" i="4"/>
  <c r="W17" i="4"/>
  <c r="T16" i="4"/>
  <c r="X14" i="4"/>
  <c r="V17" i="4"/>
  <c r="W14" i="4"/>
  <c r="X16" i="4"/>
  <c r="U17" i="4"/>
  <c r="V14" i="4"/>
  <c r="F12" i="4"/>
  <c r="F3" i="4"/>
  <c r="G3" i="4" s="1"/>
  <c r="H3" i="4" s="1"/>
  <c r="I3" i="4" s="1"/>
  <c r="J3" i="4" s="1"/>
  <c r="Y17" i="4" l="1"/>
  <c r="Y13" i="4"/>
  <c r="Y14" i="4"/>
  <c r="Y15" i="4"/>
  <c r="Y16" i="4"/>
  <c r="G12" i="4"/>
  <c r="H12" i="4" s="1"/>
  <c r="I12" i="4" l="1"/>
  <c r="J12" i="4" s="1"/>
</calcChain>
</file>

<file path=xl/sharedStrings.xml><?xml version="1.0" encoding="utf-8"?>
<sst xmlns="http://schemas.openxmlformats.org/spreadsheetml/2006/main" count="76" uniqueCount="23">
  <si>
    <t>Average</t>
  </si>
  <si>
    <t>Median</t>
  </si>
  <si>
    <t>US Utility ROES</t>
  </si>
  <si>
    <t>ATMOS ENERGY CORP</t>
  </si>
  <si>
    <t>NEW JERSEY RESOURCES CORP</t>
  </si>
  <si>
    <t>Max</t>
  </si>
  <si>
    <t>Min</t>
  </si>
  <si>
    <t>StDev</t>
  </si>
  <si>
    <t>CV(ROE)</t>
  </si>
  <si>
    <t>Northwest Natural Holding Company</t>
  </si>
  <si>
    <t>ONE Gas Inc</t>
  </si>
  <si>
    <t>Spire Inc</t>
  </si>
  <si>
    <t>NiSource Inc.</t>
  </si>
  <si>
    <t>Canadian Holding Companies</t>
  </si>
  <si>
    <t>South Jersey Industries Inc.</t>
  </si>
  <si>
    <t>Southwest Gas Corporation</t>
  </si>
  <si>
    <t>Algonquin Power</t>
  </si>
  <si>
    <t>AltaGas Inc.</t>
  </si>
  <si>
    <t>Canadian Utilities Ltd.</t>
  </si>
  <si>
    <t>Emera Inc.</t>
  </si>
  <si>
    <t>Fortis Inc.</t>
  </si>
  <si>
    <t>Hydro One Ltd.</t>
  </si>
  <si>
    <t>2013-2022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</si>
</sst>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26">
    <xf numFmtId="0" fontId="0" fillId="0" borderId="0" xfId="0"/>
    <xf numFmtId="0" fontId="3" fillId="0" borderId="0" xfId="0" applyFont="1"/>
    <xf numFmtId="0" fontId="4" fillId="0" borderId="0" xfId="0" applyFont="1"/>
    <xf numFmtId="10" fontId="3" fillId="0" borderId="0" xfId="0" applyNumberFormat="1" applyFont="1"/>
    <xf numFmtId="164" fontId="3" fillId="0" borderId="0" xfId="0" applyNumberFormat="1" applyFont="1"/>
    <xf numFmtId="2" fontId="3" fillId="0" borderId="0" xfId="0" applyNumberFormat="1" applyFont="1"/>
    <xf numFmtId="0" fontId="5" fillId="0" borderId="0" xfId="0" applyFont="1"/>
    <xf numFmtId="10" fontId="0" fillId="0" borderId="0" xfId="0" applyNumberFormat="1"/>
    <xf numFmtId="1" fontId="0" fillId="0" borderId="0" xfId="0" applyNumberFormat="1"/>
    <xf numFmtId="1" fontId="4" fillId="0" borderId="0" xfId="0" applyNumberFormat="1" applyFont="1"/>
    <xf numFmtId="1" fontId="2" fillId="0" borderId="0" xfId="0" applyNumberFormat="1" applyFont="1"/>
    <xf numFmtId="10" fontId="1" fillId="0" borderId="0" xfId="0" applyNumberFormat="1" applyFont="1"/>
    <xf numFmtId="9" fontId="0" fillId="0" borderId="0" xfId="0" applyNumberFormat="1"/>
    <xf numFmtId="10" fontId="4" fillId="0" borderId="0" xfId="0" applyNumberFormat="1" applyFont="1"/>
    <xf numFmtId="164" fontId="4" fillId="0" borderId="0" xfId="0" applyNumberFormat="1" applyFont="1"/>
    <xf numFmtId="10" fontId="3" fillId="0" borderId="0" xfId="1" applyNumberFormat="1" applyFont="1"/>
    <xf numFmtId="0" fontId="1" fillId="0" borderId="0" xfId="0" applyFont="1"/>
    <xf numFmtId="10" fontId="0" fillId="0" borderId="0" xfId="1" applyNumberFormat="1" applyFont="1"/>
    <xf numFmtId="164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10" fontId="3" fillId="2" borderId="0" xfId="0" applyNumberFormat="1" applyFont="1" applyFill="1"/>
    <xf numFmtId="164" fontId="3" fillId="2" borderId="0" xfId="0" applyNumberFormat="1" applyFont="1" applyFill="1"/>
    <xf numFmtId="0" fontId="4" fillId="2" borderId="0" xfId="0" applyFont="1" applyFill="1"/>
    <xf numFmtId="10" fontId="4" fillId="2" borderId="0" xfId="0" applyNumberFormat="1" applyFont="1" applyFill="1"/>
    <xf numFmtId="164" fontId="4" fillId="2" borderId="0" xfId="0" applyNumberFormat="1" applyFont="1" applyFill="1"/>
    <xf numFmtId="10" fontId="0" fillId="0" borderId="0" xfId="0" applyNumberFormat="1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33"/>
  <sheetViews>
    <sheetView tabSelected="1" topLeftCell="L10" zoomScaleNormal="100" workbookViewId="0">
      <selection activeCell="AD37" sqref="AD37"/>
    </sheetView>
  </sheetViews>
  <sheetFormatPr defaultRowHeight="14.5" x14ac:dyDescent="0.35"/>
  <cols>
    <col min="1" max="1" width="34.54296875" customWidth="1"/>
    <col min="2" max="2" width="10" customWidth="1"/>
    <col min="3" max="3" width="8.26953125" customWidth="1"/>
    <col min="4" max="5" width="9.1796875" customWidth="1"/>
    <col min="6" max="6" width="7.81640625" customWidth="1"/>
    <col min="7" max="7" width="8.1796875" customWidth="1"/>
    <col min="12" max="18" width="8.1796875" customWidth="1"/>
    <col min="19" max="19" width="29.453125" bestFit="1" customWidth="1"/>
    <col min="20" max="20" width="8.1796875" customWidth="1"/>
    <col min="25" max="25" width="7.54296875" customWidth="1"/>
    <col min="27" max="27" width="21.81640625" customWidth="1"/>
  </cols>
  <sheetData>
    <row r="1" spans="1:25" x14ac:dyDescent="0.35">
      <c r="A1" s="1"/>
      <c r="B1" s="1"/>
      <c r="C1" s="1"/>
      <c r="D1" s="1"/>
      <c r="E1" s="1"/>
      <c r="T1" s="3"/>
      <c r="U1" s="1"/>
      <c r="V1" s="1"/>
      <c r="W1" s="1"/>
      <c r="X1" s="1"/>
      <c r="Y1" s="1"/>
    </row>
    <row r="2" spans="1:25" x14ac:dyDescent="0.35">
      <c r="A2" s="1"/>
      <c r="B2" s="1"/>
      <c r="C2" s="1"/>
      <c r="D2" s="1"/>
      <c r="E2" s="1"/>
      <c r="F2" s="1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18" t="s">
        <v>22</v>
      </c>
      <c r="T2" s="4"/>
      <c r="U2" s="4"/>
      <c r="V2" s="4"/>
      <c r="W2" s="4"/>
      <c r="X2" s="4"/>
      <c r="Y2" s="5"/>
    </row>
    <row r="3" spans="1:25" x14ac:dyDescent="0.35">
      <c r="A3" s="6" t="s">
        <v>2</v>
      </c>
      <c r="B3" s="6">
        <v>2013</v>
      </c>
      <c r="C3" s="6">
        <v>2014</v>
      </c>
      <c r="D3" s="6">
        <v>2015</v>
      </c>
      <c r="E3" s="2">
        <v>2016</v>
      </c>
      <c r="F3" s="2">
        <f t="shared" ref="F3:G3" si="0">E3+1</f>
        <v>2017</v>
      </c>
      <c r="G3" s="2">
        <f t="shared" si="0"/>
        <v>2018</v>
      </c>
      <c r="H3" s="2">
        <f t="shared" ref="H3" si="1">G3+1</f>
        <v>2019</v>
      </c>
      <c r="I3" s="2">
        <f t="shared" ref="I3" si="2">H3+1</f>
        <v>2020</v>
      </c>
      <c r="J3" s="2">
        <f t="shared" ref="J3" si="3">I3+1</f>
        <v>2021</v>
      </c>
      <c r="K3" s="2">
        <v>2022</v>
      </c>
      <c r="S3" s="2"/>
      <c r="T3" s="2" t="s">
        <v>0</v>
      </c>
      <c r="U3" s="2" t="s">
        <v>1</v>
      </c>
      <c r="V3" s="2" t="s">
        <v>5</v>
      </c>
      <c r="W3" s="2" t="s">
        <v>6</v>
      </c>
      <c r="X3" s="2" t="s">
        <v>7</v>
      </c>
      <c r="Y3" s="2" t="s">
        <v>8</v>
      </c>
    </row>
    <row r="4" spans="1:25" x14ac:dyDescent="0.35">
      <c r="A4" s="1" t="s">
        <v>3</v>
      </c>
      <c r="B4" s="15">
        <v>9.8500000000000004E-2</v>
      </c>
      <c r="C4" s="15">
        <v>0.1023</v>
      </c>
      <c r="D4" s="15">
        <v>0.10009999999999999</v>
      </c>
      <c r="E4" s="7">
        <v>0.1052</v>
      </c>
      <c r="F4" s="7">
        <v>0.1113</v>
      </c>
      <c r="G4" s="7">
        <v>0.13900000000000001</v>
      </c>
      <c r="H4" s="7">
        <v>9.7100000000000006E-2</v>
      </c>
      <c r="I4" s="7">
        <v>9.5799999999999996E-2</v>
      </c>
      <c r="J4" s="7">
        <v>9.0499999999999997E-2</v>
      </c>
      <c r="K4" s="7">
        <v>8.9399999999999993E-2</v>
      </c>
      <c r="R4" s="8">
        <v>1</v>
      </c>
      <c r="S4" s="1" t="s">
        <v>3</v>
      </c>
      <c r="T4" s="3">
        <f t="shared" ref="T4:T11" si="4">AVERAGE(B4:K4)</f>
        <v>0.10291999999999998</v>
      </c>
      <c r="U4" s="3">
        <f t="shared" ref="U4:U11" si="5">MEDIAN(B4:K4)</f>
        <v>9.9299999999999999E-2</v>
      </c>
      <c r="V4" s="3">
        <f t="shared" ref="V4:V11" si="6">MAX(B4:K4)</f>
        <v>0.13900000000000001</v>
      </c>
      <c r="W4" s="3">
        <f t="shared" ref="W4:W11" si="7">MIN(B4:K4)</f>
        <v>8.9399999999999993E-2</v>
      </c>
      <c r="X4" s="3">
        <f t="shared" ref="X4:X11" si="8">STDEV(B4:K4)</f>
        <v>1.4246543440428033E-2</v>
      </c>
      <c r="Y4" s="4">
        <f t="shared" ref="Y4" si="9">X4/T4</f>
        <v>0.13842346910637424</v>
      </c>
    </row>
    <row r="5" spans="1:25" x14ac:dyDescent="0.35">
      <c r="A5" s="1" t="s">
        <v>4</v>
      </c>
      <c r="B5" s="15">
        <v>0.13500000000000001</v>
      </c>
      <c r="C5" s="15">
        <v>0.1532</v>
      </c>
      <c r="D5" s="15">
        <v>0.17460000000000001</v>
      </c>
      <c r="E5" s="7">
        <v>0.1158</v>
      </c>
      <c r="F5" s="7">
        <v>0.1099</v>
      </c>
      <c r="G5" s="7">
        <v>0.17580000000000001</v>
      </c>
      <c r="H5" s="7">
        <v>0.11409999999999999</v>
      </c>
      <c r="I5" s="7">
        <v>0.1142</v>
      </c>
      <c r="J5" s="7">
        <v>6.7799999999999999E-2</v>
      </c>
      <c r="K5" s="7">
        <v>0.1595</v>
      </c>
      <c r="R5" s="8">
        <v>2</v>
      </c>
      <c r="S5" s="1" t="s">
        <v>4</v>
      </c>
      <c r="T5" s="3">
        <f t="shared" si="4"/>
        <v>0.13199</v>
      </c>
      <c r="U5" s="3">
        <f t="shared" si="5"/>
        <v>0.12540000000000001</v>
      </c>
      <c r="V5" s="3">
        <f t="shared" si="6"/>
        <v>0.17580000000000001</v>
      </c>
      <c r="W5" s="3">
        <f t="shared" si="7"/>
        <v>6.7799999999999999E-2</v>
      </c>
      <c r="X5" s="3">
        <f t="shared" si="8"/>
        <v>3.4087516450715123E-2</v>
      </c>
      <c r="Y5" s="4">
        <f t="shared" ref="Y5:Y11" si="10">X5/T5</f>
        <v>0.25825832601496418</v>
      </c>
    </row>
    <row r="6" spans="1:25" x14ac:dyDescent="0.35">
      <c r="A6" s="1" t="s">
        <v>12</v>
      </c>
      <c r="B6" s="15">
        <v>9.2999999999999999E-2</v>
      </c>
      <c r="C6" s="15">
        <v>8.7900000000000006E-2</v>
      </c>
      <c r="D6" s="15">
        <v>5.7200000000000001E-2</v>
      </c>
      <c r="E6" s="3">
        <v>8.3799999999999999E-2</v>
      </c>
      <c r="F6" s="3">
        <v>3.0599999999999999E-2</v>
      </c>
      <c r="G6" s="3">
        <v>-1.43E-2</v>
      </c>
      <c r="H6" s="3">
        <v>6.5699999999999995E-2</v>
      </c>
      <c r="I6" s="3">
        <v>-1.46E-2</v>
      </c>
      <c r="J6" s="3">
        <v>0.1031</v>
      </c>
      <c r="K6" s="3">
        <v>0.13109999999999999</v>
      </c>
      <c r="R6" s="8">
        <f t="shared" ref="R6:R11" si="11">R5+1</f>
        <v>3</v>
      </c>
      <c r="S6" s="1" t="s">
        <v>12</v>
      </c>
      <c r="T6" s="3">
        <f t="shared" si="4"/>
        <v>6.2350000000000003E-2</v>
      </c>
      <c r="U6" s="3">
        <f t="shared" si="5"/>
        <v>7.4749999999999997E-2</v>
      </c>
      <c r="V6" s="3">
        <f t="shared" si="6"/>
        <v>0.13109999999999999</v>
      </c>
      <c r="W6" s="3">
        <f t="shared" si="7"/>
        <v>-1.46E-2</v>
      </c>
      <c r="X6" s="3">
        <f t="shared" si="8"/>
        <v>4.8627592761494753E-2</v>
      </c>
      <c r="Y6" s="4">
        <f t="shared" si="10"/>
        <v>0.77991327604642746</v>
      </c>
    </row>
    <row r="7" spans="1:25" x14ac:dyDescent="0.35">
      <c r="A7" s="1" t="s">
        <v>9</v>
      </c>
      <c r="B7" s="15">
        <v>8.1500000000000003E-2</v>
      </c>
      <c r="C7" s="15">
        <v>7.7299999999999994E-2</v>
      </c>
      <c r="D7" s="15">
        <v>6.9400000000000003E-2</v>
      </c>
      <c r="E7" s="7">
        <v>7.22E-2</v>
      </c>
      <c r="F7" s="7">
        <v>-6.9800000000000001E-2</v>
      </c>
      <c r="G7" s="7">
        <v>8.5800000000000001E-2</v>
      </c>
      <c r="H7" s="7">
        <v>7.5800000000000006E-2</v>
      </c>
      <c r="I7" s="7">
        <v>8.7499999999999994E-2</v>
      </c>
      <c r="J7" s="7">
        <v>8.6300000000000002E-2</v>
      </c>
      <c r="K7" s="7">
        <v>8.1799999999999998E-2</v>
      </c>
      <c r="R7" s="8">
        <f t="shared" si="11"/>
        <v>4</v>
      </c>
      <c r="S7" s="1" t="s">
        <v>9</v>
      </c>
      <c r="T7" s="3">
        <f t="shared" si="4"/>
        <v>6.4780000000000004E-2</v>
      </c>
      <c r="U7" s="3">
        <f t="shared" si="5"/>
        <v>7.9399999999999998E-2</v>
      </c>
      <c r="V7" s="3">
        <f t="shared" si="6"/>
        <v>8.7499999999999994E-2</v>
      </c>
      <c r="W7" s="3">
        <f t="shared" si="7"/>
        <v>-6.9800000000000001E-2</v>
      </c>
      <c r="X7" s="3">
        <f t="shared" si="8"/>
        <v>4.7675705436719951E-2</v>
      </c>
      <c r="Y7" s="4">
        <f t="shared" si="10"/>
        <v>0.73596334419141629</v>
      </c>
    </row>
    <row r="8" spans="1:25" x14ac:dyDescent="0.35">
      <c r="A8" s="1" t="s">
        <v>10</v>
      </c>
      <c r="B8" s="15">
        <v>8.2900000000000001E-2</v>
      </c>
      <c r="C8" s="15">
        <v>7.2400000000000006E-2</v>
      </c>
      <c r="D8" s="15">
        <v>6.5500000000000003E-2</v>
      </c>
      <c r="E8" s="7">
        <v>7.51E-2</v>
      </c>
      <c r="F8" s="7">
        <v>8.4699999999999998E-2</v>
      </c>
      <c r="G8" s="7">
        <v>8.6099999999999996E-2</v>
      </c>
      <c r="H8" s="7">
        <v>8.9499999999999996E-2</v>
      </c>
      <c r="I8" s="7">
        <v>0.09</v>
      </c>
      <c r="J8" s="7">
        <v>9.01E-2</v>
      </c>
      <c r="K8" s="7">
        <v>8.9900000000000008E-2</v>
      </c>
      <c r="R8" s="8">
        <v>5</v>
      </c>
      <c r="S8" s="1" t="s">
        <v>10</v>
      </c>
      <c r="T8" s="3">
        <f t="shared" si="4"/>
        <v>8.2619999999999999E-2</v>
      </c>
      <c r="U8" s="3">
        <f t="shared" si="5"/>
        <v>8.5400000000000004E-2</v>
      </c>
      <c r="V8" s="3">
        <f t="shared" si="6"/>
        <v>9.01E-2</v>
      </c>
      <c r="W8" s="3">
        <f t="shared" si="7"/>
        <v>6.5500000000000003E-2</v>
      </c>
      <c r="X8" s="3">
        <f t="shared" si="8"/>
        <v>8.7009322616730077E-3</v>
      </c>
      <c r="Y8" s="4">
        <f t="shared" si="10"/>
        <v>0.10531266353997831</v>
      </c>
    </row>
    <row r="9" spans="1:25" x14ac:dyDescent="0.35">
      <c r="A9" s="1" t="s">
        <v>14</v>
      </c>
      <c r="B9" s="7">
        <v>0.10440000000000001</v>
      </c>
      <c r="C9" s="7">
        <v>0.1103</v>
      </c>
      <c r="D9" s="7">
        <v>0.1067</v>
      </c>
      <c r="E9" s="7">
        <v>0.1021</v>
      </c>
      <c r="F9" s="7">
        <v>-3.2000000000000002E-3</v>
      </c>
      <c r="G9" s="7">
        <v>1.61E-2</v>
      </c>
      <c r="H9" s="3">
        <v>5.7200000000000001E-2</v>
      </c>
      <c r="I9" s="3">
        <v>0.1018</v>
      </c>
      <c r="J9" s="3">
        <v>4.8300000000000003E-2</v>
      </c>
      <c r="R9" s="8">
        <v>6</v>
      </c>
      <c r="S9" s="1" t="s">
        <v>14</v>
      </c>
      <c r="T9" s="20">
        <f t="shared" si="4"/>
        <v>7.1522222222222223E-2</v>
      </c>
      <c r="U9" s="20">
        <f t="shared" si="5"/>
        <v>0.1018</v>
      </c>
      <c r="V9" s="20">
        <f t="shared" si="6"/>
        <v>0.1103</v>
      </c>
      <c r="W9" s="20">
        <f t="shared" si="7"/>
        <v>-3.2000000000000002E-3</v>
      </c>
      <c r="X9" s="20">
        <f t="shared" si="8"/>
        <v>4.3406963087095192E-2</v>
      </c>
      <c r="Y9" s="21">
        <f t="shared" si="10"/>
        <v>0.60690176756852066</v>
      </c>
    </row>
    <row r="10" spans="1:25" x14ac:dyDescent="0.35">
      <c r="A10" s="1" t="s">
        <v>15</v>
      </c>
      <c r="B10" s="15">
        <v>0.1067</v>
      </c>
      <c r="C10" s="15">
        <v>9.7199999999999995E-2</v>
      </c>
      <c r="D10" s="15">
        <v>8.9700000000000002E-2</v>
      </c>
      <c r="E10" s="7">
        <v>9.3299999999999994E-2</v>
      </c>
      <c r="F10" s="12">
        <v>0.1115</v>
      </c>
      <c r="G10" s="7">
        <v>8.9599999999999999E-2</v>
      </c>
      <c r="H10" s="7">
        <v>8.9899999999999994E-2</v>
      </c>
      <c r="I10" s="7">
        <v>8.9700000000000002E-2</v>
      </c>
      <c r="J10" s="7">
        <v>7.1300000000000002E-2</v>
      </c>
      <c r="K10" s="7">
        <v>-6.7599999999999993E-2</v>
      </c>
      <c r="R10" s="8">
        <v>7</v>
      </c>
      <c r="S10" s="1" t="s">
        <v>15</v>
      </c>
      <c r="T10" s="20">
        <f t="shared" si="4"/>
        <v>7.7130000000000004E-2</v>
      </c>
      <c r="U10" s="20">
        <f t="shared" si="5"/>
        <v>8.9799999999999991E-2</v>
      </c>
      <c r="V10" s="20">
        <f t="shared" si="6"/>
        <v>0.1115</v>
      </c>
      <c r="W10" s="20">
        <f t="shared" si="7"/>
        <v>-6.7599999999999993E-2</v>
      </c>
      <c r="X10" s="20">
        <f t="shared" si="8"/>
        <v>5.1999253199765595E-2</v>
      </c>
      <c r="Y10" s="21">
        <f t="shared" si="10"/>
        <v>0.67417675612298189</v>
      </c>
    </row>
    <row r="11" spans="1:25" x14ac:dyDescent="0.35">
      <c r="A11" s="1" t="s">
        <v>11</v>
      </c>
      <c r="B11" s="15">
        <v>6.4000000000000001E-2</v>
      </c>
      <c r="C11" s="15">
        <v>6.6199999999999995E-2</v>
      </c>
      <c r="D11" s="15">
        <v>8.8800000000000004E-2</v>
      </c>
      <c r="E11" s="7">
        <v>8.6300000000000002E-2</v>
      </c>
      <c r="F11" s="7">
        <v>8.5999999999999993E-2</v>
      </c>
      <c r="G11" s="7">
        <v>0.1009</v>
      </c>
      <c r="H11" s="7">
        <v>7.85E-2</v>
      </c>
      <c r="I11" s="7">
        <v>3.2199999999999999E-2</v>
      </c>
      <c r="J11" s="7">
        <v>0.1082</v>
      </c>
      <c r="K11" s="7">
        <v>8.2400000000000001E-2</v>
      </c>
      <c r="R11" s="8">
        <f t="shared" si="11"/>
        <v>8</v>
      </c>
      <c r="S11" s="1" t="s">
        <v>11</v>
      </c>
      <c r="T11" s="20">
        <f t="shared" si="4"/>
        <v>7.9350000000000004E-2</v>
      </c>
      <c r="U11" s="20">
        <f t="shared" si="5"/>
        <v>8.4199999999999997E-2</v>
      </c>
      <c r="V11" s="20">
        <f t="shared" si="6"/>
        <v>0.1082</v>
      </c>
      <c r="W11" s="20">
        <f t="shared" si="7"/>
        <v>3.2199999999999999E-2</v>
      </c>
      <c r="X11" s="20">
        <f t="shared" si="8"/>
        <v>2.1396378198190482E-2</v>
      </c>
      <c r="Y11" s="21">
        <f t="shared" si="10"/>
        <v>0.26964559796081261</v>
      </c>
    </row>
    <row r="12" spans="1:25" x14ac:dyDescent="0.35">
      <c r="B12" s="16">
        <v>2013</v>
      </c>
      <c r="C12" s="16">
        <v>2014</v>
      </c>
      <c r="D12" s="16">
        <v>2015</v>
      </c>
      <c r="E12" s="2">
        <v>2016</v>
      </c>
      <c r="F12" s="2">
        <f>E12+1</f>
        <v>2017</v>
      </c>
      <c r="G12" s="2">
        <f t="shared" ref="G12:J12" si="12">F12+1</f>
        <v>2018</v>
      </c>
      <c r="H12" s="2">
        <f t="shared" si="12"/>
        <v>2019</v>
      </c>
      <c r="I12" s="2">
        <f>H12+1</f>
        <v>2020</v>
      </c>
      <c r="J12" s="2">
        <f t="shared" si="12"/>
        <v>2021</v>
      </c>
      <c r="K12" s="2">
        <v>2022</v>
      </c>
      <c r="L12" s="2"/>
      <c r="M12" s="2"/>
      <c r="N12" s="2"/>
      <c r="O12" s="2"/>
      <c r="P12" s="2"/>
      <c r="Q12" s="2"/>
      <c r="R12" s="9"/>
      <c r="S12" s="1"/>
      <c r="T12" s="22" t="s">
        <v>0</v>
      </c>
      <c r="U12" s="22" t="s">
        <v>1</v>
      </c>
      <c r="V12" s="22" t="s">
        <v>5</v>
      </c>
      <c r="W12" s="22" t="s">
        <v>6</v>
      </c>
      <c r="X12" s="22" t="s">
        <v>7</v>
      </c>
      <c r="Y12" s="22" t="s">
        <v>8</v>
      </c>
    </row>
    <row r="13" spans="1:25" x14ac:dyDescent="0.35">
      <c r="A13" s="2" t="s">
        <v>0</v>
      </c>
      <c r="B13" s="25">
        <f t="shared" ref="B13:D13" si="13">AVERAGE(B4:B11)</f>
        <v>9.5750000000000002E-2</v>
      </c>
      <c r="C13" s="25">
        <f t="shared" si="13"/>
        <v>9.5850000000000005E-2</v>
      </c>
      <c r="D13" s="25">
        <f t="shared" si="13"/>
        <v>9.4E-2</v>
      </c>
      <c r="E13" s="25">
        <f>AVERAGE(E4:E11)</f>
        <v>9.1725000000000001E-2</v>
      </c>
      <c r="F13" s="25">
        <f t="shared" ref="F13:K13" si="14">AVERAGE(F4:F11)</f>
        <v>5.762500000000001E-2</v>
      </c>
      <c r="G13" s="25">
        <f t="shared" si="14"/>
        <v>8.4875000000000006E-2</v>
      </c>
      <c r="H13" s="25">
        <f t="shared" si="14"/>
        <v>8.3475000000000008E-2</v>
      </c>
      <c r="I13" s="25">
        <f t="shared" si="14"/>
        <v>7.4575000000000002E-2</v>
      </c>
      <c r="J13" s="25">
        <f t="shared" si="14"/>
        <v>8.3199999999999996E-2</v>
      </c>
      <c r="K13" s="25">
        <f t="shared" si="14"/>
        <v>8.0928571428571433E-2</v>
      </c>
      <c r="L13" s="11"/>
      <c r="M13" s="11"/>
      <c r="N13" s="11"/>
      <c r="O13" s="11"/>
      <c r="P13" s="11"/>
      <c r="Q13" s="11"/>
      <c r="R13" s="10"/>
      <c r="S13" s="2" t="s">
        <v>0</v>
      </c>
      <c r="T13" s="23">
        <f>AVERAGE(T4:T11)</f>
        <v>8.4082777777777784E-2</v>
      </c>
      <c r="U13" s="23">
        <f t="shared" ref="U13:Y13" si="15">AVERAGE(U4:U11)</f>
        <v>9.2506250000000012E-2</v>
      </c>
      <c r="V13" s="20">
        <f t="shared" si="15"/>
        <v>0.11918749999999999</v>
      </c>
      <c r="W13" s="20">
        <f t="shared" si="15"/>
        <v>1.2462500000000001E-2</v>
      </c>
      <c r="X13" s="20">
        <f t="shared" si="15"/>
        <v>3.3767610604510265E-2</v>
      </c>
      <c r="Y13" s="24">
        <f t="shared" si="15"/>
        <v>0.44607440006893445</v>
      </c>
    </row>
    <row r="14" spans="1:25" x14ac:dyDescent="0.35">
      <c r="A14" s="2" t="s">
        <v>1</v>
      </c>
      <c r="B14" s="25">
        <f t="shared" ref="B14:D14" si="16">MEDIAN(B4:B11)</f>
        <v>9.5750000000000002E-2</v>
      </c>
      <c r="C14" s="25">
        <f t="shared" si="16"/>
        <v>9.2549999999999993E-2</v>
      </c>
      <c r="D14" s="25">
        <f t="shared" si="16"/>
        <v>8.9249999999999996E-2</v>
      </c>
      <c r="E14" s="25">
        <f t="shared" ref="E14:K14" si="17">MEDIAN(E4:E11)</f>
        <v>8.9799999999999991E-2</v>
      </c>
      <c r="F14" s="25">
        <f>MEDIAN(F4:F11)</f>
        <v>8.5349999999999995E-2</v>
      </c>
      <c r="G14" s="25">
        <f t="shared" si="17"/>
        <v>8.7849999999999998E-2</v>
      </c>
      <c r="H14" s="25">
        <f t="shared" si="17"/>
        <v>8.3999999999999991E-2</v>
      </c>
      <c r="I14" s="25">
        <f t="shared" si="17"/>
        <v>8.9849999999999999E-2</v>
      </c>
      <c r="J14" s="25">
        <f t="shared" si="17"/>
        <v>8.8200000000000001E-2</v>
      </c>
      <c r="K14" s="25">
        <f t="shared" si="17"/>
        <v>8.9399999999999993E-2</v>
      </c>
      <c r="L14" s="11"/>
      <c r="M14" s="11"/>
      <c r="N14" s="11"/>
      <c r="O14" s="11"/>
      <c r="P14" s="11"/>
      <c r="Q14" s="11"/>
      <c r="R14" s="10"/>
      <c r="S14" s="2" t="s">
        <v>1</v>
      </c>
      <c r="T14" s="20">
        <f t="shared" ref="T14:Y14" si="18">MEDIAN(T4:T11)</f>
        <v>7.8240000000000004E-2</v>
      </c>
      <c r="U14" s="20">
        <f t="shared" si="18"/>
        <v>8.7599999999999997E-2</v>
      </c>
      <c r="V14" s="20">
        <f t="shared" si="18"/>
        <v>0.1109</v>
      </c>
      <c r="W14" s="20">
        <f t="shared" si="18"/>
        <v>1.4500000000000001E-2</v>
      </c>
      <c r="X14" s="20">
        <f t="shared" si="18"/>
        <v>3.8747239768905158E-2</v>
      </c>
      <c r="Y14" s="21">
        <f t="shared" si="18"/>
        <v>0.43827368276466661</v>
      </c>
    </row>
    <row r="15" spans="1:25" x14ac:dyDescent="0.35">
      <c r="A15" s="2" t="s">
        <v>5</v>
      </c>
      <c r="B15" s="25">
        <f t="shared" ref="B15:D15" si="19">MAX(B4:B11)</f>
        <v>0.13500000000000001</v>
      </c>
      <c r="C15" s="25">
        <f t="shared" si="19"/>
        <v>0.1532</v>
      </c>
      <c r="D15" s="25">
        <f t="shared" si="19"/>
        <v>0.17460000000000001</v>
      </c>
      <c r="E15" s="25">
        <f t="shared" ref="E15:K15" si="20">MAX(E4:E11)</f>
        <v>0.1158</v>
      </c>
      <c r="F15" s="25">
        <f t="shared" si="20"/>
        <v>0.1115</v>
      </c>
      <c r="G15" s="25">
        <f t="shared" si="20"/>
        <v>0.17580000000000001</v>
      </c>
      <c r="H15" s="25">
        <f t="shared" si="20"/>
        <v>0.11409999999999999</v>
      </c>
      <c r="I15" s="25">
        <f t="shared" si="20"/>
        <v>0.1142</v>
      </c>
      <c r="J15" s="25">
        <f t="shared" si="20"/>
        <v>0.1082</v>
      </c>
      <c r="K15" s="25">
        <f t="shared" si="20"/>
        <v>0.1595</v>
      </c>
      <c r="L15" s="11"/>
      <c r="M15" s="11"/>
      <c r="N15" s="11"/>
      <c r="O15" s="11"/>
      <c r="P15" s="11"/>
      <c r="Q15" s="11"/>
      <c r="R15" s="10"/>
      <c r="S15" s="2" t="s">
        <v>5</v>
      </c>
      <c r="T15" s="20">
        <f t="shared" ref="T15:Y15" si="21">MAX(T4:T11)</f>
        <v>0.13199</v>
      </c>
      <c r="U15" s="20">
        <f t="shared" si="21"/>
        <v>0.12540000000000001</v>
      </c>
      <c r="V15" s="20">
        <f t="shared" si="21"/>
        <v>0.17580000000000001</v>
      </c>
      <c r="W15" s="20">
        <f t="shared" si="21"/>
        <v>8.9399999999999993E-2</v>
      </c>
      <c r="X15" s="20">
        <f t="shared" si="21"/>
        <v>5.1999253199765595E-2</v>
      </c>
      <c r="Y15" s="21">
        <f t="shared" si="21"/>
        <v>0.77991327604642746</v>
      </c>
    </row>
    <row r="16" spans="1:25" x14ac:dyDescent="0.35">
      <c r="A16" s="2" t="s">
        <v>6</v>
      </c>
      <c r="B16" s="25">
        <f t="shared" ref="B16:D16" si="22">MIN(B4:B11)</f>
        <v>6.4000000000000001E-2</v>
      </c>
      <c r="C16" s="25">
        <f t="shared" si="22"/>
        <v>6.6199999999999995E-2</v>
      </c>
      <c r="D16" s="25">
        <f t="shared" si="22"/>
        <v>5.7200000000000001E-2</v>
      </c>
      <c r="E16" s="25">
        <f t="shared" ref="E16:K16" si="23">MIN(E4:E11)</f>
        <v>7.22E-2</v>
      </c>
      <c r="F16" s="25">
        <f t="shared" si="23"/>
        <v>-6.9800000000000001E-2</v>
      </c>
      <c r="G16" s="25">
        <f t="shared" si="23"/>
        <v>-1.43E-2</v>
      </c>
      <c r="H16" s="25">
        <f t="shared" si="23"/>
        <v>5.7200000000000001E-2</v>
      </c>
      <c r="I16" s="25">
        <f t="shared" si="23"/>
        <v>-1.46E-2</v>
      </c>
      <c r="J16" s="25">
        <f t="shared" si="23"/>
        <v>4.8300000000000003E-2</v>
      </c>
      <c r="K16" s="25">
        <f t="shared" si="23"/>
        <v>-6.7599999999999993E-2</v>
      </c>
      <c r="L16" s="11"/>
      <c r="M16" s="11"/>
      <c r="N16" s="11"/>
      <c r="O16" s="11"/>
      <c r="P16" s="11"/>
      <c r="Q16" s="11"/>
      <c r="R16" s="10"/>
      <c r="S16" s="2" t="s">
        <v>6</v>
      </c>
      <c r="T16" s="20">
        <f t="shared" ref="T16:Y16" si="24">MIN(T4:T11)</f>
        <v>6.2350000000000003E-2</v>
      </c>
      <c r="U16" s="20">
        <f t="shared" si="24"/>
        <v>7.4749999999999997E-2</v>
      </c>
      <c r="V16" s="20">
        <f t="shared" si="24"/>
        <v>8.7499999999999994E-2</v>
      </c>
      <c r="W16" s="20">
        <f t="shared" si="24"/>
        <v>-6.9800000000000001E-2</v>
      </c>
      <c r="X16" s="20">
        <f t="shared" si="24"/>
        <v>8.7009322616730077E-3</v>
      </c>
      <c r="Y16" s="21">
        <f t="shared" si="24"/>
        <v>0.10531266353997831</v>
      </c>
    </row>
    <row r="17" spans="1:25" x14ac:dyDescent="0.35">
      <c r="A17" s="2" t="s">
        <v>7</v>
      </c>
      <c r="B17" s="25">
        <f t="shared" ref="B17:D17" si="25">STDEV(B4:B11)</f>
        <v>2.1134467447411934E-2</v>
      </c>
      <c r="C17" s="25">
        <f t="shared" si="25"/>
        <v>2.7716885003292006E-2</v>
      </c>
      <c r="D17" s="25">
        <f t="shared" si="25"/>
        <v>3.6862757047497911E-2</v>
      </c>
      <c r="E17" s="25">
        <f t="shared" ref="E17:K17" si="26">STDEV(E4:E11)</f>
        <v>1.5218198691979656E-2</v>
      </c>
      <c r="F17" s="25">
        <f t="shared" si="26"/>
        <v>6.6247970319312954E-2</v>
      </c>
      <c r="G17" s="25">
        <f t="shared" si="26"/>
        <v>6.099652800423503E-2</v>
      </c>
      <c r="H17" s="25">
        <f t="shared" si="26"/>
        <v>1.8091414696321698E-2</v>
      </c>
      <c r="I17" s="25">
        <f t="shared" si="26"/>
        <v>4.3331636413661015E-2</v>
      </c>
      <c r="J17" s="25">
        <f t="shared" si="26"/>
        <v>1.9742267925877799E-2</v>
      </c>
      <c r="K17" s="25">
        <f t="shared" si="26"/>
        <v>7.177111104721999E-2</v>
      </c>
      <c r="L17" s="11"/>
      <c r="M17" s="11"/>
      <c r="N17" s="11"/>
      <c r="O17" s="11"/>
      <c r="P17" s="11"/>
      <c r="Q17" s="11"/>
      <c r="R17" s="10"/>
      <c r="S17" s="2" t="s">
        <v>7</v>
      </c>
      <c r="T17" s="20">
        <f t="shared" ref="T17:Y17" si="27">STDEV(T4:T11)</f>
        <v>2.3069774043687673E-2</v>
      </c>
      <c r="U17" s="20">
        <f t="shared" si="27"/>
        <v>1.6161692748595278E-2</v>
      </c>
      <c r="V17" s="20">
        <f t="shared" si="27"/>
        <v>2.890479137246486E-2</v>
      </c>
      <c r="W17" s="20">
        <f t="shared" si="27"/>
        <v>6.1340942689202295E-2</v>
      </c>
      <c r="X17" s="20">
        <f t="shared" si="27"/>
        <v>1.6912059251745135E-2</v>
      </c>
      <c r="Y17" s="21">
        <f t="shared" si="27"/>
        <v>0.2804460167822807</v>
      </c>
    </row>
    <row r="19" spans="1:25" x14ac:dyDescent="0.35">
      <c r="A19" s="6" t="s">
        <v>13</v>
      </c>
      <c r="B19" s="2"/>
      <c r="C19" s="2"/>
      <c r="D19" s="2"/>
      <c r="S19" s="19" t="s">
        <v>22</v>
      </c>
      <c r="T19" s="2" t="s">
        <v>0</v>
      </c>
      <c r="U19" s="2" t="s">
        <v>1</v>
      </c>
      <c r="V19" s="2" t="s">
        <v>5</v>
      </c>
      <c r="W19" s="2" t="s">
        <v>6</v>
      </c>
      <c r="X19" s="2" t="s">
        <v>7</v>
      </c>
      <c r="Y19" s="2" t="s">
        <v>8</v>
      </c>
    </row>
    <row r="20" spans="1:25" x14ac:dyDescent="0.35">
      <c r="A20" s="1" t="s">
        <v>16</v>
      </c>
      <c r="B20" s="17">
        <v>1.7600000000000001E-2</v>
      </c>
      <c r="C20" s="17">
        <v>5.96E-2</v>
      </c>
      <c r="D20" s="17">
        <v>6.5299999999999997E-2</v>
      </c>
      <c r="E20" s="17">
        <v>7.1400000000000005E-2</v>
      </c>
      <c r="F20" s="17">
        <v>7.6200000000000004E-2</v>
      </c>
      <c r="G20" s="17">
        <v>6.4000000000000001E-2</v>
      </c>
      <c r="H20" s="17">
        <v>0.15629999999999999</v>
      </c>
      <c r="I20" s="17">
        <v>0.1777</v>
      </c>
      <c r="J20" s="17">
        <v>4.7899999999999998E-2</v>
      </c>
      <c r="R20" s="8">
        <v>1</v>
      </c>
      <c r="S20" s="1" t="s">
        <v>16</v>
      </c>
      <c r="T20" s="3">
        <f>AVERAGE(B20:J20)</f>
        <v>8.1777777777777783E-2</v>
      </c>
      <c r="U20" s="3">
        <f>MEDIAN(B20:J20)</f>
        <v>6.5299999999999997E-2</v>
      </c>
      <c r="V20" s="3">
        <f>MAX(B20:J20)</f>
        <v>0.1777</v>
      </c>
      <c r="W20" s="3">
        <f>MIN(B20:J20)</f>
        <v>1.7600000000000001E-2</v>
      </c>
      <c r="X20" s="3">
        <f>STDEV(B20:J20)</f>
        <v>5.1525910418394785E-2</v>
      </c>
      <c r="Y20" s="4">
        <f t="shared" ref="Y20:Y25" si="28">X20/T20</f>
        <v>0.63007227413797973</v>
      </c>
    </row>
    <row r="21" spans="1:25" x14ac:dyDescent="0.35">
      <c r="A21" s="1" t="s">
        <v>17</v>
      </c>
      <c r="B21" s="17">
        <v>9.6299999999999997E-2</v>
      </c>
      <c r="C21" s="17">
        <v>3.8600000000000002E-2</v>
      </c>
      <c r="D21" s="17">
        <v>3.3E-3</v>
      </c>
      <c r="E21" s="17">
        <v>4.5900000000000003E-2</v>
      </c>
      <c r="F21" s="17">
        <v>8.8000000000000005E-3</v>
      </c>
      <c r="G21" s="17">
        <v>-0.1115</v>
      </c>
      <c r="H21" s="17">
        <v>0.1321</v>
      </c>
      <c r="I21" s="17">
        <v>8.1699999999999995E-2</v>
      </c>
      <c r="J21" s="17">
        <v>3.8899999999999997E-2</v>
      </c>
      <c r="K21" s="17">
        <v>6.2600000000000003E-2</v>
      </c>
      <c r="R21" s="8">
        <v>2</v>
      </c>
      <c r="S21" s="1" t="s">
        <v>17</v>
      </c>
      <c r="T21" s="3">
        <f>AVERAGE(B21:K21)</f>
        <v>3.9669999999999997E-2</v>
      </c>
      <c r="U21" s="3">
        <f>MEDIAN(B21:K21)</f>
        <v>4.24E-2</v>
      </c>
      <c r="V21" s="3">
        <f>MAX(B21:K21)</f>
        <v>0.1321</v>
      </c>
      <c r="W21" s="3">
        <f>MIN(B21:K21)</f>
        <v>-0.1115</v>
      </c>
      <c r="X21" s="3">
        <f>STDEV(B21:K21)</f>
        <v>6.600607800296375E-2</v>
      </c>
      <c r="Y21" s="4">
        <f t="shared" si="28"/>
        <v>1.6638789514233363</v>
      </c>
    </row>
    <row r="22" spans="1:25" x14ac:dyDescent="0.35">
      <c r="A22" s="1" t="s">
        <v>18</v>
      </c>
      <c r="B22" s="17">
        <v>0.1368</v>
      </c>
      <c r="C22" s="17">
        <v>0.1507</v>
      </c>
      <c r="D22" s="17">
        <v>6.4299999999999996E-2</v>
      </c>
      <c r="E22" s="17">
        <v>0.1169</v>
      </c>
      <c r="F22" s="17">
        <v>8.7300000000000003E-2</v>
      </c>
      <c r="G22" s="17">
        <v>0.1171</v>
      </c>
      <c r="H22" s="17">
        <v>0.17430000000000001</v>
      </c>
      <c r="I22" s="17">
        <v>6.93E-2</v>
      </c>
      <c r="J22" s="17">
        <v>6.4299999999999996E-2</v>
      </c>
      <c r="K22" s="17">
        <v>0.1074</v>
      </c>
      <c r="R22" s="8">
        <f t="shared" ref="R22:R23" si="29">R21+1</f>
        <v>3</v>
      </c>
      <c r="S22" s="1" t="s">
        <v>18</v>
      </c>
      <c r="T22" s="3">
        <f>AVERAGE(B22:K22)</f>
        <v>0.10884000000000001</v>
      </c>
      <c r="U22" s="3">
        <f>MEDIAN(B22:K22)</f>
        <v>0.11215</v>
      </c>
      <c r="V22" s="3">
        <f>MAX(B22:K22)</f>
        <v>0.17430000000000001</v>
      </c>
      <c r="W22" s="3">
        <f>MIN(B22:K22)</f>
        <v>6.4299999999999996E-2</v>
      </c>
      <c r="X22" s="3">
        <f>STDEV(B22:K22)</f>
        <v>3.7931669559295146E-2</v>
      </c>
      <c r="Y22" s="4">
        <f t="shared" si="28"/>
        <v>0.34850854060359376</v>
      </c>
    </row>
    <row r="23" spans="1:25" x14ac:dyDescent="0.35">
      <c r="A23" s="1" t="s">
        <v>19</v>
      </c>
      <c r="B23" s="17">
        <v>0.1159</v>
      </c>
      <c r="C23" s="17">
        <v>0.17</v>
      </c>
      <c r="D23" s="17">
        <v>0.1285</v>
      </c>
      <c r="E23" s="17">
        <v>4.7899999999999998E-2</v>
      </c>
      <c r="F23" s="17">
        <v>4.2999999999999997E-2</v>
      </c>
      <c r="G23" s="17">
        <v>0.1036</v>
      </c>
      <c r="H23" s="17">
        <v>8.9099999999999999E-2</v>
      </c>
      <c r="I23" s="17">
        <v>0.11899999999999999</v>
      </c>
      <c r="J23" s="17">
        <v>6.0400000000000002E-2</v>
      </c>
      <c r="K23" s="17">
        <v>0.1011</v>
      </c>
      <c r="R23" s="8">
        <f t="shared" si="29"/>
        <v>4</v>
      </c>
      <c r="S23" s="1" t="s">
        <v>19</v>
      </c>
      <c r="T23" s="3">
        <f>AVERAGE(B23:K23)</f>
        <v>9.7850000000000006E-2</v>
      </c>
      <c r="U23" s="3">
        <f>MEDIAN(B23:K23)</f>
        <v>0.10235</v>
      </c>
      <c r="V23" s="3">
        <f>MAX(B23:K23)</f>
        <v>0.17</v>
      </c>
      <c r="W23" s="3">
        <f>MIN(B23:K23)</f>
        <v>4.2999999999999997E-2</v>
      </c>
      <c r="X23" s="3">
        <f>STDEV(B23:K23)</f>
        <v>3.9362115175776695E-2</v>
      </c>
      <c r="Y23" s="4">
        <f t="shared" si="28"/>
        <v>0.40226995580763097</v>
      </c>
    </row>
    <row r="24" spans="1:25" x14ac:dyDescent="0.35">
      <c r="A24" s="1" t="s">
        <v>20</v>
      </c>
      <c r="B24" s="17">
        <v>8.0600000000000005E-2</v>
      </c>
      <c r="C24" s="17">
        <v>5.45E-2</v>
      </c>
      <c r="D24" s="17">
        <v>9.7500000000000003E-2</v>
      </c>
      <c r="E24" s="17">
        <v>5.5599999999999997E-2</v>
      </c>
      <c r="F24" s="17">
        <v>7.3099999999999998E-2</v>
      </c>
      <c r="G24" s="17">
        <v>7.7800000000000008E-2</v>
      </c>
      <c r="H24" s="17">
        <v>0.10400000000000001</v>
      </c>
      <c r="I24" s="17">
        <v>7.1199999999999999E-2</v>
      </c>
      <c r="J24" s="17">
        <v>7.0900000000000005E-2</v>
      </c>
      <c r="K24" s="17">
        <v>7.1800000000000003E-2</v>
      </c>
      <c r="R24" s="8">
        <v>5</v>
      </c>
      <c r="S24" s="1" t="s">
        <v>20</v>
      </c>
      <c r="T24" s="3">
        <f>AVERAGE(B24:K24)</f>
        <v>7.5700000000000003E-2</v>
      </c>
      <c r="U24" s="3">
        <f>MEDIAN(B24:K24)</f>
        <v>7.2450000000000001E-2</v>
      </c>
      <c r="V24" s="3">
        <f>MAX(B24:K24)</f>
        <v>0.10400000000000001</v>
      </c>
      <c r="W24" s="3">
        <f>MIN(B24:K24)</f>
        <v>5.45E-2</v>
      </c>
      <c r="X24" s="3">
        <f>STDEV(B24:K24)</f>
        <v>1.5717152696620613E-2</v>
      </c>
      <c r="Y24" s="4">
        <f t="shared" si="28"/>
        <v>0.20762420999498829</v>
      </c>
    </row>
    <row r="25" spans="1:25" x14ac:dyDescent="0.35">
      <c r="A25" s="1" t="s">
        <v>21</v>
      </c>
      <c r="B25" s="17">
        <v>0.11810000000000001</v>
      </c>
      <c r="C25" s="17">
        <v>9.6699999999999994E-2</v>
      </c>
      <c r="D25" s="17">
        <v>8.1199999999999994E-2</v>
      </c>
      <c r="E25" s="17">
        <v>7.5800000000000006E-2</v>
      </c>
      <c r="F25" s="17">
        <v>6.8000000000000005E-2</v>
      </c>
      <c r="G25" s="17">
        <v>-9.4000000000000004E-3</v>
      </c>
      <c r="H25" s="17">
        <v>8.4000000000000005E-2</v>
      </c>
      <c r="I25" s="17">
        <v>0.17780000000000001</v>
      </c>
      <c r="J25" s="17">
        <v>9.01E-2</v>
      </c>
      <c r="K25" s="17">
        <v>9.4600000000000004E-2</v>
      </c>
      <c r="R25" s="8">
        <v>6</v>
      </c>
      <c r="S25" s="1" t="s">
        <v>21</v>
      </c>
      <c r="T25" s="3">
        <f>AVERAGE(B25:K25)</f>
        <v>8.768999999999999E-2</v>
      </c>
      <c r="U25" s="3">
        <f>MEDIAN(B25:K25)</f>
        <v>8.7050000000000002E-2</v>
      </c>
      <c r="V25" s="3">
        <f>MAX(B25:K25)</f>
        <v>0.17780000000000001</v>
      </c>
      <c r="W25" s="3">
        <f>MIN(B25:K25)</f>
        <v>-9.4000000000000004E-3</v>
      </c>
      <c r="X25" s="3">
        <f>STDEV(B25:K25)</f>
        <v>4.6176700474012532E-2</v>
      </c>
      <c r="Y25" s="4">
        <f t="shared" si="28"/>
        <v>0.52659026655277152</v>
      </c>
    </row>
    <row r="26" spans="1:25" x14ac:dyDescent="0.35">
      <c r="B26" s="16">
        <v>2013</v>
      </c>
      <c r="C26" s="16">
        <v>2014</v>
      </c>
      <c r="D26" s="16">
        <v>2015</v>
      </c>
      <c r="E26" s="2">
        <v>2016</v>
      </c>
      <c r="F26" s="2">
        <f>E26+1</f>
        <v>2017</v>
      </c>
      <c r="G26" s="2">
        <f t="shared" ref="G26" si="30">F26+1</f>
        <v>2018</v>
      </c>
      <c r="H26" s="2">
        <f t="shared" ref="H26" si="31">G26+1</f>
        <v>2019</v>
      </c>
      <c r="I26" s="2">
        <f>H26+1</f>
        <v>2020</v>
      </c>
      <c r="J26" s="2">
        <f t="shared" ref="J26" si="32">I26+1</f>
        <v>2021</v>
      </c>
      <c r="K26" s="2">
        <v>2022</v>
      </c>
      <c r="T26" s="3"/>
      <c r="U26" s="3"/>
      <c r="V26" s="3"/>
      <c r="W26" s="3"/>
      <c r="X26" s="3"/>
      <c r="Y26" s="4"/>
    </row>
    <row r="27" spans="1:25" x14ac:dyDescent="0.35">
      <c r="A27" s="2" t="s">
        <v>0</v>
      </c>
      <c r="B27" s="7">
        <f>AVERAGE(B20:B25)</f>
        <v>9.4216666666666671E-2</v>
      </c>
      <c r="C27" s="7">
        <f t="shared" ref="C27:K27" si="33">AVERAGE(C20:C25)</f>
        <v>9.501666666666668E-2</v>
      </c>
      <c r="D27" s="7">
        <f t="shared" si="33"/>
        <v>7.3349999999999999E-2</v>
      </c>
      <c r="E27" s="7">
        <f t="shared" si="33"/>
        <v>6.8916666666666668E-2</v>
      </c>
      <c r="F27" s="7">
        <f t="shared" si="33"/>
        <v>5.9400000000000001E-2</v>
      </c>
      <c r="G27" s="7">
        <f t="shared" si="33"/>
        <v>4.0266666666666666E-2</v>
      </c>
      <c r="H27" s="7">
        <f t="shared" si="33"/>
        <v>0.12329999999999998</v>
      </c>
      <c r="I27" s="7">
        <f t="shared" si="33"/>
        <v>0.11611666666666669</v>
      </c>
      <c r="J27" s="7">
        <f t="shared" si="33"/>
        <v>6.2083333333333331E-2</v>
      </c>
      <c r="K27" s="7">
        <f t="shared" si="33"/>
        <v>8.7499999999999994E-2</v>
      </c>
      <c r="S27" s="2"/>
      <c r="T27" s="3"/>
      <c r="U27" s="3"/>
      <c r="V27" s="3"/>
      <c r="W27" s="3"/>
      <c r="X27" s="3"/>
      <c r="Y27" s="4"/>
    </row>
    <row r="28" spans="1:25" x14ac:dyDescent="0.35">
      <c r="A28" s="2" t="s">
        <v>1</v>
      </c>
      <c r="B28" s="7">
        <f>MEDIAN(B20:B25)</f>
        <v>0.1061</v>
      </c>
      <c r="C28" s="7">
        <f t="shared" ref="C28:K28" si="34">MEDIAN(C20:C25)</f>
        <v>7.8149999999999997E-2</v>
      </c>
      <c r="D28" s="7">
        <f t="shared" si="34"/>
        <v>7.3249999999999996E-2</v>
      </c>
      <c r="E28" s="7">
        <f t="shared" si="34"/>
        <v>6.3500000000000001E-2</v>
      </c>
      <c r="F28" s="7">
        <f t="shared" si="34"/>
        <v>7.0550000000000002E-2</v>
      </c>
      <c r="G28" s="7">
        <f t="shared" si="34"/>
        <v>7.0900000000000005E-2</v>
      </c>
      <c r="H28" s="7">
        <f t="shared" si="34"/>
        <v>0.11805</v>
      </c>
      <c r="I28" s="7">
        <f t="shared" si="34"/>
        <v>0.10034999999999999</v>
      </c>
      <c r="J28" s="7">
        <f t="shared" si="34"/>
        <v>6.2350000000000003E-2</v>
      </c>
      <c r="K28" s="7">
        <f t="shared" si="34"/>
        <v>9.4600000000000004E-2</v>
      </c>
      <c r="T28" s="2" t="s">
        <v>0</v>
      </c>
      <c r="U28" s="2" t="s">
        <v>1</v>
      </c>
      <c r="V28" s="2" t="s">
        <v>5</v>
      </c>
      <c r="W28" s="2" t="s">
        <v>6</v>
      </c>
      <c r="X28" s="2" t="s">
        <v>7</v>
      </c>
      <c r="Y28" s="2" t="s">
        <v>8</v>
      </c>
    </row>
    <row r="29" spans="1:25" x14ac:dyDescent="0.35">
      <c r="A29" s="2" t="s">
        <v>5</v>
      </c>
      <c r="B29" s="7">
        <f>MAX(B20:B25)</f>
        <v>0.1368</v>
      </c>
      <c r="C29" s="7">
        <f t="shared" ref="C29:K29" si="35">MAX(C20:C25)</f>
        <v>0.17</v>
      </c>
      <c r="D29" s="7">
        <f t="shared" si="35"/>
        <v>0.1285</v>
      </c>
      <c r="E29" s="7">
        <f t="shared" si="35"/>
        <v>0.1169</v>
      </c>
      <c r="F29" s="7">
        <f t="shared" si="35"/>
        <v>8.7300000000000003E-2</v>
      </c>
      <c r="G29" s="7">
        <f t="shared" si="35"/>
        <v>0.1171</v>
      </c>
      <c r="H29" s="7">
        <f t="shared" si="35"/>
        <v>0.17430000000000001</v>
      </c>
      <c r="I29" s="7">
        <f t="shared" si="35"/>
        <v>0.17780000000000001</v>
      </c>
      <c r="J29" s="7">
        <f t="shared" si="35"/>
        <v>9.01E-2</v>
      </c>
      <c r="K29" s="7">
        <f t="shared" si="35"/>
        <v>0.1074</v>
      </c>
      <c r="S29" s="2" t="s">
        <v>0</v>
      </c>
      <c r="T29" s="13">
        <f>AVERAGE(T20:T25)</f>
        <v>8.1921296296296298E-2</v>
      </c>
      <c r="U29" s="13">
        <f t="shared" ref="U29:Y29" si="36">AVERAGE(U20:U25)</f>
        <v>8.0283333333333332E-2</v>
      </c>
      <c r="V29" s="3">
        <f t="shared" si="36"/>
        <v>0.15598333333333333</v>
      </c>
      <c r="W29" s="3">
        <f t="shared" si="36"/>
        <v>9.7499999999999983E-3</v>
      </c>
      <c r="X29" s="3">
        <f t="shared" si="36"/>
        <v>4.2786604387843923E-2</v>
      </c>
      <c r="Y29" s="14">
        <f t="shared" si="36"/>
        <v>0.62982403308671675</v>
      </c>
    </row>
    <row r="30" spans="1:25" x14ac:dyDescent="0.35">
      <c r="A30" s="2" t="s">
        <v>6</v>
      </c>
      <c r="B30" s="7">
        <f>MIN(B20:B25)</f>
        <v>1.7600000000000001E-2</v>
      </c>
      <c r="C30" s="7">
        <f t="shared" ref="C30:K30" si="37">MIN(C20:C25)</f>
        <v>3.8600000000000002E-2</v>
      </c>
      <c r="D30" s="7">
        <f t="shared" si="37"/>
        <v>3.3E-3</v>
      </c>
      <c r="E30" s="7">
        <f t="shared" si="37"/>
        <v>4.5900000000000003E-2</v>
      </c>
      <c r="F30" s="7">
        <f t="shared" si="37"/>
        <v>8.8000000000000005E-3</v>
      </c>
      <c r="G30" s="7">
        <f t="shared" si="37"/>
        <v>-0.1115</v>
      </c>
      <c r="H30" s="7">
        <f t="shared" si="37"/>
        <v>8.4000000000000005E-2</v>
      </c>
      <c r="I30" s="7">
        <f t="shared" si="37"/>
        <v>6.93E-2</v>
      </c>
      <c r="J30" s="7">
        <f t="shared" si="37"/>
        <v>3.8899999999999997E-2</v>
      </c>
      <c r="K30" s="7">
        <f t="shared" si="37"/>
        <v>6.2600000000000003E-2</v>
      </c>
      <c r="S30" s="2" t="s">
        <v>1</v>
      </c>
      <c r="T30" s="3">
        <f>MEDIAN(T20:T25)</f>
        <v>8.4733888888888886E-2</v>
      </c>
      <c r="U30" s="3">
        <f t="shared" ref="U30:Y30" si="38">MEDIAN(U20:U25)</f>
        <v>7.9750000000000001E-2</v>
      </c>
      <c r="V30" s="3">
        <f t="shared" si="38"/>
        <v>0.17215000000000003</v>
      </c>
      <c r="W30" s="3">
        <f t="shared" si="38"/>
        <v>3.0300000000000001E-2</v>
      </c>
      <c r="X30" s="3">
        <f t="shared" si="38"/>
        <v>4.2769407824894613E-2</v>
      </c>
      <c r="Y30" s="4">
        <f t="shared" si="38"/>
        <v>0.46443011118020128</v>
      </c>
    </row>
    <row r="31" spans="1:25" x14ac:dyDescent="0.35">
      <c r="A31" s="2" t="s">
        <v>7</v>
      </c>
      <c r="B31" s="17">
        <f>STDEV(B20:B25)</f>
        <v>4.222271505560328E-2</v>
      </c>
      <c r="C31" s="17">
        <f t="shared" ref="C31:K31" si="39">STDEV(C20:C25)</f>
        <v>5.4414608945270053E-2</v>
      </c>
      <c r="D31" s="17">
        <f t="shared" si="39"/>
        <v>4.1809269307176371E-2</v>
      </c>
      <c r="E31" s="17">
        <f t="shared" si="39"/>
        <v>2.6475454040802919E-2</v>
      </c>
      <c r="F31" s="17">
        <f t="shared" si="39"/>
        <v>2.8815343135211845E-2</v>
      </c>
      <c r="G31" s="17">
        <f t="shared" si="39"/>
        <v>8.6471259194409025E-2</v>
      </c>
      <c r="H31" s="17">
        <f t="shared" si="39"/>
        <v>3.7024478389303575E-2</v>
      </c>
      <c r="I31" s="17">
        <f t="shared" si="39"/>
        <v>5.0989152441148343E-2</v>
      </c>
      <c r="J31" s="17">
        <f t="shared" si="39"/>
        <v>1.7939054229994037E-2</v>
      </c>
      <c r="K31" s="17">
        <f t="shared" si="39"/>
        <v>1.9351227351255999E-2</v>
      </c>
      <c r="S31" s="2" t="s">
        <v>5</v>
      </c>
      <c r="T31" s="3">
        <f>MAX(T20:T25)</f>
        <v>0.10884000000000001</v>
      </c>
      <c r="U31" s="3">
        <f t="shared" ref="U31:Y31" si="40">MAX(U20:U25)</f>
        <v>0.11215</v>
      </c>
      <c r="V31" s="3">
        <f t="shared" si="40"/>
        <v>0.17780000000000001</v>
      </c>
      <c r="W31" s="3">
        <f t="shared" si="40"/>
        <v>6.4299999999999996E-2</v>
      </c>
      <c r="X31" s="3">
        <f t="shared" si="40"/>
        <v>6.600607800296375E-2</v>
      </c>
      <c r="Y31" s="4">
        <f t="shared" si="40"/>
        <v>1.6638789514233363</v>
      </c>
    </row>
    <row r="32" spans="1:25" x14ac:dyDescent="0.35">
      <c r="S32" s="2" t="s">
        <v>6</v>
      </c>
      <c r="T32" s="3">
        <f>MIN(T20:T25)</f>
        <v>3.9669999999999997E-2</v>
      </c>
      <c r="U32" s="3">
        <f t="shared" ref="U32:Y32" si="41">MIN(U20:U25)</f>
        <v>4.24E-2</v>
      </c>
      <c r="V32" s="3">
        <f t="shared" si="41"/>
        <v>0.10400000000000001</v>
      </c>
      <c r="W32" s="3">
        <f t="shared" si="41"/>
        <v>-0.1115</v>
      </c>
      <c r="X32" s="3">
        <f t="shared" si="41"/>
        <v>1.5717152696620613E-2</v>
      </c>
      <c r="Y32" s="4">
        <f t="shared" si="41"/>
        <v>0.20762420999498829</v>
      </c>
    </row>
    <row r="33" spans="19:25" x14ac:dyDescent="0.35">
      <c r="S33" s="2" t="s">
        <v>7</v>
      </c>
      <c r="T33" s="3">
        <f>STDEV(T20:T25)</f>
        <v>2.3813925829556902E-2</v>
      </c>
      <c r="U33" s="3">
        <f t="shared" ref="U33:Y33" si="42">STDEV(U20:U25)</f>
        <v>2.5570366963863972E-2</v>
      </c>
      <c r="V33" s="3">
        <f t="shared" si="42"/>
        <v>3.0829298835145069E-2</v>
      </c>
      <c r="W33" s="3">
        <f t="shared" si="42"/>
        <v>6.5136372327602027E-2</v>
      </c>
      <c r="X33" s="3">
        <f t="shared" si="42"/>
        <v>1.6703681688471052E-2</v>
      </c>
      <c r="Y33" s="4">
        <f t="shared" si="42"/>
        <v>0.52708610327509164</v>
      </c>
    </row>
  </sheetData>
  <pageMargins left="0.70866141732283472" right="0.70866141732283472" top="0.74803149606299213" bottom="0.74803149606299213" header="0.31496062992125984" footer="0.31496062992125984"/>
  <pageSetup scale="47" orientation="landscape" r:id="rId1"/>
  <headerFooter>
    <oddHeader>&amp;L&amp;"Times New Roman,Bold"&amp;12EB-2022-0200
Exhibit M – IGUA Cost of Capital&amp;R&amp;"Times New Roman,Bold"&amp;12Attachment E to 
Evidence of Sean Cleary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Efiling Document" ma:contentTypeID="0x010100DB7D67ABFDCD8849AA1AB921D07E8AB400AF796770118D7743B4BDBB5973DEC53D" ma:contentTypeVersion="0" ma:contentTypeDescription="Efiling Document" ma:contentTypeScope="" ma:versionID="da5f643ebbf1a0a66ea16b0ee9fb6786">
  <xsd:schema xmlns:xsd="http://www.w3.org/2001/XMLSchema" xmlns:xs="http://www.w3.org/2001/XMLSchema" xmlns:p="http://schemas.microsoft.com/office/2006/metadata/properties" xmlns:ns2="24b4dc9c-985f-4b06-881b-10995db5cfc7" xmlns:ns3="c396903c-eb40-4742-9f08-57bf89a1e85e" targetNamespace="http://schemas.microsoft.com/office/2006/metadata/properties" ma:root="true" ma:fieldsID="9690b489aff7291fb180a04131427ca4" ns2:_="" ns3:_="">
    <xsd:import namespace="24b4dc9c-985f-4b06-881b-10995db5cfc7"/>
    <xsd:import namespace="c396903c-eb40-4742-9f08-57bf89a1e85e"/>
    <xsd:element name="properties">
      <xsd:complexType>
        <xsd:sequence>
          <xsd:element name="documentManagement">
            <xsd:complexType>
              <xsd:all>
                <xsd:element ref="ns2:DocumentStatus" minOccurs="0"/>
                <xsd:element ref="ns2:DocumentTypeTemp" minOccurs="0"/>
                <xsd:element ref="ns2:SubmittingPCE" minOccurs="0"/>
                <xsd:element ref="ns2:AUCFileName" minOccurs="0"/>
                <xsd:element ref="ns2:ExhibitNumberTemp" minOccurs="0"/>
                <xsd:element ref="ns2:OnBehalfOf" minOccurs="0"/>
                <xsd:element ref="ns2:DocumentDescription" minOccurs="0"/>
                <xsd:element ref="ns2:Applications" minOccurs="0"/>
                <xsd:element ref="ns2:ApplicationsTemp" minOccurs="0"/>
                <xsd:element ref="ns2:ActionInternal" minOccurs="0"/>
                <xsd:element ref="ns2:ActionExternal" minOccurs="0"/>
                <xsd:element ref="ns2:AucDocumentId" minOccurs="0"/>
                <xsd:element ref="ns2:OriginalFilename" minOccurs="0"/>
                <xsd:element ref="ns2:DocumentCategory" minOccurs="0"/>
                <xsd:element ref="ns2:fae381d0f82a490fb5506f8d60dd7e7c" minOccurs="0"/>
                <xsd:element ref="ns2:TaxCatchAll" minOccurs="0"/>
                <xsd:element ref="ns2:TaxCatchAllLabel" minOccurs="0"/>
                <xsd:element ref="ns2:DispositionNumber" minOccurs="0"/>
                <xsd:element ref="ns2:IsLate" minOccurs="0"/>
                <xsd:element ref="ns2:SubmissionNumber" minOccurs="0"/>
                <xsd:element ref="ns2:CommentsAdded" minOccurs="0"/>
                <xsd:element ref="ns3:RevisionStatus" minOccurs="0"/>
                <xsd:element ref="ns3:RevisionType" minOccurs="0"/>
                <xsd:element ref="ns3:ApplicationURL" minOccurs="0"/>
                <xsd:element ref="ns3:AppType" minOccurs="0"/>
                <xsd:element ref="ns2:ApplicationDescription" minOccurs="0"/>
                <xsd:element ref="ns3:DispositionURL" minOccurs="0"/>
                <xsd:element ref="ns3:FilingURL" minOccurs="0"/>
                <xsd:element ref="ns3:ProceedingID"/>
                <xsd:element ref="ns3:LibraryName" minOccurs="0"/>
                <xsd:element ref="ns3:Entity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b4dc9c-985f-4b06-881b-10995db5cfc7" elementFormDefault="qualified">
    <xsd:import namespace="http://schemas.microsoft.com/office/2006/documentManagement/types"/>
    <xsd:import namespace="http://schemas.microsoft.com/office/infopath/2007/PartnerControls"/>
    <xsd:element name="DocumentStatus" ma:index="2" nillable="true" ma:displayName="Document Status" ma:internalName="DocumentStatus" ma:readOnly="false">
      <xsd:simpleType>
        <xsd:restriction base="dms:Text">
          <xsd:maxLength value="255"/>
        </xsd:restriction>
      </xsd:simpleType>
    </xsd:element>
    <xsd:element name="DocumentTypeTemp" ma:index="3" nillable="true" ma:displayName="Document Type" ma:internalName="DocumentTypeTemp" ma:readOnly="false">
      <xsd:simpleType>
        <xsd:restriction base="dms:Text">
          <xsd:maxLength value="255"/>
        </xsd:restriction>
      </xsd:simpleType>
    </xsd:element>
    <xsd:element name="SubmittingPCE" ma:index="4" nillable="true" ma:displayName="Submitter" ma:internalName="SubmittingPCE" ma:readOnly="false">
      <xsd:simpleType>
        <xsd:restriction base="dms:Text">
          <xsd:maxLength value="255"/>
        </xsd:restriction>
      </xsd:simpleType>
    </xsd:element>
    <xsd:element name="AUCFileName" ma:index="5" nillable="true" ma:displayName="File Name" ma:internalName="AUCFileName" ma:readOnly="false">
      <xsd:simpleType>
        <xsd:restriction base="dms:Text">
          <xsd:maxLength value="255"/>
        </xsd:restriction>
      </xsd:simpleType>
    </xsd:element>
    <xsd:element name="ExhibitNumberTemp" ma:index="6" nillable="true" ma:displayName="Exhibit Number" ma:internalName="ExhibitNumberTemp" ma:readOnly="false">
      <xsd:simpleType>
        <xsd:restriction base="dms:Text">
          <xsd:maxLength value="255"/>
        </xsd:restriction>
      </xsd:simpleType>
    </xsd:element>
    <xsd:element name="OnBehalfOf" ma:index="8" nillable="true" ma:displayName="On Behalf Of" ma:internalName="OnBehalfOf" ma:readOnly="false">
      <xsd:simpleType>
        <xsd:restriction base="dms:Text">
          <xsd:maxLength value="255"/>
        </xsd:restriction>
      </xsd:simpleType>
    </xsd:element>
    <xsd:element name="DocumentDescription" ma:index="9" nillable="true" ma:displayName="Document Description" ma:description="Document Description" ma:internalName="DocumentDescription" ma:readOnly="false">
      <xsd:simpleType>
        <xsd:restriction base="dms:Text">
          <xsd:maxLength value="255"/>
        </xsd:restriction>
      </xsd:simpleType>
    </xsd:element>
    <xsd:element name="Applications" ma:index="10" nillable="true" ma:displayName="Applications" ma:description="Display column for applications. This will show either a single application (i.e. 12345) or, if there are more than one applications, it will show literally: Multiple" ma:internalName="Applications" ma:readOnly="false">
      <xsd:simpleType>
        <xsd:restriction base="dms:Unknown"/>
      </xsd:simpleType>
    </xsd:element>
    <xsd:element name="ApplicationsTemp" ma:index="11" nillable="true" ma:displayName="ApplicationsTemp" ma:description="The Applications column that stores the actual data: 1234; 1235; 1236; 1237" ma:internalName="ApplicationsTemp">
      <xsd:simpleType>
        <xsd:restriction base="dms:Note"/>
      </xsd:simpleType>
    </xsd:element>
    <xsd:element name="ActionInternal" ma:index="12" nillable="true" ma:displayName="Actions" ma:description="Internal Actions" ma:internalName="ActionInternal" ma:readOnly="false">
      <xsd:simpleType>
        <xsd:restriction base="dms:Unknown"/>
      </xsd:simpleType>
    </xsd:element>
    <xsd:element name="ActionExternal" ma:index="13" nillable="true" ma:displayName="Actions" ma:description="External Actions" ma:internalName="ActionExternal" ma:readOnly="false">
      <xsd:simpleType>
        <xsd:restriction base="dms:Unknown"/>
      </xsd:simpleType>
    </xsd:element>
    <xsd:element name="AucDocumentId" ma:index="14" nillable="true" ma:displayName="Auc Document Id" ma:decimals="0" ma:internalName="AucDocumentId" ma:readOnly="false" ma:percentage="FALSE">
      <xsd:simpleType>
        <xsd:restriction base="dms:Number"/>
      </xsd:simpleType>
    </xsd:element>
    <xsd:element name="OriginalFilename" ma:index="15" nillable="true" ma:displayName="Original Filename" ma:internalName="OriginalFilename" ma:readOnly="false">
      <xsd:simpleType>
        <xsd:restriction base="dms:Text">
          <xsd:maxLength value="255"/>
        </xsd:restriction>
      </xsd:simpleType>
    </xsd:element>
    <xsd:element name="DocumentCategory" ma:index="16" nillable="true" ma:displayName="Document Category" ma:internalName="DocumentCategory" ma:readOnly="false">
      <xsd:simpleType>
        <xsd:restriction base="dms:Text">
          <xsd:maxLength value="255"/>
        </xsd:restriction>
      </xsd:simpleType>
    </xsd:element>
    <xsd:element name="fae381d0f82a490fb5506f8d60dd7e7c" ma:index="20" nillable="true" ma:taxonomy="true" ma:internalName="fae381d0f82a490fb5506f8d60dd7e7c" ma:taxonomyFieldName="DocumentType" ma:displayName="Document Type T" ma:readOnly="false" ma:default="" ma:fieldId="{fae381d0-f82a-490f-b550-6f8d60dd7e7c}" ma:sspId="6c23b51e-d80b-4046-afb2-9ff134a364c0" ma:termSetId="3fb79734-db6e-4006-89c4-022732ca679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21" nillable="true" ma:displayName="Taxonomy Catch All Column" ma:hidden="true" ma:list="{3670a948-5fcd-4d19-9774-48f88d2d410b}" ma:internalName="TaxCatchAll" ma:showField="CatchAllData" ma:web="6ba16a15-6894-445e-9527-afbf7aaf606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22" nillable="true" ma:displayName="Taxonomy Catch All Column1" ma:hidden="true" ma:list="{3670a948-5fcd-4d19-9774-48f88d2d410b}" ma:internalName="TaxCatchAllLabel" ma:readOnly="true" ma:showField="CatchAllDataLabel" ma:web="6ba16a15-6894-445e-9527-afbf7aaf606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DispositionNumber" ma:index="26" nillable="true" ma:displayName="DispositionNumber" ma:description="Disposition Number of a document" ma:internalName="DispositionNumber">
      <xsd:simpleType>
        <xsd:restriction base="dms:Text">
          <xsd:maxLength value="255"/>
        </xsd:restriction>
      </xsd:simpleType>
    </xsd:element>
    <xsd:element name="IsLate" ma:index="27" nillable="true" ma:displayName="IsLate" ma:default="0" ma:internalName="IsLate">
      <xsd:simpleType>
        <xsd:restriction base="dms:Boolean"/>
      </xsd:simpleType>
    </xsd:element>
    <xsd:element name="SubmissionNumber" ma:index="28" nillable="true" ma:displayName="Submission Number" ma:internalName="SubmissionNumber">
      <xsd:simpleType>
        <xsd:restriction base="dms:Text">
          <xsd:maxLength value="255"/>
        </xsd:restriction>
      </xsd:simpleType>
    </xsd:element>
    <xsd:element name="CommentsAdded" ma:index="29" nillable="true" ma:displayName="CommentsAdded" ma:default="0" ma:description="Have internal comments been added to the document?" ma:internalName="CommentsAdded">
      <xsd:simpleType>
        <xsd:restriction base="dms:Boolean"/>
      </xsd:simpleType>
    </xsd:element>
    <xsd:element name="ApplicationDescription" ma:index="34" nillable="true" ma:displayName="Application Description" ma:internalName="ApplicationDescription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96903c-eb40-4742-9f08-57bf89a1e85e" elementFormDefault="qualified">
    <xsd:import namespace="http://schemas.microsoft.com/office/2006/documentManagement/types"/>
    <xsd:import namespace="http://schemas.microsoft.com/office/infopath/2007/PartnerControls"/>
    <xsd:element name="RevisionStatus" ma:index="30" nillable="true" ma:displayName="RevisionStatus" ma:description="" ma:internalName="RevisionStatus" ma:readOnly="false">
      <xsd:simpleType>
        <xsd:restriction base="dms:Text">
          <xsd:maxLength value="255"/>
        </xsd:restriction>
      </xsd:simpleType>
    </xsd:element>
    <xsd:element name="RevisionType" ma:index="31" nillable="true" ma:displayName="RevisionType" ma:description="" ma:internalName="RevisionType" ma:readOnly="false">
      <xsd:simpleType>
        <xsd:restriction base="dms:Text">
          <xsd:maxLength value="255"/>
        </xsd:restriction>
      </xsd:simpleType>
    </xsd:element>
    <xsd:element name="ApplicationURL" ma:index="32" nillable="true" ma:displayName="ApplicationURL" ma:description="" ma:internalName="ApplicationURL">
      <xsd:simpleType>
        <xsd:restriction base="dms:Text">
          <xsd:maxLength value="255"/>
        </xsd:restriction>
      </xsd:simpleType>
    </xsd:element>
    <xsd:element name="AppType" ma:index="33" nillable="true" ma:displayName="AppType" ma:description="" ma:internalName="AppType">
      <xsd:simpleType>
        <xsd:restriction base="dms:Text">
          <xsd:maxLength value="255"/>
        </xsd:restriction>
      </xsd:simpleType>
    </xsd:element>
    <xsd:element name="DispositionURL" ma:index="35" nillable="true" ma:displayName="DispositionURL" ma:description="" ma:internalName="DispositionURL">
      <xsd:simpleType>
        <xsd:restriction base="dms:Text">
          <xsd:maxLength value="255"/>
        </xsd:restriction>
      </xsd:simpleType>
    </xsd:element>
    <xsd:element name="FilingURL" ma:index="36" nillable="true" ma:displayName="FilingURL" ma:description="" ma:internalName="FilingURL">
      <xsd:simpleType>
        <xsd:restriction base="dms:Text">
          <xsd:maxLength value="255"/>
        </xsd:restriction>
      </xsd:simpleType>
    </xsd:element>
    <xsd:element name="ProceedingID" ma:index="37" ma:displayName="ProceedingID" ma:default="0" ma:description="The Proceeding ID" ma:internalName="ProceedingID" ma:readOnly="false">
      <xsd:simpleType>
        <xsd:restriction base="dms:Number"/>
      </xsd:simpleType>
    </xsd:element>
    <xsd:element name="LibraryName" ma:index="38" nillable="true" ma:displayName="LibraryName" ma:default="Team" ma:description="" ma:format="Dropdown" ma:hidden="true" ma:internalName="LibraryName" ma:readOnly="false">
      <xsd:simpleType>
        <xsd:restriction base="dms:Choice">
          <xsd:enumeration value="Public"/>
          <xsd:enumeration value="Restricted"/>
          <xsd:enumeration value="Team"/>
          <xsd:enumeration value="Confidential"/>
        </xsd:restriction>
      </xsd:simpleType>
    </xsd:element>
    <xsd:element name="EntityType" ma:index="39" nillable="true" ma:displayName="EntityType" ma:internalName="EntityType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5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917a89cd-9d90-4fe1-ab4e-e8fe0e763f16" ContentTypeId="0x010100DB7D67ABFDCD8849AA1AB921D07E8AB4" PreviousValue="true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nBehalfOf xmlns="24b4dc9c-985f-4b06-881b-10995db5cfc7">Office Of The Utilities Consumer Advocate</OnBehalfOf>
    <DocumentCategory xmlns="24b4dc9c-985f-4b06-881b-10995db5cfc7">Filing type</DocumentCategory>
    <SubmissionNumber xmlns="24b4dc9c-985f-4b06-881b-10995db5cfc7">27084-F0270</SubmissionNumber>
    <AppType xmlns="c396903c-eb40-4742-9f08-57bf89a1e85e" xsi:nil="true"/>
    <SubmittingPCE xmlns="24b4dc9c-985f-4b06-881b-10995db5cfc7">Reynolds, Mirth, Richards &amp; Farmer LLP</SubmittingPCE>
    <ApplicationURL xmlns="c396903c-eb40-4742-9f08-57bf89a1e85e" xsi:nil="true"/>
    <ActionInternal xmlns="24b4dc9c-985f-4b06-881b-10995db5cfc7" xsi:nil="true"/>
    <LibraryName xmlns="c396903c-eb40-4742-9f08-57bf89a1e85e">Public</LibraryName>
    <DocumentDescription xmlns="24b4dc9c-985f-4b06-881b-10995db5cfc7">2023-02-01 Exhibit P - Table 17 Data and Calculations</DocumentDescription>
    <CommentsAdded xmlns="24b4dc9c-985f-4b06-881b-10995db5cfc7">false</CommentsAdded>
    <DispositionURL xmlns="c396903c-eb40-4742-9f08-57bf89a1e85e" xsi:nil="true"/>
    <ApplicationDescription xmlns="24b4dc9c-985f-4b06-881b-10995db5cfc7" xsi:nil="true"/>
    <FilingURL xmlns="c396903c-eb40-4742-9f08-57bf89a1e85e">https://www2.auc.ab.ca/Proceeding27084/sitepages/SubmissionDetails.aspx?SubmissionNumber=27084-F0270</FilingURL>
    <EntityType xmlns="c396903c-eb40-4742-9f08-57bf89a1e85e">Filing</EntityType>
    <ApplicationsTemp xmlns="24b4dc9c-985f-4b06-881b-10995db5cfc7" xsi:nil="true"/>
    <DispositionNumber xmlns="24b4dc9c-985f-4b06-881b-10995db5cfc7" xsi:nil="true"/>
    <RevisionType xmlns="c396903c-eb40-4742-9f08-57bf89a1e85e" xsi:nil="true"/>
    <DocumentTypeTemp xmlns="24b4dc9c-985f-4b06-881b-10995db5cfc7">Evidence</DocumentTypeTemp>
    <AucDocumentId xmlns="24b4dc9c-985f-4b06-881b-10995db5cfc7">380</AucDocumentId>
    <AUCFileName xmlns="24b4dc9c-985f-4b06-881b-10995db5cfc7">27084_X0338_2023-02-01 Exhibit P - Table 17 Data and Calculations_000380.xlsx</AUCFileName>
    <Applications xmlns="24b4dc9c-985f-4b06-881b-10995db5cfc7" xsi:nil="true"/>
    <DocumentStatus xmlns="24b4dc9c-985f-4b06-881b-10995db5cfc7">Active</DocumentStatus>
    <ExhibitNumberTemp xmlns="24b4dc9c-985f-4b06-881b-10995db5cfc7">27084-X0338</ExhibitNumberTemp>
    <ActionExternal xmlns="24b4dc9c-985f-4b06-881b-10995db5cfc7" xsi:nil="true"/>
    <fae381d0f82a490fb5506f8d60dd7e7c xmlns="24b4dc9c-985f-4b06-881b-10995db5cfc7">
      <Terms xmlns="http://schemas.microsoft.com/office/infopath/2007/PartnerControls"/>
    </fae381d0f82a490fb5506f8d60dd7e7c>
    <RevisionStatus xmlns="c396903c-eb40-4742-9f08-57bf89a1e85e" xsi:nil="true"/>
    <IsLate xmlns="24b4dc9c-985f-4b06-881b-10995db5cfc7">false</IsLate>
    <ProceedingID xmlns="c396903c-eb40-4742-9f08-57bf89a1e85e">27084</ProceedingID>
    <OriginalFilename xmlns="24b4dc9c-985f-4b06-881b-10995db5cfc7">2023-02-01 Exhibit P - Table 17 Data and Calculations.xlsx</OriginalFilename>
    <TaxCatchAll xmlns="24b4dc9c-985f-4b06-881b-10995db5cfc7"/>
  </documentManagement>
</p:properties>
</file>

<file path=customXml/itemProps1.xml><?xml version="1.0" encoding="utf-8"?>
<ds:datastoreItem xmlns:ds="http://schemas.openxmlformats.org/officeDocument/2006/customXml" ds:itemID="{30A4533E-3401-4C2E-955C-E6B25045FF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4b4dc9c-985f-4b06-881b-10995db5cfc7"/>
    <ds:schemaRef ds:uri="c396903c-eb40-4742-9f08-57bf89a1e85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D8A7196-3217-47DE-9D0B-6CFB135583B0}">
  <ds:schemaRefs>
    <ds:schemaRef ds:uri="Microsoft.SharePoint.Taxonomy.ContentTypeSync"/>
  </ds:schemaRefs>
</ds:datastoreItem>
</file>

<file path=customXml/itemProps3.xml><?xml version="1.0" encoding="utf-8"?>
<ds:datastoreItem xmlns:ds="http://schemas.openxmlformats.org/officeDocument/2006/customXml" ds:itemID="{3730662C-044D-41A7-B354-590DC2A396E5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0914A446-69F3-4841-8697-17F925EE83DB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c396903c-eb40-4742-9f08-57bf89a1e85e"/>
    <ds:schemaRef ds:uri="24b4dc9c-985f-4b06-881b-10995db5cfc7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ROEs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2023-02-01T22:20:25Z</dcterms:created>
  <dcterms:modified xsi:type="dcterms:W3CDTF">2023-04-21T17:30:15Z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0x010100DB7D67ABFDCD8849AA1AB921D07E8AB400AF796770118D7743B4BDBB5973DEC53D</vt:lpwstr>
  </property>
  <property fmtid="{D5CDD505-2E9C-101B-9397-08002B2CF9AE}" pid="3" name="Name">
    <vt:lpwstr>27084_X0338_2023-02-01 Exhibit P - Table 17 Data and Calculations_000380.xlsx</vt:lpwstr>
  </property>
  <property fmtid="{D5CDD505-2E9C-101B-9397-08002B2CF9AE}" pid="4" name="DocumentType">
    <vt:lpwstr/>
  </property>
</Properties>
</file>