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sharepoint.com/teams/SelwynComm/Interrogatory Responses/"/>
    </mc:Choice>
  </mc:AlternateContent>
  <xr:revisionPtr revIDLastSave="0" documentId="13_ncr:1_{412B49C4-3245-4C08-BEA2-B4CBD752FFB4}" xr6:coauthVersionLast="47" xr6:coauthVersionMax="47" xr10:uidLastSave="{00000000-0000-0000-0000-000000000000}"/>
  <bookViews>
    <workbookView xWindow="28680" yWindow="-120" windowWidth="29040" windowHeight="15840" firstSheet="1" activeTab="6" xr2:uid="{77380A63-7CA5-49CE-BEB1-D427DC83463A}"/>
  </bookViews>
  <sheets>
    <sheet name="Figure 1" sheetId="9" r:id="rId1"/>
    <sheet name="Price Comparison Table" sheetId="8" r:id="rId2"/>
    <sheet name="Conversions" sheetId="2" r:id="rId3"/>
    <sheet name="Natural Gas ($ per m3)" sheetId="4" r:id="rId4"/>
    <sheet name="Heating Oil Price ($ per L)" sheetId="5" r:id="rId5"/>
    <sheet name="Electricity Price ($ per kWh)" sheetId="6" r:id="rId6"/>
    <sheet name="Propane Price ($ per L)" sheetId="7" r:id="rId7"/>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8" l="1"/>
  <c r="G7" i="8"/>
  <c r="F7" i="8"/>
  <c r="E6" i="5" l="1"/>
  <c r="F6" i="5" s="1"/>
  <c r="D7" i="7"/>
  <c r="C7" i="7" s="1"/>
  <c r="G7" i="7" s="1"/>
  <c r="C46" i="7"/>
  <c r="D8" i="7" l="1"/>
  <c r="D9" i="7" l="1"/>
  <c r="C8" i="7"/>
  <c r="G8" i="7" s="1"/>
  <c r="C9" i="7" l="1"/>
  <c r="G9" i="7" s="1"/>
  <c r="D10" i="7"/>
  <c r="D11" i="7" l="1"/>
  <c r="C10" i="7"/>
  <c r="G10" i="7" s="1"/>
  <c r="D12" i="7" l="1"/>
  <c r="C11" i="7"/>
  <c r="G11" i="7" s="1"/>
  <c r="C12" i="7" l="1"/>
  <c r="G12" i="7" s="1"/>
  <c r="D13" i="7"/>
  <c r="D14" i="7" l="1"/>
  <c r="C13" i="7"/>
  <c r="G13" i="7" s="1"/>
  <c r="C14" i="7" l="1"/>
  <c r="G14" i="7" s="1"/>
  <c r="D15" i="7"/>
  <c r="C15" i="7" l="1"/>
  <c r="G15" i="7" s="1"/>
  <c r="D16" i="7"/>
  <c r="D17" i="7" l="1"/>
  <c r="C16" i="7"/>
  <c r="G16" i="7" s="1"/>
  <c r="C17" i="7" l="1"/>
  <c r="G17" i="7" s="1"/>
  <c r="D18" i="7"/>
  <c r="D19" i="7" l="1"/>
  <c r="C18" i="7"/>
  <c r="G18" i="7" s="1"/>
  <c r="D20" i="7" l="1"/>
  <c r="C19" i="7"/>
  <c r="G19" i="7" s="1"/>
  <c r="C20" i="7" l="1"/>
  <c r="G20" i="7" s="1"/>
  <c r="D21" i="7"/>
  <c r="D22" i="7" l="1"/>
  <c r="C21" i="7"/>
  <c r="G21" i="7" s="1"/>
  <c r="C22" i="7" l="1"/>
  <c r="G22" i="7" s="1"/>
  <c r="D23" i="7"/>
  <c r="C23" i="7" l="1"/>
  <c r="G23" i="7" s="1"/>
  <c r="D24" i="7"/>
  <c r="D25" i="7" l="1"/>
  <c r="C24" i="7"/>
  <c r="G24" i="7" s="1"/>
  <c r="C25" i="7" l="1"/>
  <c r="G25" i="7" s="1"/>
  <c r="D26" i="7"/>
  <c r="D27" i="7" l="1"/>
  <c r="C26" i="7"/>
  <c r="G26" i="7" s="1"/>
  <c r="D28" i="7" l="1"/>
  <c r="C27" i="7"/>
  <c r="G27" i="7" s="1"/>
  <c r="C28" i="7" l="1"/>
  <c r="G28" i="7" s="1"/>
  <c r="D29" i="7"/>
  <c r="D30" i="7" l="1"/>
  <c r="C29" i="7"/>
  <c r="G29" i="7" s="1"/>
  <c r="C30" i="7" l="1"/>
  <c r="G30" i="7" s="1"/>
  <c r="D31" i="7"/>
  <c r="C31" i="7" l="1"/>
  <c r="G31" i="7" s="1"/>
  <c r="D32" i="7"/>
  <c r="D33" i="7" l="1"/>
  <c r="C32" i="7"/>
  <c r="G32" i="7" s="1"/>
  <c r="C33" i="7" l="1"/>
  <c r="G33" i="7" s="1"/>
  <c r="D34" i="7"/>
  <c r="D35" i="7" l="1"/>
  <c r="C34" i="7"/>
  <c r="G34" i="7" s="1"/>
  <c r="D36" i="7" l="1"/>
  <c r="C35" i="7"/>
  <c r="G35" i="7" s="1"/>
  <c r="C36" i="7" l="1"/>
  <c r="G36" i="7" s="1"/>
  <c r="D37" i="7"/>
  <c r="D38" i="7" l="1"/>
  <c r="C37" i="7"/>
  <c r="G37" i="7" s="1"/>
  <c r="C38" i="7" l="1"/>
  <c r="G38" i="7" s="1"/>
  <c r="D39" i="7"/>
  <c r="C39" i="7" l="1"/>
  <c r="G39" i="7" s="1"/>
  <c r="D40" i="7"/>
  <c r="C43" i="7" l="1"/>
  <c r="C45" i="7" s="1"/>
  <c r="C47" i="7" s="1"/>
  <c r="C48" i="7" s="1"/>
  <c r="C40" i="7"/>
  <c r="G40" i="7" s="1"/>
  <c r="H10" i="8" l="1"/>
  <c r="H6" i="8" s="1"/>
  <c r="G16" i="6"/>
  <c r="G15" i="6"/>
  <c r="G13" i="6"/>
  <c r="C14" i="6"/>
  <c r="C15" i="6" s="1"/>
  <c r="G24" i="6" s="1"/>
  <c r="G26" i="6" s="1"/>
  <c r="C2" i="6"/>
  <c r="E15" i="5"/>
  <c r="C19" i="5" s="1"/>
  <c r="F10" i="8" s="1"/>
  <c r="F6" i="8" s="1"/>
  <c r="E14" i="5"/>
  <c r="F14" i="5" s="1"/>
  <c r="E13" i="5"/>
  <c r="F13" i="5" s="1"/>
  <c r="E12" i="5"/>
  <c r="F12" i="5" s="1"/>
  <c r="E11" i="5"/>
  <c r="F11" i="5" s="1"/>
  <c r="E10" i="5"/>
  <c r="F10" i="5" s="1"/>
  <c r="E9" i="5"/>
  <c r="F9" i="5" s="1"/>
  <c r="E8" i="5"/>
  <c r="F8" i="5" s="1"/>
  <c r="E7" i="5"/>
  <c r="F7" i="5" s="1"/>
  <c r="E20" i="4"/>
  <c r="E22" i="4" s="1"/>
  <c r="E24" i="4" s="1"/>
  <c r="E26" i="4" s="1"/>
  <c r="E10" i="8" s="1"/>
  <c r="G25" i="6" l="1"/>
  <c r="G10" i="8" s="1"/>
  <c r="G6" i="8" s="1"/>
  <c r="F8" i="8"/>
  <c r="H8" i="8"/>
  <c r="E6" i="8"/>
  <c r="E8" i="8"/>
  <c r="F15" i="5"/>
  <c r="G8" i="8" l="1"/>
  <c r="G12" i="8" s="1"/>
  <c r="G13" i="8" s="1"/>
  <c r="F12" i="8"/>
  <c r="F13" i="8" s="1"/>
  <c r="H12" i="8"/>
  <c r="H13" i="8" s="1"/>
</calcChain>
</file>

<file path=xl/sharedStrings.xml><?xml version="1.0" encoding="utf-8"?>
<sst xmlns="http://schemas.openxmlformats.org/spreadsheetml/2006/main" count="177" uniqueCount="129">
  <si>
    <t>Table 1</t>
  </si>
  <si>
    <t>Table 2</t>
  </si>
  <si>
    <t>Natural Gas</t>
  </si>
  <si>
    <t>Electricity</t>
  </si>
  <si>
    <t>Heating Oil</t>
  </si>
  <si>
    <t>Propane</t>
  </si>
  <si>
    <t>Total</t>
  </si>
  <si>
    <t>Substance</t>
  </si>
  <si>
    <t>Table 3</t>
  </si>
  <si>
    <t>Note</t>
  </si>
  <si>
    <t>Energy Price Conversion</t>
  </si>
  <si>
    <t>Starting Unit</t>
  </si>
  <si>
    <t>Conversion</t>
  </si>
  <si>
    <t>Conversion Unit</t>
  </si>
  <si>
    <t>m3</t>
  </si>
  <si>
    <t>GJ</t>
  </si>
  <si>
    <t>kWh</t>
  </si>
  <si>
    <t>L</t>
  </si>
  <si>
    <t>Volume</t>
  </si>
  <si>
    <t>Customer Charge</t>
  </si>
  <si>
    <t>$</t>
  </si>
  <si>
    <t>Distribution Charge</t>
  </si>
  <si>
    <t>Transportation</t>
  </si>
  <si>
    <t>Sales Commodity</t>
  </si>
  <si>
    <t>Cost Adjustment</t>
  </si>
  <si>
    <t>Gas Supply</t>
  </si>
  <si>
    <t>Delivery</t>
  </si>
  <si>
    <t>Total Sales with Cost Adjustments</t>
  </si>
  <si>
    <t>Average Rate</t>
  </si>
  <si>
    <t>System Expansion Surcharge (SES)</t>
  </si>
  <si>
    <t>Average Rate including SES</t>
  </si>
  <si>
    <t>Month</t>
  </si>
  <si>
    <t>HHO 
(excl. GST/HST)</t>
  </si>
  <si>
    <t>HHO 
(excl. tax and C&amp;T)</t>
  </si>
  <si>
    <t>Total $/L</t>
  </si>
  <si>
    <t>Notes:</t>
  </si>
  <si>
    <t>(1)</t>
  </si>
  <si>
    <t>all prices in cents/litre</t>
  </si>
  <si>
    <t>(2)</t>
  </si>
  <si>
    <t>(3)</t>
  </si>
  <si>
    <t xml:space="preserve">Regulated Price Plan -TOU </t>
  </si>
  <si>
    <t>On Peak</t>
  </si>
  <si>
    <t>Mid Peak</t>
  </si>
  <si>
    <t>Off Peak</t>
  </si>
  <si>
    <t>$/kWh</t>
  </si>
  <si>
    <t>Total Load - cent/KWh</t>
  </si>
  <si>
    <t>Total Load - $/kWh</t>
  </si>
  <si>
    <t>Hydro One Electricity Rates</t>
  </si>
  <si>
    <t>Rates Effective</t>
  </si>
  <si>
    <t>$/month</t>
  </si>
  <si>
    <t>Distribution Rate</t>
  </si>
  <si>
    <t>Transmission</t>
  </si>
  <si>
    <t>Wholesale Market Service Rate + CBR</t>
  </si>
  <si>
    <t xml:space="preserve">Rural rate protection charge </t>
  </si>
  <si>
    <t>Adjustment Factor Charge</t>
  </si>
  <si>
    <t>Standard Supply Servise Charge</t>
  </si>
  <si>
    <t>Fixed Charge Rate Riders</t>
  </si>
  <si>
    <t>SME</t>
  </si>
  <si>
    <t>Total $/kWh</t>
  </si>
  <si>
    <t>Total $/kWh with OER</t>
  </si>
  <si>
    <t>Total $/kWh with OER, no distribution charge</t>
  </si>
  <si>
    <t xml:space="preserve">  Medium Density - R1</t>
  </si>
  <si>
    <t>Cents/kWh (2)</t>
  </si>
  <si>
    <t>% of Load (3)</t>
  </si>
  <si>
    <t>(2) TOU rates effective from November 1, 2022 to April 30, 2023</t>
  </si>
  <si>
    <t>Time of Use</t>
  </si>
  <si>
    <t>Ontario Energy Rebate (OER):</t>
  </si>
  <si>
    <t>Medium Density - R1 (1)</t>
  </si>
  <si>
    <t>Typical Residenital Customer Total Bill Impacts (1)</t>
  </si>
  <si>
    <t>Jan. 1, 2023</t>
  </si>
  <si>
    <t>Rates Effective:</t>
  </si>
  <si>
    <t>Ending Value Oct. 28, 2022 (cents/L)</t>
  </si>
  <si>
    <t>Date</t>
  </si>
  <si>
    <t>$/L</t>
  </si>
  <si>
    <t>Cents/L</t>
  </si>
  <si>
    <t>Daily Price Change (2)</t>
  </si>
  <si>
    <t>Carbon Tax (3)</t>
  </si>
  <si>
    <t>November Monthly Average</t>
  </si>
  <si>
    <t>Current Price:</t>
  </si>
  <si>
    <t>Carbon Tax:</t>
  </si>
  <si>
    <t>Total Cents/L</t>
  </si>
  <si>
    <t>(3) Source: https://www.canada.ca/en/revenue-agency/services/forms-publications/publications/fcrates/fuel-charge-rates.html</t>
  </si>
  <si>
    <t xml:space="preserve">
Federal/Provincial Carbon Tax Charge
HHO (2)</t>
  </si>
  <si>
    <t>HHO
(v735163) (3)</t>
  </si>
  <si>
    <t>Home Heating Oil (HHO) (1)</t>
  </si>
  <si>
    <t>Annual Consumption</t>
  </si>
  <si>
    <t>Annual Contribution to Energy Bill</t>
  </si>
  <si>
    <t>Energy Cost per Unit</t>
  </si>
  <si>
    <t>Annual Natural Gas Savings ($)</t>
  </si>
  <si>
    <t>Annual Natural Gas Savings (%)</t>
  </si>
  <si>
    <t>EGD</t>
  </si>
  <si>
    <t>Load Balancing</t>
  </si>
  <si>
    <t>Federal Carbon Charge</t>
  </si>
  <si>
    <t xml:space="preserve">Rate 1 
Annual Space &amp; Water Heating Cost </t>
  </si>
  <si>
    <t>EGD Rate Zone (1)</t>
  </si>
  <si>
    <t>Notes</t>
  </si>
  <si>
    <t xml:space="preserve">The energy-equivalent annual consumption for other energy sources (Electricity, Oil and Propane) are calculated as: </t>
  </si>
  <si>
    <t>a)</t>
  </si>
  <si>
    <t>b)</t>
  </si>
  <si>
    <t>c)</t>
  </si>
  <si>
    <t>Electricity cost per unit is from Hydro One Networks Inc. (EB-2021-0110),  Tariff of Rates and Charges, Effective and Implementation Date January 1, 2023. Please refer to 'Electricity Price ($ per kWh)' tab for a detailed calculation.</t>
  </si>
  <si>
    <t>d)</t>
  </si>
  <si>
    <t>Propane cost per unit is calculated using a monthly average of the latest residential retail prices available at the time of comparison and factors in the actual carbon tax and is discounted by 10% for Union North for a conservative estimate. Please refer to 'Propane Price ($ per L)' tab for a detailed calculation.</t>
  </si>
  <si>
    <t xml:space="preserve">For EGD rate zone, the natural gas consumption assumption for a typical residential customer is 2,400m3. All comparisons are based on an energy-equivalent annual consumption level of 2,400 m3/yr. </t>
  </si>
  <si>
    <t>Natural Gas cost per unit for a typical residential customer is from the January 2023 QRAM filing for EGD. Please refer to 'Natural Gas Price ($ per m3)' tab for a detailed calculation.</t>
  </si>
  <si>
    <t>Conversions</t>
  </si>
  <si>
    <t>Conversion from m3 to GJ</t>
  </si>
  <si>
    <t>Conversion factor</t>
  </si>
  <si>
    <t>Efficiency Assumptions</t>
  </si>
  <si>
    <t>EGD Rate Zone</t>
  </si>
  <si>
    <t>(1) Source:  EB-2022-0286, Rate Handbook, Rate 1 Residential Service (MJ/m3)</t>
  </si>
  <si>
    <t>Table 1: Annual Energy Price Compairson for a Typical Residential Customer living in EGD Rate Zone (Space &amp; Water Heating)</t>
  </si>
  <si>
    <t>Including SES</t>
  </si>
  <si>
    <t>Natural gas consumption (2,400 m3) * Conversion from m3 to GJ * Conversions from GJ to kWh (for electricity) and to L (for oil and propane)</t>
  </si>
  <si>
    <t xml:space="preserve">The energy cost per unit for each energy source is based on the latest actual data available at the time of comparison </t>
  </si>
  <si>
    <t>Oil cost per unit is from Statistics Canada using the latest available monthly retail price at the time of comparison. Please refer to 'Heating Oil Price ($ per L)' tab for a detailed calculation.</t>
  </si>
  <si>
    <t>Figure 1: Annual Energy Costs &amp; Savings Versus Natural Gas, Including SES</t>
  </si>
  <si>
    <t>(1)  Source: EB-2022-0286, Exhibit A, Tab 3, Schedule 1, Page 1</t>
  </si>
  <si>
    <t>Source: https://natural-resources.canada.ca/our-natural-resources/domestic-and-international-markets/transportation-fuel-prices/fuel-consumption-taxes-canada/18885
Federal and Provincial Carbon Levies (Alberta, Saskatchewan, Manitoba, Ontario, New Brunswich, Yukon, Nunavut)</t>
  </si>
  <si>
    <t>Source: the Conference Board of Canada (CANSIM) - v735163</t>
  </si>
  <si>
    <t>(1) Source: OEB Newsroom - Friday Oct. 21, 2022</t>
  </si>
  <si>
    <t>(3) Source: OEB Regulated Price Plan Price Report - November 1, 2021 to October 31, 2022</t>
  </si>
  <si>
    <t>(1) Source: EB-2021-0110 Hydro One Networks Inc. Tariff of Rates and Charges, Effective and Implementation Date January 1, 2023</t>
  </si>
  <si>
    <t>(1) Last recorded daily price change from the previous month</t>
  </si>
  <si>
    <t>(2) Source: https://edproenergy.com/residential/ ;   Zone 4,   2,500-4,499 Litres</t>
  </si>
  <si>
    <t>Notes: Natural gas price is based on Rate 1 rates in effect as of Jan.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Costs have been calculated for the equivalent energy consumed and include all service, delivery and energy charges. Carbon price is included for all energy types as reported. HST is not included.</t>
  </si>
  <si>
    <t>Propane Prices for Residential EGD Rate Zone Customer</t>
  </si>
  <si>
    <t>Service Charge (2)</t>
  </si>
  <si>
    <t>(2) Excluded for cost comparison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</si>
</sst>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0.0%"/>
    <numFmt numFmtId="169" formatCode="0.0000"/>
    <numFmt numFmtId="170" formatCode="d\-mmm\-yyyy"/>
    <numFmt numFmtId="171" formatCode="_(* #,##0.0000_);_(* \(#,##0.0000\);_(* &quot;-&quot;??_);_(@_)"/>
    <numFmt numFmtId="172" formatCode="dd\-mmm\-yyyy"/>
    <numFmt numFmtId="173" formatCode="0.00000"/>
    <numFmt numFmtId="174" formatCode="#,##0.0000_);\(#,##0.0000\)"/>
    <numFmt numFmtId="175" formatCode="&quot;$&quot;#,##0.000&quot;/m³&quot;"/>
    <numFmt numFmtId="176" formatCode="&quot;$&quot;#,##0.000&quot;/L&quot;"/>
    <numFmt numFmtId="177" formatCode="&quot;$&quot;#,##0.000&quot;/kWh&quot;"/>
    <numFmt numFmtId="178" formatCode="&quot;$&quot;#,##0"/>
    <numFmt numFmtId="179" formatCode="&quot;$&quot;#,##0.000"/>
  </numFmts>
  <fonts count="1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scheme val="minor"/>
    </font>
    <font>
      <sz val="12"/>
      <color theme="1"/>
      <name val="Arial"/>
      <family val="2"/>
    </font>
    <font>
      <u/>
      <sz val="14"/>
      <color theme="1"/>
      <name val="Arial"/>
      <family val="2"/>
    </font>
    <font>
      <sz val="10"/>
      <name val="Arial"/>
      <family val="2"/>
    </font>
    <font>
      <b/>
      <sz val="18"/>
      <color rgb="FFFFC000"/>
      <name val="Arial"/>
      <family val="2"/>
    </font>
    <font>
      <b/>
      <sz val="18"/>
      <color theme="4"/>
      <name val="Arial"/>
      <family val="2"/>
    </font>
    <font>
      <b/>
      <sz val="18"/>
      <color theme="1"/>
      <name val="Neue Haas Grotesk Text Pro"/>
      <family val="2"/>
    </font>
    <font>
      <u/>
      <sz val="12"/>
      <color theme="1"/>
      <name val="Arial"/>
      <family val="2"/>
    </font>
    <font>
      <sz val="12"/>
      <name val="Arial"/>
      <family val="2"/>
    </font>
    <font>
      <u/>
      <sz val="12"/>
      <name val="Arial"/>
      <family val="2"/>
    </font>
    <font>
      <b/>
      <sz val="12"/>
      <color theme="1"/>
      <name val="Arial"/>
      <family val="2"/>
    </font>
    <font>
      <b/>
      <sz val="12"/>
      <name val="Arial"/>
      <family val="2"/>
    </font>
    <font>
      <b/>
      <sz val="12"/>
      <color rgb="FFFF0000"/>
      <name val="Arial"/>
      <family val="2"/>
    </font>
    <font>
      <u/>
      <sz val="12"/>
      <color theme="10"/>
      <name val="Arial"/>
      <family val="2"/>
    </font>
    <font>
      <b/>
      <u/>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cellStyleXfs>
  <cellXfs count="185">
    <xf numFmtId="0" fontId="0" fillId="0" borderId="0" xfId="0"/>
    <xf numFmtId="0" fontId="2" fillId="0" borderId="0" xfId="0" applyFont="1"/>
    <xf numFmtId="0" fontId="4" fillId="0" borderId="0" xfId="0" applyFont="1" applyAlignment="1">
      <alignment horizontal="left"/>
    </xf>
    <xf numFmtId="0" fontId="6" fillId="3" borderId="15" xfId="5" applyFill="1" applyBorder="1"/>
    <xf numFmtId="0" fontId="9" fillId="0" borderId="0" xfId="0" applyFont="1" applyAlignment="1">
      <alignment vertical="center" wrapText="1"/>
    </xf>
    <xf numFmtId="0" fontId="10" fillId="0" borderId="0" xfId="0" applyFont="1"/>
    <xf numFmtId="0" fontId="4" fillId="0" borderId="0" xfId="0" applyFont="1"/>
    <xf numFmtId="0" fontId="11" fillId="0" borderId="0" xfId="5" applyFont="1" applyAlignment="1">
      <alignment horizontal="center" vertical="center"/>
    </xf>
    <xf numFmtId="9" fontId="11" fillId="0" borderId="0" xfId="7" applyFont="1" applyFill="1" applyBorder="1" applyAlignment="1">
      <alignment horizontal="center" vertical="center"/>
    </xf>
    <xf numFmtId="0" fontId="12" fillId="0" borderId="0" xfId="5" applyFont="1" applyAlignment="1">
      <alignment horizontal="left" vertical="center"/>
    </xf>
    <xf numFmtId="0" fontId="4" fillId="0" borderId="0" xfId="0" quotePrefix="1" applyFont="1"/>
    <xf numFmtId="0" fontId="4" fillId="0" borderId="0" xfId="0" quotePrefix="1" applyFont="1" applyAlignment="1">
      <alignment vertical="top"/>
    </xf>
    <xf numFmtId="0" fontId="10" fillId="0" borderId="0" xfId="0" quotePrefix="1" applyFont="1" applyAlignment="1">
      <alignment vertical="top"/>
    </xf>
    <xf numFmtId="0" fontId="11" fillId="0" borderId="0" xfId="5" applyFont="1" applyAlignment="1">
      <alignment vertical="top" wrapText="1"/>
    </xf>
    <xf numFmtId="0" fontId="4" fillId="0" borderId="0" xfId="0" quotePrefix="1" applyFont="1" applyAlignment="1">
      <alignment horizontal="right" vertical="top"/>
    </xf>
    <xf numFmtId="0" fontId="4" fillId="0" borderId="0" xfId="0" applyFont="1" applyAlignment="1">
      <alignment horizontal="right" vertical="top"/>
    </xf>
    <xf numFmtId="0" fontId="4" fillId="0" borderId="7" xfId="0" applyFont="1" applyBorder="1"/>
    <xf numFmtId="0" fontId="4" fillId="0" borderId="8" xfId="0" applyFont="1" applyBorder="1"/>
    <xf numFmtId="0" fontId="4" fillId="0" borderId="4" xfId="0" applyFont="1" applyBorder="1"/>
    <xf numFmtId="0" fontId="4" fillId="0" borderId="6" xfId="0" applyFont="1" applyBorder="1" applyAlignment="1">
      <alignment horizontal="left" wrapText="1"/>
    </xf>
    <xf numFmtId="15" fontId="4" fillId="0" borderId="7" xfId="0" applyNumberFormat="1" applyFont="1" applyBorder="1" applyAlignment="1">
      <alignment horizontal="left"/>
    </xf>
    <xf numFmtId="0" fontId="4" fillId="0" borderId="0" xfId="0" applyFont="1" applyAlignment="1">
      <alignment horizontal="center"/>
    </xf>
    <xf numFmtId="2" fontId="4" fillId="0" borderId="8" xfId="0" applyNumberFormat="1" applyFont="1" applyBorder="1" applyAlignment="1">
      <alignment horizontal="center"/>
    </xf>
    <xf numFmtId="0" fontId="4" fillId="0" borderId="10" xfId="0" applyFont="1" applyBorder="1"/>
    <xf numFmtId="0" fontId="4" fillId="0" borderId="12" xfId="0" applyFont="1" applyBorder="1" applyAlignment="1">
      <alignment horizontal="center"/>
    </xf>
    <xf numFmtId="0" fontId="4" fillId="0" borderId="12" xfId="0" applyFont="1" applyBorder="1"/>
    <xf numFmtId="0" fontId="4" fillId="0" borderId="11" xfId="0" applyFont="1" applyBorder="1" applyAlignment="1">
      <alignment horizontal="center"/>
    </xf>
    <xf numFmtId="0" fontId="4" fillId="0" borderId="6" xfId="0" applyFont="1" applyBorder="1" applyAlignment="1">
      <alignment horizontal="center" wrapText="1"/>
    </xf>
    <xf numFmtId="0" fontId="4" fillId="0" borderId="6" xfId="0" applyFont="1" applyBorder="1" applyAlignment="1">
      <alignment horizontal="center"/>
    </xf>
    <xf numFmtId="0" fontId="4" fillId="0" borderId="5" xfId="0" applyFont="1" applyBorder="1" applyAlignment="1">
      <alignment horizontal="center" wrapText="1"/>
    </xf>
    <xf numFmtId="0" fontId="4" fillId="0" borderId="8" xfId="0" applyFont="1" applyBorder="1" applyAlignment="1">
      <alignment horizontal="center"/>
    </xf>
    <xf numFmtId="0" fontId="10" fillId="0" borderId="4"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13" fillId="0" borderId="7"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9" fontId="4" fillId="0" borderId="10" xfId="3" applyFont="1" applyBorder="1" applyAlignment="1">
      <alignment horizontal="center"/>
    </xf>
    <xf numFmtId="9" fontId="4" fillId="0" borderId="12" xfId="3" applyFont="1" applyBorder="1" applyAlignment="1">
      <alignment horizontal="center"/>
    </xf>
    <xf numFmtId="9" fontId="4" fillId="0" borderId="11" xfId="3" applyFont="1" applyBorder="1" applyAlignment="1">
      <alignment horizontal="center"/>
    </xf>
    <xf numFmtId="0" fontId="14" fillId="4" borderId="25" xfId="5" applyFont="1" applyFill="1" applyBorder="1" applyAlignment="1">
      <alignment horizontal="left" vertical="center"/>
    </xf>
    <xf numFmtId="0" fontId="14" fillId="0" borderId="28" xfId="5" applyFont="1" applyBorder="1" applyAlignment="1">
      <alignment horizontal="left" vertical="center"/>
    </xf>
    <xf numFmtId="0" fontId="14" fillId="5" borderId="7" xfId="5" applyFont="1" applyFill="1" applyBorder="1" applyAlignment="1">
      <alignment horizontal="left" vertical="center"/>
    </xf>
    <xf numFmtId="0" fontId="14" fillId="4" borderId="28" xfId="5" applyFont="1" applyFill="1" applyBorder="1" applyAlignment="1">
      <alignment horizontal="left" vertical="center"/>
    </xf>
    <xf numFmtId="0" fontId="14" fillId="5" borderId="32" xfId="5" applyFont="1" applyFill="1" applyBorder="1" applyAlignment="1">
      <alignment horizontal="left" vertical="center"/>
    </xf>
    <xf numFmtId="0" fontId="14" fillId="4" borderId="4" xfId="5" applyFont="1" applyFill="1" applyBorder="1" applyAlignment="1">
      <alignment horizontal="left" vertical="center"/>
    </xf>
    <xf numFmtId="0" fontId="14" fillId="5" borderId="35" xfId="5" applyFont="1" applyFill="1" applyBorder="1" applyAlignment="1">
      <alignment horizontal="left" vertical="center"/>
    </xf>
    <xf numFmtId="3" fontId="11" fillId="4" borderId="26" xfId="6" applyNumberFormat="1" applyFont="1" applyFill="1" applyBorder="1" applyAlignment="1">
      <alignment horizontal="center" vertical="center"/>
    </xf>
    <xf numFmtId="3" fontId="11" fillId="4" borderId="27" xfId="6" applyNumberFormat="1" applyFont="1" applyFill="1" applyBorder="1" applyAlignment="1">
      <alignment horizontal="center" vertical="center"/>
    </xf>
    <xf numFmtId="178" fontId="11" fillId="0" borderId="13" xfId="5" applyNumberFormat="1" applyFont="1" applyBorder="1" applyAlignment="1">
      <alignment horizontal="center" vertical="center"/>
    </xf>
    <xf numFmtId="178" fontId="11" fillId="0" borderId="29" xfId="5" applyNumberFormat="1" applyFont="1" applyBorder="1" applyAlignment="1">
      <alignment horizontal="center" vertical="center"/>
    </xf>
    <xf numFmtId="178" fontId="11" fillId="0" borderId="9" xfId="5" applyNumberFormat="1" applyFont="1" applyBorder="1" applyAlignment="1">
      <alignment horizontal="center" vertical="center"/>
    </xf>
    <xf numFmtId="178" fontId="11" fillId="5" borderId="0" xfId="5" applyNumberFormat="1" applyFont="1" applyFill="1" applyBorder="1" applyAlignment="1">
      <alignment horizontal="center" vertical="center"/>
    </xf>
    <xf numFmtId="178" fontId="11" fillId="0" borderId="8" xfId="5" applyNumberFormat="1" applyFont="1" applyBorder="1" applyAlignment="1">
      <alignment horizontal="center" vertical="center"/>
    </xf>
    <xf numFmtId="179" fontId="11" fillId="4" borderId="13" xfId="5" applyNumberFormat="1" applyFont="1" applyFill="1" applyBorder="1" applyAlignment="1">
      <alignment horizontal="center" vertical="center"/>
    </xf>
    <xf numFmtId="179" fontId="11" fillId="4" borderId="30" xfId="5" applyNumberFormat="1" applyFont="1" applyFill="1" applyBorder="1" applyAlignment="1">
      <alignment horizontal="center" vertical="center"/>
    </xf>
    <xf numFmtId="9" fontId="11" fillId="5" borderId="33" xfId="7" applyFont="1" applyFill="1" applyBorder="1" applyAlignment="1">
      <alignment horizontal="center" vertical="center"/>
    </xf>
    <xf numFmtId="9" fontId="11" fillId="0" borderId="34" xfId="7" applyFont="1" applyFill="1" applyBorder="1" applyAlignment="1">
      <alignment horizontal="center" vertical="center"/>
    </xf>
    <xf numFmtId="0" fontId="11" fillId="4" borderId="26" xfId="5" applyFont="1" applyFill="1" applyBorder="1" applyAlignment="1">
      <alignment horizontal="center" vertical="center"/>
    </xf>
    <xf numFmtId="178" fontId="11" fillId="4" borderId="26" xfId="5" applyNumberFormat="1" applyFont="1" applyFill="1" applyBorder="1" applyAlignment="1">
      <alignment horizontal="center" vertical="center"/>
    </xf>
    <xf numFmtId="178" fontId="11" fillId="4" borderId="31" xfId="5" applyNumberFormat="1" applyFont="1" applyFill="1" applyBorder="1" applyAlignment="1">
      <alignment horizontal="center" vertical="center"/>
    </xf>
    <xf numFmtId="0" fontId="11" fillId="5" borderId="36" xfId="5" applyFont="1" applyFill="1" applyBorder="1" applyAlignment="1">
      <alignment horizontal="center" vertical="center"/>
    </xf>
    <xf numFmtId="9" fontId="11" fillId="5" borderId="36" xfId="7" applyFont="1" applyFill="1" applyBorder="1" applyAlignment="1">
      <alignment horizontal="center" vertical="center"/>
    </xf>
    <xf numFmtId="9" fontId="11" fillId="5" borderId="37" xfId="7"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0" xfId="0" applyFont="1" applyBorder="1" applyAlignment="1">
      <alignment horizontal="center"/>
    </xf>
    <xf numFmtId="0" fontId="13" fillId="0" borderId="7" xfId="0" applyFont="1" applyBorder="1" applyAlignment="1">
      <alignment horizontal="right"/>
    </xf>
    <xf numFmtId="0" fontId="13" fillId="0" borderId="6" xfId="0" applyFont="1" applyBorder="1" applyAlignment="1">
      <alignment horizontal="center"/>
    </xf>
    <xf numFmtId="0" fontId="13" fillId="0" borderId="0" xfId="0" applyFont="1" applyBorder="1" applyAlignment="1"/>
    <xf numFmtId="0" fontId="13" fillId="0" borderId="8" xfId="0" applyFont="1" applyBorder="1" applyAlignment="1"/>
    <xf numFmtId="0" fontId="4" fillId="0" borderId="0" xfId="0" applyFont="1" applyBorder="1"/>
    <xf numFmtId="3" fontId="4" fillId="0" borderId="8" xfId="0" applyNumberFormat="1" applyFont="1" applyBorder="1"/>
    <xf numFmtId="164" fontId="13" fillId="0" borderId="8" xfId="0" applyNumberFormat="1" applyFont="1" applyBorder="1" applyAlignment="1">
      <alignment horizontal="center" wrapText="1"/>
    </xf>
    <xf numFmtId="0" fontId="4" fillId="0" borderId="7" xfId="0" applyFont="1" applyBorder="1" applyAlignment="1">
      <alignment horizontal="left"/>
    </xf>
    <xf numFmtId="39" fontId="4" fillId="0" borderId="0" xfId="0" applyNumberFormat="1" applyFont="1" applyBorder="1"/>
    <xf numFmtId="39" fontId="4" fillId="0" borderId="8" xfId="0" applyNumberFormat="1" applyFont="1" applyBorder="1"/>
    <xf numFmtId="39" fontId="13" fillId="0" borderId="8" xfId="2" applyNumberFormat="1" applyFont="1" applyFill="1" applyBorder="1"/>
    <xf numFmtId="0" fontId="4" fillId="0" borderId="7" xfId="0" applyFont="1" applyBorder="1" applyAlignment="1">
      <alignment horizontal="left" indent="3"/>
    </xf>
    <xf numFmtId="39" fontId="4" fillId="0" borderId="6" xfId="0" applyNumberFormat="1" applyFont="1" applyBorder="1"/>
    <xf numFmtId="39" fontId="4" fillId="0" borderId="8" xfId="2" applyNumberFormat="1" applyFont="1" applyFill="1" applyBorder="1"/>
    <xf numFmtId="165" fontId="15" fillId="0" borderId="11" xfId="2" applyNumberFormat="1" applyFont="1" applyFill="1" applyBorder="1"/>
    <xf numFmtId="2" fontId="4" fillId="0" borderId="0" xfId="0" applyNumberFormat="1" applyFont="1"/>
    <xf numFmtId="0" fontId="4" fillId="0" borderId="4" xfId="0" applyFont="1" applyBorder="1" applyAlignment="1">
      <alignment horizontal="right"/>
    </xf>
    <xf numFmtId="17" fontId="11" fillId="0" borderId="7" xfId="0" applyNumberFormat="1" applyFont="1" applyBorder="1" applyAlignment="1">
      <alignment horizontal="right"/>
    </xf>
    <xf numFmtId="2" fontId="11" fillId="0" borderId="0" xfId="0" applyNumberFormat="1" applyFont="1" applyAlignment="1">
      <alignment horizontal="center"/>
    </xf>
    <xf numFmtId="2" fontId="4" fillId="0" borderId="0" xfId="0" applyNumberFormat="1" applyFont="1" applyAlignment="1">
      <alignment horizontal="center"/>
    </xf>
    <xf numFmtId="0" fontId="4" fillId="0" borderId="7" xfId="0" applyFont="1" applyBorder="1" applyAlignment="1">
      <alignment horizontal="right"/>
    </xf>
    <xf numFmtId="166" fontId="11" fillId="0" borderId="0" xfId="0" applyNumberFormat="1" applyFont="1" applyAlignment="1">
      <alignment horizontal="center" wrapText="1"/>
    </xf>
    <xf numFmtId="17" fontId="11" fillId="0" borderId="0" xfId="0" applyNumberFormat="1" applyFont="1" applyAlignment="1">
      <alignment horizontal="right" wrapText="1"/>
    </xf>
    <xf numFmtId="167" fontId="11" fillId="0" borderId="0" xfId="0" applyNumberFormat="1" applyFont="1" applyAlignment="1">
      <alignment horizontal="right"/>
    </xf>
    <xf numFmtId="0" fontId="4" fillId="0" borderId="8" xfId="0" applyFont="1" applyBorder="1" applyAlignment="1">
      <alignment horizontal="left"/>
    </xf>
    <xf numFmtId="17" fontId="11" fillId="0" borderId="10" xfId="0" applyNumberFormat="1" applyFont="1" applyBorder="1" applyAlignment="1">
      <alignment wrapText="1"/>
    </xf>
    <xf numFmtId="2" fontId="4" fillId="0" borderId="12" xfId="0" applyNumberFormat="1" applyFont="1" applyBorder="1"/>
    <xf numFmtId="0" fontId="4" fillId="0" borderId="0" xfId="0" applyFont="1" applyAlignment="1">
      <alignment horizontal="right"/>
    </xf>
    <xf numFmtId="0" fontId="10" fillId="0" borderId="0" xfId="0" applyFont="1" applyAlignment="1">
      <alignment horizontal="left"/>
    </xf>
    <xf numFmtId="0" fontId="4" fillId="0" borderId="0" xfId="0" applyFont="1" applyAlignment="1">
      <alignment horizontal="left" indent="1"/>
    </xf>
    <xf numFmtId="0" fontId="13" fillId="0" borderId="0" xfId="0" applyFont="1" applyAlignment="1">
      <alignment horizontal="right"/>
    </xf>
    <xf numFmtId="168" fontId="13" fillId="0" borderId="6" xfId="3" applyNumberFormat="1" applyFont="1" applyBorder="1" applyAlignment="1">
      <alignment horizontal="center"/>
    </xf>
    <xf numFmtId="0" fontId="10" fillId="0" borderId="7" xfId="0" applyFont="1" applyBorder="1"/>
    <xf numFmtId="0" fontId="4" fillId="0" borderId="6" xfId="0" applyFont="1" applyBorder="1"/>
    <xf numFmtId="0" fontId="16" fillId="0" borderId="5" xfId="4" applyFont="1" applyBorder="1"/>
    <xf numFmtId="2" fontId="11" fillId="0" borderId="0" xfId="0" applyNumberFormat="1" applyFont="1" applyBorder="1" applyAlignment="1">
      <alignment horizontal="center"/>
    </xf>
    <xf numFmtId="9" fontId="4" fillId="0" borderId="8" xfId="3" applyFont="1" applyBorder="1" applyAlignment="1">
      <alignment horizontal="center"/>
    </xf>
    <xf numFmtId="170" fontId="17" fillId="0" borderId="0" xfId="0" applyNumberFormat="1" applyFont="1" applyBorder="1" applyAlignment="1">
      <alignment horizontal="center"/>
    </xf>
    <xf numFmtId="0" fontId="11" fillId="0" borderId="0" xfId="0" applyFont="1" applyBorder="1" applyAlignment="1">
      <alignment horizontal="right"/>
    </xf>
    <xf numFmtId="2" fontId="4" fillId="0" borderId="0" xfId="0" applyNumberFormat="1" applyFont="1" applyBorder="1" applyAlignment="1">
      <alignment horizontal="center"/>
    </xf>
    <xf numFmtId="169" fontId="11" fillId="0" borderId="0" xfId="0" applyNumberFormat="1" applyFont="1" applyBorder="1" applyAlignment="1">
      <alignment horizontal="right"/>
    </xf>
    <xf numFmtId="169" fontId="4" fillId="0" borderId="0" xfId="0" applyNumberFormat="1" applyFont="1" applyBorder="1" applyAlignment="1">
      <alignment horizontal="center"/>
    </xf>
    <xf numFmtId="0" fontId="4" fillId="0" borderId="11" xfId="0" applyFont="1" applyBorder="1"/>
    <xf numFmtId="2" fontId="11" fillId="0" borderId="0" xfId="0" applyNumberFormat="1" applyFont="1" applyBorder="1"/>
    <xf numFmtId="0" fontId="4" fillId="0" borderId="0" xfId="0" applyFont="1" applyBorder="1" applyAlignment="1">
      <alignment horizontal="right"/>
    </xf>
    <xf numFmtId="0" fontId="4" fillId="0" borderId="7" xfId="0" applyFont="1" applyBorder="1" applyAlignment="1">
      <alignment horizontal="left" indent="5"/>
    </xf>
    <xf numFmtId="0" fontId="4" fillId="0" borderId="4" xfId="0" applyFont="1" applyBorder="1" applyAlignment="1">
      <alignment horizontal="left" indent="2"/>
    </xf>
    <xf numFmtId="0" fontId="11" fillId="0" borderId="6" xfId="0" applyFont="1" applyBorder="1" applyAlignment="1">
      <alignment horizontal="center"/>
    </xf>
    <xf numFmtId="0" fontId="4" fillId="0" borderId="5" xfId="0" applyFont="1" applyBorder="1" applyAlignment="1">
      <alignment horizontal="left"/>
    </xf>
    <xf numFmtId="171" fontId="4" fillId="0" borderId="0" xfId="1" applyNumberFormat="1" applyFont="1" applyFill="1" applyBorder="1" applyAlignment="1">
      <alignment horizontal="center"/>
    </xf>
    <xf numFmtId="171" fontId="4" fillId="0" borderId="0" xfId="0" applyNumberFormat="1" applyFont="1" applyBorder="1" applyAlignment="1">
      <alignment horizontal="center"/>
    </xf>
    <xf numFmtId="2" fontId="4" fillId="2" borderId="13" xfId="0" applyNumberFormat="1" applyFont="1" applyFill="1" applyBorder="1" applyAlignment="1">
      <alignment horizontal="center"/>
    </xf>
    <xf numFmtId="0" fontId="4" fillId="0" borderId="0" xfId="0" quotePrefix="1" applyFont="1" applyAlignment="1">
      <alignment horizontal="left" indent="1"/>
    </xf>
    <xf numFmtId="172" fontId="4" fillId="0" borderId="7" xfId="0" applyNumberFormat="1" applyFont="1" applyBorder="1" applyAlignment="1">
      <alignment horizontal="right"/>
    </xf>
    <xf numFmtId="174" fontId="4" fillId="0" borderId="0" xfId="0" applyNumberFormat="1" applyFont="1" applyBorder="1" applyAlignment="1">
      <alignment horizontal="center"/>
    </xf>
    <xf numFmtId="39" fontId="4" fillId="2" borderId="0" xfId="0" applyNumberFormat="1" applyFont="1" applyFill="1" applyBorder="1" applyAlignment="1">
      <alignment horizontal="center" wrapText="1"/>
    </xf>
    <xf numFmtId="39" fontId="4" fillId="0" borderId="0" xfId="0" applyNumberFormat="1" applyFont="1" applyBorder="1" applyAlignment="1">
      <alignment horizontal="center" wrapText="1"/>
    </xf>
    <xf numFmtId="174" fontId="4" fillId="0" borderId="0" xfId="0" applyNumberFormat="1" applyFont="1" applyBorder="1" applyAlignment="1">
      <alignment horizontal="center" wrapText="1"/>
    </xf>
    <xf numFmtId="174" fontId="4" fillId="0" borderId="8" xfId="0" applyNumberFormat="1" applyFont="1" applyBorder="1" applyAlignment="1">
      <alignment horizontal="center"/>
    </xf>
    <xf numFmtId="39" fontId="4" fillId="0" borderId="0" xfId="0" applyNumberFormat="1" applyFont="1" applyBorder="1" applyAlignment="1">
      <alignment horizontal="center"/>
    </xf>
    <xf numFmtId="172" fontId="11" fillId="0" borderId="7" xfId="0" applyNumberFormat="1" applyFont="1" applyBorder="1" applyAlignment="1">
      <alignment horizontal="right"/>
    </xf>
    <xf numFmtId="39" fontId="11" fillId="0" borderId="0" xfId="0" applyNumberFormat="1" applyFont="1" applyBorder="1" applyAlignment="1">
      <alignment horizontal="center"/>
    </xf>
    <xf numFmtId="174" fontId="4" fillId="0" borderId="0" xfId="0" applyNumberFormat="1" applyFont="1" applyFill="1" applyBorder="1" applyAlignment="1">
      <alignment horizontal="center" wrapText="1"/>
    </xf>
    <xf numFmtId="2" fontId="4" fillId="0" borderId="0" xfId="0" applyNumberFormat="1" applyFont="1" applyBorder="1"/>
    <xf numFmtId="167" fontId="4" fillId="0" borderId="0" xfId="0" applyNumberFormat="1" applyFont="1" applyBorder="1" applyAlignment="1">
      <alignment horizontal="right"/>
    </xf>
    <xf numFmtId="0" fontId="4" fillId="0" borderId="0" xfId="0" applyFont="1" applyBorder="1" applyAlignment="1">
      <alignment horizontal="left"/>
    </xf>
    <xf numFmtId="173" fontId="4" fillId="0" borderId="0" xfId="0" applyNumberFormat="1" applyFont="1" applyBorder="1" applyAlignment="1">
      <alignment horizontal="right"/>
    </xf>
    <xf numFmtId="172" fontId="11" fillId="0" borderId="10" xfId="0" applyNumberFormat="1" applyFont="1" applyBorder="1" applyAlignment="1">
      <alignment horizontal="right"/>
    </xf>
    <xf numFmtId="173" fontId="4" fillId="0" borderId="12" xfId="0" applyNumberFormat="1" applyFont="1" applyBorder="1" applyAlignment="1">
      <alignment horizontal="right"/>
    </xf>
    <xf numFmtId="0" fontId="4" fillId="0" borderId="12" xfId="0" applyFont="1" applyBorder="1" applyAlignment="1">
      <alignment horizontal="left"/>
    </xf>
    <xf numFmtId="2" fontId="4" fillId="0" borderId="0" xfId="0" applyNumberFormat="1" applyFont="1" applyAlignment="1">
      <alignment vertical="top" wrapText="1"/>
    </xf>
    <xf numFmtId="172" fontId="12" fillId="0" borderId="0" xfId="0" applyNumberFormat="1" applyFont="1" applyAlignment="1">
      <alignment horizontal="left"/>
    </xf>
    <xf numFmtId="49" fontId="14" fillId="0" borderId="19" xfId="5" applyNumberFormat="1" applyFont="1" applyBorder="1" applyAlignment="1">
      <alignment horizontal="center" wrapText="1"/>
    </xf>
    <xf numFmtId="49" fontId="14" fillId="0" borderId="20" xfId="5" applyNumberFormat="1" applyFont="1" applyBorder="1" applyAlignment="1">
      <alignment horizontal="center" wrapText="1"/>
    </xf>
    <xf numFmtId="49" fontId="14" fillId="0" borderId="21" xfId="5" applyNumberFormat="1" applyFont="1" applyBorder="1" applyAlignment="1">
      <alignment horizontal="center" wrapText="1"/>
    </xf>
    <xf numFmtId="175" fontId="11" fillId="0" borderId="23" xfId="5" applyNumberFormat="1" applyFont="1" applyBorder="1" applyAlignment="1">
      <alignment horizontal="center" vertical="top" wrapText="1"/>
    </xf>
    <xf numFmtId="176" fontId="11" fillId="0" borderId="23" xfId="5" applyNumberFormat="1" applyFont="1" applyBorder="1" applyAlignment="1">
      <alignment horizontal="center" vertical="top" wrapText="1"/>
    </xf>
    <xf numFmtId="177" fontId="11" fillId="0" borderId="23" xfId="5" applyNumberFormat="1" applyFont="1" applyBorder="1" applyAlignment="1">
      <alignment horizontal="center" vertical="top" wrapText="1"/>
    </xf>
    <xf numFmtId="176" fontId="11" fillId="0" borderId="24" xfId="5" applyNumberFormat="1" applyFont="1" applyBorder="1" applyAlignment="1">
      <alignment horizontal="center" vertical="top" wrapText="1"/>
    </xf>
    <xf numFmtId="0" fontId="2" fillId="0" borderId="0" xfId="0" applyFont="1" applyAlignment="1">
      <alignment horizontal="left" vertical="top" wrapText="1"/>
    </xf>
    <xf numFmtId="0" fontId="9" fillId="0" borderId="0" xfId="0" applyFont="1" applyAlignment="1">
      <alignment horizontal="center" vertical="center" wrapText="1"/>
    </xf>
    <xf numFmtId="0" fontId="5" fillId="0" borderId="0" xfId="0" applyFont="1" applyAlignment="1">
      <alignment horizontal="center"/>
    </xf>
    <xf numFmtId="49" fontId="4" fillId="0" borderId="0" xfId="0" applyNumberFormat="1" applyFont="1" applyAlignment="1">
      <alignment horizontal="left" vertical="center" wrapText="1"/>
    </xf>
    <xf numFmtId="0" fontId="10" fillId="0" borderId="0" xfId="0" applyFont="1" applyAlignment="1">
      <alignment horizontal="left" vertical="center" wrapText="1"/>
    </xf>
    <xf numFmtId="0" fontId="7" fillId="3" borderId="16" xfId="5" applyFont="1" applyFill="1" applyBorder="1" applyAlignment="1">
      <alignment horizontal="center" vertical="center" wrapText="1"/>
    </xf>
    <xf numFmtId="0" fontId="8" fillId="3" borderId="16" xfId="5" applyFont="1" applyFill="1" applyBorder="1" applyAlignment="1">
      <alignment horizontal="center" vertical="center" wrapText="1"/>
    </xf>
    <xf numFmtId="0" fontId="8" fillId="3" borderId="17" xfId="5" applyFont="1" applyFill="1" applyBorder="1" applyAlignment="1">
      <alignment horizontal="center" vertical="center" wrapText="1"/>
    </xf>
    <xf numFmtId="0" fontId="11" fillId="0" borderId="18" xfId="5" applyFont="1" applyBorder="1" applyAlignment="1">
      <alignment horizontal="center"/>
    </xf>
    <xf numFmtId="0" fontId="11" fillId="0" borderId="22" xfId="5" applyFont="1" applyBorder="1" applyAlignment="1">
      <alignment horizontal="center"/>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11" fillId="0" borderId="0" xfId="5" applyFont="1" applyAlignment="1">
      <alignment horizontal="left" vertical="top" wrapText="1"/>
    </xf>
    <xf numFmtId="0" fontId="10" fillId="0" borderId="1" xfId="0"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4" fillId="0" borderId="6" xfId="0" applyFont="1" applyBorder="1" applyAlignment="1">
      <alignment horizontal="right" wrapText="1"/>
    </xf>
    <xf numFmtId="0" fontId="4" fillId="0" borderId="5" xfId="0" applyFont="1" applyBorder="1" applyAlignment="1">
      <alignment horizontal="right" wrapText="1"/>
    </xf>
    <xf numFmtId="0" fontId="4" fillId="0" borderId="7"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0" xfId="0" applyFont="1" applyAlignment="1">
      <alignment wrapText="1"/>
    </xf>
    <xf numFmtId="0" fontId="10" fillId="0" borderId="0" xfId="0" applyFont="1" applyAlignment="1">
      <alignment horizontal="left"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xf>
    <xf numFmtId="0" fontId="4" fillId="0" borderId="14" xfId="0" applyFont="1" applyBorder="1" applyAlignment="1">
      <alignment horizontal="right"/>
    </xf>
    <xf numFmtId="2" fontId="4"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 Table'!$E$5</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Table'!$E$8</c:f>
              <c:numCache>
                <c:formatCode>"$"#,##0</c:formatCode>
                <c:ptCount val="1"/>
                <c:pt idx="0">
                  <c:v>2024.88</c:v>
                </c:pt>
              </c:numCache>
            </c:numRef>
          </c:val>
          <c:extLst>
            <c:ext xmlns:c16="http://schemas.microsoft.com/office/drawing/2014/chart" uri="{C3380CC4-5D6E-409C-BE32-E72D297353CC}">
              <c16:uniqueId val="{00000000-7AB1-447D-8547-6A6B069990F1}"/>
            </c:ext>
          </c:extLst>
        </c:ser>
        <c:ser>
          <c:idx val="1"/>
          <c:order val="1"/>
          <c:tx>
            <c:strRef>
              <c:f>'Price Comparison Table'!$F$5</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Table'!$F$8</c:f>
              <c:numCache>
                <c:formatCode>"$"#,##0</c:formatCode>
                <c:ptCount val="1"/>
                <c:pt idx="0">
                  <c:v>5577.9861342177246</c:v>
                </c:pt>
              </c:numCache>
            </c:numRef>
          </c:val>
          <c:extLst>
            <c:ext xmlns:c16="http://schemas.microsoft.com/office/drawing/2014/chart" uri="{C3380CC4-5D6E-409C-BE32-E72D297353CC}">
              <c16:uniqueId val="{00000001-7AB1-447D-8547-6A6B069990F1}"/>
            </c:ext>
          </c:extLst>
        </c:ser>
        <c:ser>
          <c:idx val="2"/>
          <c:order val="2"/>
          <c:tx>
            <c:strRef>
              <c:f>'Price Comparison Table'!$G$5</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Table'!$G$8</c:f>
              <c:numCache>
                <c:formatCode>"$"#,##0</c:formatCode>
                <c:ptCount val="1"/>
                <c:pt idx="0">
                  <c:v>2429.1002176093939</c:v>
                </c:pt>
              </c:numCache>
            </c:numRef>
          </c:val>
          <c:extLst>
            <c:ext xmlns:c16="http://schemas.microsoft.com/office/drawing/2014/chart" uri="{C3380CC4-5D6E-409C-BE32-E72D297353CC}">
              <c16:uniqueId val="{00000002-7AB1-447D-8547-6A6B069990F1}"/>
            </c:ext>
          </c:extLst>
        </c:ser>
        <c:ser>
          <c:idx val="3"/>
          <c:order val="3"/>
          <c:tx>
            <c:strRef>
              <c:f>'Price Comparison Table'!$H$5</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 Table'!$E$5:$H$5</c:f>
              <c:strCache>
                <c:ptCount val="4"/>
                <c:pt idx="0">
                  <c:v>Natural Gas</c:v>
                </c:pt>
                <c:pt idx="1">
                  <c:v>Heating Oil</c:v>
                </c:pt>
                <c:pt idx="2">
                  <c:v>Electricity</c:v>
                </c:pt>
                <c:pt idx="3">
                  <c:v>Propane</c:v>
                </c:pt>
              </c:strCache>
            </c:strRef>
          </c:cat>
          <c:val>
            <c:numRef>
              <c:f>'Price Comparison Table'!$H$8</c:f>
              <c:numCache>
                <c:formatCode>"$"#,##0</c:formatCode>
                <c:ptCount val="1"/>
                <c:pt idx="0">
                  <c:v>3019.9533163288852</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6" Type="http://schemas.microsoft.com/office/2007/relationships/hdphoto" Target="../media/hdphoto2.wdp"/><Relationship Id="rId5" Type="http://schemas.openxmlformats.org/officeDocument/2006/relationships/image" Target="../media/image3.png"/><Relationship Id="rId4" Type="http://schemas.microsoft.com/office/2007/relationships/hdphoto" Target="../media/hdphoto1.wdp"/><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20779</xdr:colOff>
      <xdr:row>7</xdr:row>
      <xdr:rowOff>176647</xdr:rowOff>
    </xdr:from>
    <xdr:to>
      <xdr:col>12</xdr:col>
      <xdr:colOff>623454</xdr:colOff>
      <xdr:row>34</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3</xdr:row>
      <xdr:rowOff>0</xdr:rowOff>
    </xdr:from>
    <xdr:to>
      <xdr:col>12</xdr:col>
      <xdr:colOff>538156</xdr:colOff>
      <xdr:row>6</xdr:row>
      <xdr:rowOff>20783</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xdr:from>
      <xdr:col>5</xdr:col>
      <xdr:colOff>322118</xdr:colOff>
      <xdr:row>14</xdr:row>
      <xdr:rowOff>72737</xdr:rowOff>
    </xdr:from>
    <xdr:to>
      <xdr:col>7</xdr:col>
      <xdr:colOff>374072</xdr:colOff>
      <xdr:row>35</xdr:row>
      <xdr:rowOff>135083</xdr:rowOff>
    </xdr:to>
    <xdr:grpSp>
      <xdr:nvGrpSpPr>
        <xdr:cNvPr id="15" name="Group 14">
          <a:extLst>
            <a:ext uri="{FF2B5EF4-FFF2-40B4-BE49-F238E27FC236}">
              <a16:creationId xmlns:a16="http://schemas.microsoft.com/office/drawing/2014/main" id="{D397E445-1571-89A5-FEFD-1E7C28CDFB79}"/>
            </a:ext>
          </a:extLst>
        </xdr:cNvPr>
        <xdr:cNvGrpSpPr/>
      </xdr:nvGrpSpPr>
      <xdr:grpSpPr>
        <a:xfrm>
          <a:off x="3357599" y="2659001"/>
          <a:ext cx="1268252" cy="3856744"/>
          <a:chOff x="0" y="0"/>
          <a:chExt cx="923935" cy="3172493"/>
        </a:xfrm>
      </xdr:grpSpPr>
      <xdr:sp macro="" textlink="">
        <xdr:nvSpPr>
          <xdr:cNvPr id="16" name="TextBox 1">
            <a:extLst>
              <a:ext uri="{FF2B5EF4-FFF2-40B4-BE49-F238E27FC236}">
                <a16:creationId xmlns:a16="http://schemas.microsoft.com/office/drawing/2014/main" id="{B9AC00F8-9E48-9F8B-8674-1E562E409EF8}"/>
              </a:ext>
            </a:extLst>
          </xdr:cNvPr>
          <xdr:cNvSpPr txBox="1"/>
        </xdr:nvSpPr>
        <xdr:spPr>
          <a:xfrm>
            <a:off x="0" y="2809564"/>
            <a:ext cx="923935" cy="362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Heating Oil  2,678 L</a:t>
            </a:r>
          </a:p>
        </xdr:txBody>
      </xdr:sp>
      <xdr:sp macro="" textlink="">
        <xdr:nvSpPr>
          <xdr:cNvPr id="17" name="TextBox 5">
            <a:extLst>
              <a:ext uri="{FF2B5EF4-FFF2-40B4-BE49-F238E27FC236}">
                <a16:creationId xmlns:a16="http://schemas.microsoft.com/office/drawing/2014/main" id="{2E274547-C834-30E6-D0DF-67418350BB69}"/>
              </a:ext>
            </a:extLst>
          </xdr:cNvPr>
          <xdr:cNvSpPr txBox="1"/>
        </xdr:nvSpPr>
        <xdr:spPr>
          <a:xfrm>
            <a:off x="49837" y="0"/>
            <a:ext cx="824261" cy="1205217"/>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2400" b="1" i="0" u="none" strike="noStrike">
                <a:solidFill>
                  <a:schemeClr val="bg1"/>
                </a:solidFill>
                <a:latin typeface="Calibri" panose="020F0502020204030204" pitchFamily="34" charset="0"/>
                <a:cs typeface="Calibri" panose="020F0502020204030204" pitchFamily="34" charset="0"/>
              </a:rPr>
              <a:t>64% Savings</a:t>
            </a:r>
            <a:endParaRPr lang="en-US" sz="2400" b="1">
              <a:solidFill>
                <a:schemeClr val="bg1"/>
              </a:solidFill>
              <a:latin typeface="Calibri" panose="020F0502020204030204" pitchFamily="34" charset="0"/>
              <a:cs typeface="Calibri" panose="020F0502020204030204" pitchFamily="34" charset="0"/>
            </a:endParaRPr>
          </a:p>
        </xdr:txBody>
      </xdr:sp>
      <xdr:pic>
        <xdr:nvPicPr>
          <xdr:cNvPr id="18" name="Picture 17">
            <a:extLst>
              <a:ext uri="{FF2B5EF4-FFF2-40B4-BE49-F238E27FC236}">
                <a16:creationId xmlns:a16="http://schemas.microsoft.com/office/drawing/2014/main" id="{8886381A-A3F7-FBA1-2048-93C3D2D9364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88675" y="2278645"/>
            <a:ext cx="346584" cy="452280"/>
          </a:xfrm>
          <a:prstGeom prst="rect">
            <a:avLst/>
          </a:prstGeom>
        </xdr:spPr>
      </xdr:pic>
    </xdr:grpSp>
    <xdr:clientData/>
  </xdr:twoCellAnchor>
  <xdr:twoCellAnchor>
    <xdr:from>
      <xdr:col>7</xdr:col>
      <xdr:colOff>654628</xdr:colOff>
      <xdr:row>24</xdr:row>
      <xdr:rowOff>166257</xdr:rowOff>
    </xdr:from>
    <xdr:to>
      <xdr:col>10</xdr:col>
      <xdr:colOff>31175</xdr:colOff>
      <xdr:row>36</xdr:row>
      <xdr:rowOff>0</xdr:rowOff>
    </xdr:to>
    <xdr:grpSp>
      <xdr:nvGrpSpPr>
        <xdr:cNvPr id="19" name="Group 18">
          <a:extLst>
            <a:ext uri="{FF2B5EF4-FFF2-40B4-BE49-F238E27FC236}">
              <a16:creationId xmlns:a16="http://schemas.microsoft.com/office/drawing/2014/main" id="{D98F3EF5-508B-27FD-2814-1710B9FB4550}"/>
            </a:ext>
          </a:extLst>
        </xdr:cNvPr>
        <xdr:cNvGrpSpPr/>
      </xdr:nvGrpSpPr>
      <xdr:grpSpPr>
        <a:xfrm>
          <a:off x="4859961" y="4557917"/>
          <a:ext cx="1246350" cy="2006169"/>
          <a:chOff x="0" y="0"/>
          <a:chExt cx="1420340" cy="2772543"/>
        </a:xfrm>
      </xdr:grpSpPr>
      <xdr:sp macro="" textlink="">
        <xdr:nvSpPr>
          <xdr:cNvPr id="20" name="TextBox 1">
            <a:extLst>
              <a:ext uri="{FF2B5EF4-FFF2-40B4-BE49-F238E27FC236}">
                <a16:creationId xmlns:a16="http://schemas.microsoft.com/office/drawing/2014/main" id="{DAAFE764-755A-9885-8B8D-E64C23F5B779}"/>
              </a:ext>
            </a:extLst>
          </xdr:cNvPr>
          <xdr:cNvSpPr txBox="1"/>
        </xdr:nvSpPr>
        <xdr:spPr>
          <a:xfrm>
            <a:off x="0" y="2070983"/>
            <a:ext cx="1420340" cy="7015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Electricity  21,448 kWh</a:t>
            </a:r>
          </a:p>
        </xdr:txBody>
      </xdr:sp>
      <xdr:pic>
        <xdr:nvPicPr>
          <xdr:cNvPr id="21" name="Picture 20">
            <a:extLst>
              <a:ext uri="{FF2B5EF4-FFF2-40B4-BE49-F238E27FC236}">
                <a16:creationId xmlns:a16="http://schemas.microsoft.com/office/drawing/2014/main" id="{FDF9BA15-1AA6-CC91-CABF-9EFFB961308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64037" y="1185356"/>
            <a:ext cx="892267" cy="760670"/>
          </a:xfrm>
          <a:prstGeom prst="rect">
            <a:avLst/>
          </a:prstGeom>
          <a:ln>
            <a:noFill/>
          </a:ln>
        </xdr:spPr>
      </xdr:pic>
      <xdr:sp macro="" textlink="">
        <xdr:nvSpPr>
          <xdr:cNvPr id="22" name="TextBox 1">
            <a:extLst>
              <a:ext uri="{FF2B5EF4-FFF2-40B4-BE49-F238E27FC236}">
                <a16:creationId xmlns:a16="http://schemas.microsoft.com/office/drawing/2014/main" id="{E0FDA24B-8685-30E1-33EE-5630D0FFAC8C}"/>
              </a:ext>
            </a:extLst>
          </xdr:cNvPr>
          <xdr:cNvSpPr txBox="1"/>
        </xdr:nvSpPr>
        <xdr:spPr>
          <a:xfrm>
            <a:off x="64524" y="0"/>
            <a:ext cx="1219179" cy="1392102"/>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400" b="1" i="0" u="none" strike="noStrike">
                <a:solidFill>
                  <a:schemeClr val="bg1"/>
                </a:solidFill>
                <a:latin typeface="Calibri" panose="020F0502020204030204" pitchFamily="34" charset="0"/>
                <a:ea typeface="+mn-ea"/>
                <a:cs typeface="Calibri" panose="020F0502020204030204" pitchFamily="34" charset="0"/>
              </a:rPr>
              <a:t>17% Savings</a:t>
            </a:r>
          </a:p>
        </xdr:txBody>
      </xdr:sp>
    </xdr:grpSp>
    <xdr:clientData/>
  </xdr:twoCellAnchor>
  <xdr:twoCellAnchor>
    <xdr:from>
      <xdr:col>10</xdr:col>
      <xdr:colOff>301338</xdr:colOff>
      <xdr:row>22</xdr:row>
      <xdr:rowOff>93516</xdr:rowOff>
    </xdr:from>
    <xdr:to>
      <xdr:col>12</xdr:col>
      <xdr:colOff>187036</xdr:colOff>
      <xdr:row>36</xdr:row>
      <xdr:rowOff>83127</xdr:rowOff>
    </xdr:to>
    <xdr:grpSp>
      <xdr:nvGrpSpPr>
        <xdr:cNvPr id="24" name="Group 23">
          <a:extLst>
            <a:ext uri="{FF2B5EF4-FFF2-40B4-BE49-F238E27FC236}">
              <a16:creationId xmlns:a16="http://schemas.microsoft.com/office/drawing/2014/main" id="{5043E4F3-5606-8B1E-F247-CE8B0D1082A0}"/>
            </a:ext>
          </a:extLst>
        </xdr:cNvPr>
        <xdr:cNvGrpSpPr/>
      </xdr:nvGrpSpPr>
      <xdr:grpSpPr>
        <a:xfrm>
          <a:off x="6375386" y="4126129"/>
          <a:ext cx="1099454" cy="2519088"/>
          <a:chOff x="0" y="0"/>
          <a:chExt cx="1289430" cy="3218148"/>
        </a:xfrm>
      </xdr:grpSpPr>
      <xdr:sp macro="" textlink="">
        <xdr:nvSpPr>
          <xdr:cNvPr id="25" name="TextBox 1">
            <a:extLst>
              <a:ext uri="{FF2B5EF4-FFF2-40B4-BE49-F238E27FC236}">
                <a16:creationId xmlns:a16="http://schemas.microsoft.com/office/drawing/2014/main" id="{DFDF7903-F649-FD62-39AE-EC8E4DF478B3}"/>
              </a:ext>
            </a:extLst>
          </xdr:cNvPr>
          <xdr:cNvSpPr txBox="1"/>
        </xdr:nvSpPr>
        <xdr:spPr>
          <a:xfrm>
            <a:off x="0" y="0"/>
            <a:ext cx="1289430" cy="1290321"/>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400" b="1" i="0" u="none" strike="noStrike">
                <a:solidFill>
                  <a:schemeClr val="bg1"/>
                </a:solidFill>
                <a:latin typeface="Calibri" panose="020F0502020204030204" pitchFamily="34" charset="0"/>
                <a:ea typeface="+mn-ea"/>
                <a:cs typeface="Calibri" panose="020F0502020204030204" pitchFamily="34" charset="0"/>
              </a:rPr>
              <a:t>33% Savings</a:t>
            </a:r>
          </a:p>
        </xdr:txBody>
      </xdr:sp>
      <xdr:grpSp>
        <xdr:nvGrpSpPr>
          <xdr:cNvPr id="26" name="Group 25">
            <a:extLst>
              <a:ext uri="{FF2B5EF4-FFF2-40B4-BE49-F238E27FC236}">
                <a16:creationId xmlns:a16="http://schemas.microsoft.com/office/drawing/2014/main" id="{31DE3BED-32F7-F441-D15B-2B5EADAEC12A}"/>
              </a:ext>
            </a:extLst>
          </xdr:cNvPr>
          <xdr:cNvGrpSpPr/>
        </xdr:nvGrpSpPr>
        <xdr:grpSpPr>
          <a:xfrm>
            <a:off x="3019" y="1574840"/>
            <a:ext cx="1251651" cy="1643308"/>
            <a:chOff x="3019" y="1574840"/>
            <a:chExt cx="835658" cy="1034128"/>
          </a:xfrm>
        </xdr:grpSpPr>
        <xdr:sp macro="" textlink="">
          <xdr:nvSpPr>
            <xdr:cNvPr id="27" name="TextBox 1">
              <a:extLst>
                <a:ext uri="{FF2B5EF4-FFF2-40B4-BE49-F238E27FC236}">
                  <a16:creationId xmlns:a16="http://schemas.microsoft.com/office/drawing/2014/main" id="{AB39B69E-EA65-43FF-F497-CEC0CC1721A2}"/>
                </a:ext>
              </a:extLst>
            </xdr:cNvPr>
            <xdr:cNvSpPr txBox="1"/>
          </xdr:nvSpPr>
          <xdr:spPr>
            <a:xfrm>
              <a:off x="3019" y="2141551"/>
              <a:ext cx="835658" cy="46741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Propane  3,788 L</a:t>
              </a:r>
            </a:p>
          </xdr:txBody>
        </xdr:sp>
        <xdr:pic>
          <xdr:nvPicPr>
            <xdr:cNvPr id="28" name="Picture 27">
              <a:extLst>
                <a:ext uri="{FF2B5EF4-FFF2-40B4-BE49-F238E27FC236}">
                  <a16:creationId xmlns:a16="http://schemas.microsoft.com/office/drawing/2014/main" id="{09541CF0-A2A4-32CA-BBE6-E027282BE3E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9000"/>
                      </a14:imgEffect>
                    </a14:imgLayer>
                  </a14:imgProps>
                </a:ext>
                <a:ext uri="{28A0092B-C50C-407E-A947-70E740481C1C}">
                  <a14:useLocalDpi xmlns:a14="http://schemas.microsoft.com/office/drawing/2010/main" val="0"/>
                </a:ext>
              </a:extLst>
            </a:blip>
            <a:stretch>
              <a:fillRect/>
            </a:stretch>
          </xdr:blipFill>
          <xdr:spPr>
            <a:xfrm>
              <a:off x="223190" y="1574840"/>
              <a:ext cx="395310" cy="488073"/>
            </a:xfrm>
            <a:prstGeom prst="rect">
              <a:avLst/>
            </a:prstGeom>
            <a:ln>
              <a:noFill/>
            </a:ln>
          </xdr:spPr>
        </xdr:pic>
      </xdr:grpSp>
    </xdr:grpSp>
    <xdr:clientData/>
  </xdr:twoCellAnchor>
  <xdr:twoCellAnchor editAs="oneCell">
    <xdr:from>
      <xdr:col>3</xdr:col>
      <xdr:colOff>93518</xdr:colOff>
      <xdr:row>29</xdr:row>
      <xdr:rowOff>41565</xdr:rowOff>
    </xdr:from>
    <xdr:to>
      <xdr:col>5</xdr:col>
      <xdr:colOff>238990</xdr:colOff>
      <xdr:row>36</xdr:row>
      <xdr:rowOff>149728</xdr:rowOff>
    </xdr:to>
    <xdr:pic>
      <xdr:nvPicPr>
        <xdr:cNvPr id="8" name="Picture 7">
          <a:extLst>
            <a:ext uri="{FF2B5EF4-FFF2-40B4-BE49-F238E27FC236}">
              <a16:creationId xmlns:a16="http://schemas.microsoft.com/office/drawing/2014/main" id="{5BF2ADD2-DBAA-C5F9-828C-164BB1DE0DA4}"/>
            </a:ext>
          </a:extLst>
        </xdr:cNvPr>
        <xdr:cNvPicPr>
          <a:picLocks noChangeAspect="1"/>
        </xdr:cNvPicPr>
      </xdr:nvPicPr>
      <xdr:blipFill>
        <a:blip xmlns:r="http://schemas.openxmlformats.org/officeDocument/2006/relationships" r:embed="rId9"/>
        <a:stretch>
          <a:fillRect/>
        </a:stretch>
      </xdr:blipFill>
      <xdr:spPr>
        <a:xfrm>
          <a:off x="2088573" y="5091546"/>
          <a:ext cx="1475508" cy="141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175262</xdr:colOff>
      <xdr:row>3</xdr:row>
      <xdr:rowOff>74987</xdr:rowOff>
    </xdr:from>
    <xdr:to>
      <xdr:col>3</xdr:col>
      <xdr:colOff>1721716</xdr:colOff>
      <xdr:row>3</xdr:row>
      <xdr:rowOff>620241</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26" y="563360"/>
          <a:ext cx="1549629" cy="542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sheetPr>
    <tabColor theme="8" tint="0.79998168889431442"/>
  </sheetPr>
  <dimension ref="B1:M47"/>
  <sheetViews>
    <sheetView showGridLines="0" view="pageBreakPreview" zoomScale="60" zoomScaleNormal="80" workbookViewId="0">
      <selection activeCell="L18" sqref="L18"/>
    </sheetView>
  </sheetViews>
  <sheetFormatPr defaultRowHeight="14.5" x14ac:dyDescent="0.35"/>
  <sheetData>
    <row r="1" spans="2:13" ht="17.5" x14ac:dyDescent="0.35">
      <c r="B1" s="152" t="s">
        <v>116</v>
      </c>
      <c r="C1" s="152"/>
      <c r="D1" s="152"/>
      <c r="E1" s="152"/>
      <c r="F1" s="152"/>
      <c r="G1" s="152"/>
      <c r="H1" s="152"/>
      <c r="I1" s="152"/>
      <c r="J1" s="152"/>
      <c r="K1" s="152"/>
      <c r="L1" s="152"/>
      <c r="M1" s="152"/>
    </row>
    <row r="4" spans="2:13" ht="15" customHeight="1" x14ac:dyDescent="0.35">
      <c r="B4" s="151" t="s">
        <v>93</v>
      </c>
      <c r="C4" s="151"/>
      <c r="D4" s="151"/>
      <c r="E4" s="151"/>
      <c r="F4" s="151"/>
      <c r="G4" s="151"/>
      <c r="H4" s="151"/>
      <c r="I4" s="4"/>
    </row>
    <row r="5" spans="2:13" ht="15" customHeight="1" x14ac:dyDescent="0.35">
      <c r="B5" s="151"/>
      <c r="C5" s="151"/>
      <c r="D5" s="151"/>
      <c r="E5" s="151"/>
      <c r="F5" s="151"/>
      <c r="G5" s="151"/>
      <c r="H5" s="151"/>
      <c r="I5" s="4"/>
    </row>
    <row r="6" spans="2:13" ht="15" customHeight="1" x14ac:dyDescent="0.35">
      <c r="B6" s="151"/>
      <c r="C6" s="151"/>
      <c r="D6" s="151"/>
      <c r="E6" s="151"/>
      <c r="F6" s="151"/>
      <c r="G6" s="151"/>
      <c r="H6" s="151"/>
      <c r="I6" s="4"/>
    </row>
    <row r="7" spans="2:13" ht="15" customHeight="1" x14ac:dyDescent="0.35">
      <c r="D7" s="4"/>
      <c r="E7" s="4"/>
      <c r="F7" s="4"/>
      <c r="G7" s="4"/>
      <c r="H7" s="4"/>
      <c r="I7" s="4"/>
    </row>
    <row r="8" spans="2:13" ht="15" customHeight="1" x14ac:dyDescent="0.35">
      <c r="D8" s="4"/>
      <c r="E8" s="4"/>
      <c r="F8" s="4"/>
      <c r="G8" s="4"/>
      <c r="H8" s="4"/>
      <c r="I8" s="4"/>
    </row>
    <row r="39" spans="2:13" x14ac:dyDescent="0.35">
      <c r="B39" s="150" t="s">
        <v>125</v>
      </c>
      <c r="C39" s="150"/>
      <c r="D39" s="150"/>
      <c r="E39" s="150"/>
      <c r="F39" s="150"/>
      <c r="G39" s="150"/>
      <c r="H39" s="150"/>
      <c r="I39" s="150"/>
      <c r="J39" s="150"/>
      <c r="K39" s="150"/>
      <c r="L39" s="150"/>
      <c r="M39" s="150"/>
    </row>
    <row r="40" spans="2:13" x14ac:dyDescent="0.35">
      <c r="B40" s="150"/>
      <c r="C40" s="150"/>
      <c r="D40" s="150"/>
      <c r="E40" s="150"/>
      <c r="F40" s="150"/>
      <c r="G40" s="150"/>
      <c r="H40" s="150"/>
      <c r="I40" s="150"/>
      <c r="J40" s="150"/>
      <c r="K40" s="150"/>
      <c r="L40" s="150"/>
      <c r="M40" s="150"/>
    </row>
    <row r="41" spans="2:13" x14ac:dyDescent="0.35">
      <c r="B41" s="150"/>
      <c r="C41" s="150"/>
      <c r="D41" s="150"/>
      <c r="E41" s="150"/>
      <c r="F41" s="150"/>
      <c r="G41" s="150"/>
      <c r="H41" s="150"/>
      <c r="I41" s="150"/>
      <c r="J41" s="150"/>
      <c r="K41" s="150"/>
      <c r="L41" s="150"/>
      <c r="M41" s="150"/>
    </row>
    <row r="42" spans="2:13" x14ac:dyDescent="0.35">
      <c r="B42" s="150"/>
      <c r="C42" s="150"/>
      <c r="D42" s="150"/>
      <c r="E42" s="150"/>
      <c r="F42" s="150"/>
      <c r="G42" s="150"/>
      <c r="H42" s="150"/>
      <c r="I42" s="150"/>
      <c r="J42" s="150"/>
      <c r="K42" s="150"/>
      <c r="L42" s="150"/>
      <c r="M42" s="150"/>
    </row>
    <row r="43" spans="2:13" x14ac:dyDescent="0.35">
      <c r="B43" s="150"/>
      <c r="C43" s="150"/>
      <c r="D43" s="150"/>
      <c r="E43" s="150"/>
      <c r="F43" s="150"/>
      <c r="G43" s="150"/>
      <c r="H43" s="150"/>
      <c r="I43" s="150"/>
      <c r="J43" s="150"/>
      <c r="K43" s="150"/>
      <c r="L43" s="150"/>
      <c r="M43" s="150"/>
    </row>
    <row r="44" spans="2:13" x14ac:dyDescent="0.35">
      <c r="B44" s="150"/>
      <c r="C44" s="150"/>
      <c r="D44" s="150"/>
      <c r="E44" s="150"/>
      <c r="F44" s="150"/>
      <c r="G44" s="150"/>
      <c r="H44" s="150"/>
      <c r="I44" s="150"/>
      <c r="J44" s="150"/>
      <c r="K44" s="150"/>
      <c r="L44" s="150"/>
      <c r="M44" s="150"/>
    </row>
    <row r="45" spans="2:13" x14ac:dyDescent="0.35">
      <c r="B45" s="150"/>
      <c r="C45" s="150"/>
      <c r="D45" s="150"/>
      <c r="E45" s="150"/>
      <c r="F45" s="150"/>
      <c r="G45" s="150"/>
      <c r="H45" s="150"/>
      <c r="I45" s="150"/>
      <c r="J45" s="150"/>
      <c r="K45" s="150"/>
      <c r="L45" s="150"/>
      <c r="M45" s="150"/>
    </row>
    <row r="46" spans="2:13" x14ac:dyDescent="0.35">
      <c r="B46" s="150"/>
      <c r="C46" s="150"/>
      <c r="D46" s="150"/>
      <c r="E46" s="150"/>
      <c r="F46" s="150"/>
      <c r="G46" s="150"/>
      <c r="H46" s="150"/>
      <c r="I46" s="150"/>
      <c r="J46" s="150"/>
      <c r="K46" s="150"/>
      <c r="L46" s="150"/>
      <c r="M46" s="150"/>
    </row>
    <row r="47" spans="2:13" x14ac:dyDescent="0.35">
      <c r="B47" s="150"/>
      <c r="C47" s="150"/>
      <c r="D47" s="150"/>
      <c r="E47" s="150"/>
      <c r="F47" s="150"/>
      <c r="G47" s="150"/>
      <c r="H47" s="150"/>
      <c r="I47" s="150"/>
      <c r="J47" s="150"/>
      <c r="K47" s="150"/>
      <c r="L47" s="150"/>
      <c r="M47" s="150"/>
    </row>
  </sheetData>
  <mergeCells count="3">
    <mergeCell ref="B39:M47"/>
    <mergeCell ref="B4:H6"/>
    <mergeCell ref="B1:M1"/>
  </mergeCells>
  <printOptions horizontalCentered="1"/>
  <pageMargins left="0.45" right="0.2" top="1.25" bottom="0.75" header="0.3" footer="0.3"/>
  <pageSetup scale="70"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tabColor theme="8" tint="0.79998168889431442"/>
  </sheetPr>
  <dimension ref="A1:I27"/>
  <sheetViews>
    <sheetView showGridLines="0" view="pageBreakPreview" zoomScale="60" zoomScaleNormal="80" workbookViewId="0">
      <selection activeCell="L18" sqref="L18"/>
    </sheetView>
  </sheetViews>
  <sheetFormatPr defaultRowHeight="14.5" x14ac:dyDescent="0.35"/>
  <cols>
    <col min="1" max="2" width="3.453125" customWidth="1"/>
    <col min="3" max="3" width="3.36328125" customWidth="1"/>
    <col min="4" max="4" width="35.81640625" customWidth="1"/>
    <col min="5" max="8" width="14.81640625" customWidth="1"/>
  </cols>
  <sheetData>
    <row r="1" spans="1:9" ht="15.5" x14ac:dyDescent="0.35">
      <c r="C1" s="5" t="s">
        <v>111</v>
      </c>
    </row>
    <row r="2" spans="1:9" ht="15.5" x14ac:dyDescent="0.35">
      <c r="C2" s="5"/>
      <c r="D2" s="5" t="s">
        <v>112</v>
      </c>
    </row>
    <row r="3" spans="1:9" ht="15" thickBot="1" x14ac:dyDescent="0.4"/>
    <row r="4" spans="1:9" ht="65" customHeight="1" thickBot="1" x14ac:dyDescent="0.4">
      <c r="A4" s="1"/>
      <c r="B4" s="1"/>
      <c r="C4" s="1"/>
      <c r="D4" s="3"/>
      <c r="E4" s="155"/>
      <c r="F4" s="156"/>
      <c r="G4" s="156"/>
      <c r="H4" s="157"/>
      <c r="I4" s="1"/>
    </row>
    <row r="5" spans="1:9" ht="20" customHeight="1" thickTop="1" x14ac:dyDescent="0.35">
      <c r="A5" s="1"/>
      <c r="B5" s="1"/>
      <c r="C5" s="1"/>
      <c r="D5" s="158"/>
      <c r="E5" s="143" t="s">
        <v>2</v>
      </c>
      <c r="F5" s="144" t="s">
        <v>4</v>
      </c>
      <c r="G5" s="144" t="s">
        <v>3</v>
      </c>
      <c r="H5" s="145" t="s">
        <v>5</v>
      </c>
      <c r="I5" s="1"/>
    </row>
    <row r="6" spans="1:9" ht="20" customHeight="1" thickBot="1" x14ac:dyDescent="0.4">
      <c r="A6" s="1"/>
      <c r="B6" s="1"/>
      <c r="C6" s="1"/>
      <c r="D6" s="159"/>
      <c r="E6" s="146">
        <f>E10</f>
        <v>0.84370000000000001</v>
      </c>
      <c r="F6" s="147">
        <f t="shared" ref="F6:H6" si="0">F10</f>
        <v>2.0831858407079649</v>
      </c>
      <c r="G6" s="148">
        <f t="shared" si="0"/>
        <v>0.11325393320000002</v>
      </c>
      <c r="H6" s="149">
        <f t="shared" si="0"/>
        <v>0.79733333333333467</v>
      </c>
      <c r="I6" s="1"/>
    </row>
    <row r="7" spans="1:9" ht="20" customHeight="1" thickTop="1" x14ac:dyDescent="0.35">
      <c r="A7" s="1"/>
      <c r="B7" s="1"/>
      <c r="C7" s="1"/>
      <c r="D7" s="43" t="s">
        <v>85</v>
      </c>
      <c r="E7" s="50">
        <v>2400</v>
      </c>
      <c r="F7" s="50">
        <f>E7*Conversions!E8*Conversions!D19*Conversions!B30/Conversions!D30</f>
        <v>2677.6229106482701</v>
      </c>
      <c r="G7" s="50">
        <f>E7*Conversions!E8*Conversions!D18*Conversions!B30/Conversions!C30</f>
        <v>21448.263640607878</v>
      </c>
      <c r="H7" s="51">
        <f>E7*Conversions!E8*Conversions!D20*Conversions!B30/Conversions!E30</f>
        <v>3787.5668683054519</v>
      </c>
      <c r="I7" s="1"/>
    </row>
    <row r="8" spans="1:9" ht="20" customHeight="1" x14ac:dyDescent="0.35">
      <c r="A8" s="1"/>
      <c r="B8" s="1"/>
      <c r="C8" s="1"/>
      <c r="D8" s="44" t="s">
        <v>86</v>
      </c>
      <c r="E8" s="52">
        <f>E10*E7</f>
        <v>2024.88</v>
      </c>
      <c r="F8" s="53">
        <f>F10*F7</f>
        <v>5577.9861342177246</v>
      </c>
      <c r="G8" s="53">
        <f>G10*G7</f>
        <v>2429.1002176093939</v>
      </c>
      <c r="H8" s="54">
        <f>H10*H7</f>
        <v>3019.9533163288852</v>
      </c>
      <c r="I8" s="1"/>
    </row>
    <row r="9" spans="1:9" ht="20" customHeight="1" x14ac:dyDescent="0.35">
      <c r="A9" s="1"/>
      <c r="B9" s="1"/>
      <c r="C9" s="1"/>
      <c r="D9" s="45"/>
      <c r="E9" s="55"/>
      <c r="F9" s="55"/>
      <c r="G9" s="55"/>
      <c r="H9" s="56"/>
      <c r="I9" s="1"/>
    </row>
    <row r="10" spans="1:9" ht="20" customHeight="1" x14ac:dyDescent="0.35">
      <c r="A10" s="1"/>
      <c r="B10" s="1"/>
      <c r="C10" s="1"/>
      <c r="D10" s="46" t="s">
        <v>87</v>
      </c>
      <c r="E10" s="57">
        <f>'Natural Gas ($ per m3)'!E26</f>
        <v>0.84370000000000001</v>
      </c>
      <c r="F10" s="57">
        <f>'Heating Oil Price ($ per L)'!C19</f>
        <v>2.0831858407079649</v>
      </c>
      <c r="G10" s="57">
        <f>'Electricity Price ($ per kWh)'!G25</f>
        <v>0.11325393320000002</v>
      </c>
      <c r="H10" s="58">
        <f>'Propane Price ($ per L)'!C48</f>
        <v>0.79733333333333467</v>
      </c>
      <c r="I10" s="1"/>
    </row>
    <row r="11" spans="1:9" ht="20" customHeight="1" thickBot="1" x14ac:dyDescent="0.4">
      <c r="A11" s="1"/>
      <c r="B11" s="1"/>
      <c r="C11" s="1"/>
      <c r="D11" s="47"/>
      <c r="E11" s="59"/>
      <c r="F11" s="59"/>
      <c r="G11" s="59"/>
      <c r="H11" s="60"/>
      <c r="I11" s="1"/>
    </row>
    <row r="12" spans="1:9" ht="20" customHeight="1" thickTop="1" x14ac:dyDescent="0.35">
      <c r="A12" s="1"/>
      <c r="B12" s="1"/>
      <c r="C12" s="1"/>
      <c r="D12" s="48" t="s">
        <v>88</v>
      </c>
      <c r="E12" s="61"/>
      <c r="F12" s="62">
        <f>+F8-$E$8</f>
        <v>3553.1061342177245</v>
      </c>
      <c r="G12" s="62">
        <f>+G8-$E$8</f>
        <v>404.22021760939379</v>
      </c>
      <c r="H12" s="63">
        <f>+H8-$E$8</f>
        <v>995.07331632888508</v>
      </c>
      <c r="I12" s="1"/>
    </row>
    <row r="13" spans="1:9" ht="20" customHeight="1" thickBot="1" x14ac:dyDescent="0.4">
      <c r="A13" s="1"/>
      <c r="B13" s="1"/>
      <c r="C13" s="1"/>
      <c r="D13" s="49" t="s">
        <v>89</v>
      </c>
      <c r="E13" s="64"/>
      <c r="F13" s="65">
        <f>+F12/F$8</f>
        <v>0.63698726542568285</v>
      </c>
      <c r="G13" s="65">
        <f>+G12/G$8</f>
        <v>0.16640738602675204</v>
      </c>
      <c r="H13" s="66">
        <f>+H12/H$8</f>
        <v>0.32949956906569533</v>
      </c>
      <c r="I13" s="1"/>
    </row>
    <row r="15" spans="1:9" ht="15.5" x14ac:dyDescent="0.35">
      <c r="B15" s="5" t="s">
        <v>95</v>
      </c>
      <c r="C15" s="6"/>
      <c r="D15" s="6"/>
      <c r="E15" s="7"/>
      <c r="F15" s="8"/>
      <c r="G15" s="8"/>
      <c r="H15" s="8"/>
    </row>
    <row r="16" spans="1:9" ht="15.5" x14ac:dyDescent="0.35">
      <c r="B16" s="5"/>
      <c r="C16" s="9"/>
      <c r="D16" s="6"/>
      <c r="E16" s="7"/>
      <c r="F16" s="8"/>
      <c r="G16" s="8"/>
      <c r="H16" s="8"/>
    </row>
    <row r="17" spans="2:8" ht="17.75" customHeight="1" x14ac:dyDescent="0.35">
      <c r="B17" s="10" t="s">
        <v>36</v>
      </c>
      <c r="C17" s="9" t="s">
        <v>85</v>
      </c>
      <c r="D17" s="6"/>
      <c r="E17" s="7"/>
      <c r="F17" s="8"/>
      <c r="G17" s="8"/>
      <c r="H17" s="8"/>
    </row>
    <row r="18" spans="2:8" ht="49.15" customHeight="1" x14ac:dyDescent="0.35">
      <c r="B18" s="6"/>
      <c r="C18" s="153" t="s">
        <v>103</v>
      </c>
      <c r="D18" s="153"/>
      <c r="E18" s="153"/>
      <c r="F18" s="153"/>
      <c r="G18" s="153"/>
      <c r="H18" s="153"/>
    </row>
    <row r="19" spans="2:8" ht="41.9" customHeight="1" x14ac:dyDescent="0.35">
      <c r="B19" s="6"/>
      <c r="C19" s="154" t="s">
        <v>96</v>
      </c>
      <c r="D19" s="154"/>
      <c r="E19" s="154"/>
      <c r="F19" s="154"/>
      <c r="G19" s="154"/>
      <c r="H19" s="154"/>
    </row>
    <row r="20" spans="2:8" ht="49.15" customHeight="1" x14ac:dyDescent="0.35">
      <c r="B20" s="6"/>
      <c r="C20" s="161" t="s">
        <v>113</v>
      </c>
      <c r="D20" s="161"/>
      <c r="E20" s="161"/>
      <c r="F20" s="161"/>
      <c r="G20" s="161"/>
      <c r="H20" s="161"/>
    </row>
    <row r="21" spans="2:8" ht="15.5" x14ac:dyDescent="0.35">
      <c r="B21" s="6"/>
      <c r="C21" s="11"/>
      <c r="D21" s="162"/>
      <c r="E21" s="162"/>
      <c r="F21" s="162"/>
      <c r="G21" s="162"/>
      <c r="H21" s="162"/>
    </row>
    <row r="22" spans="2:8" ht="15.5" x14ac:dyDescent="0.35">
      <c r="B22" s="10" t="s">
        <v>38</v>
      </c>
      <c r="C22" s="12" t="s">
        <v>87</v>
      </c>
      <c r="D22" s="13"/>
      <c r="E22" s="13"/>
      <c r="F22" s="13"/>
      <c r="G22" s="13"/>
      <c r="H22" s="13"/>
    </row>
    <row r="23" spans="2:8" ht="29.5" customHeight="1" x14ac:dyDescent="0.35">
      <c r="B23" s="10"/>
      <c r="C23" s="11" t="s">
        <v>114</v>
      </c>
      <c r="D23" s="13"/>
      <c r="E23" s="13"/>
      <c r="F23" s="13"/>
      <c r="G23" s="13"/>
      <c r="H23" s="13"/>
    </row>
    <row r="24" spans="2:8" ht="60" customHeight="1" x14ac:dyDescent="0.35">
      <c r="B24" s="6"/>
      <c r="C24" s="14" t="s">
        <v>97</v>
      </c>
      <c r="D24" s="160" t="s">
        <v>104</v>
      </c>
      <c r="E24" s="160"/>
      <c r="F24" s="160"/>
      <c r="G24" s="160"/>
      <c r="H24" s="160"/>
    </row>
    <row r="25" spans="2:8" ht="60" customHeight="1" x14ac:dyDescent="0.35">
      <c r="B25" s="6"/>
      <c r="C25" s="14" t="s">
        <v>98</v>
      </c>
      <c r="D25" s="160" t="s">
        <v>115</v>
      </c>
      <c r="E25" s="160"/>
      <c r="F25" s="160"/>
      <c r="G25" s="160"/>
      <c r="H25" s="160"/>
    </row>
    <row r="26" spans="2:8" ht="60" customHeight="1" x14ac:dyDescent="0.35">
      <c r="B26" s="6"/>
      <c r="C26" s="15" t="s">
        <v>99</v>
      </c>
      <c r="D26" s="160" t="s">
        <v>100</v>
      </c>
      <c r="E26" s="160"/>
      <c r="F26" s="160"/>
      <c r="G26" s="160"/>
      <c r="H26" s="160"/>
    </row>
    <row r="27" spans="2:8" ht="60" customHeight="1" x14ac:dyDescent="0.35">
      <c r="B27" s="6"/>
      <c r="C27" s="15" t="s">
        <v>101</v>
      </c>
      <c r="D27" s="160" t="s">
        <v>102</v>
      </c>
      <c r="E27" s="160"/>
      <c r="F27" s="160"/>
      <c r="G27" s="160"/>
      <c r="H27" s="160"/>
    </row>
  </sheetData>
  <mergeCells count="10">
    <mergeCell ref="C18:H18"/>
    <mergeCell ref="C19:H19"/>
    <mergeCell ref="E4:H4"/>
    <mergeCell ref="D5:D6"/>
    <mergeCell ref="D27:H27"/>
    <mergeCell ref="C20:H20"/>
    <mergeCell ref="D21:H21"/>
    <mergeCell ref="D24:H24"/>
    <mergeCell ref="D25:H25"/>
    <mergeCell ref="D26:H26"/>
  </mergeCells>
  <printOptions horizontalCentered="1"/>
  <pageMargins left="0.45" right="0.2" top="1.25" bottom="0.75" header="0.3" footer="0.3"/>
  <pageSetup scale="70" orientation="portrait" r:id="rId1"/>
  <customProperties>
    <customPr name="EpmWorksheetKeyString_GUID" r:id="rId2"/>
  </customProperties>
  <ignoredErrors>
    <ignoredError sqref="B17:B22"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sheetPr>
    <tabColor theme="8" tint="0.79998168889431442"/>
  </sheetPr>
  <dimension ref="B1:E30"/>
  <sheetViews>
    <sheetView showGridLines="0" view="pageBreakPreview" zoomScale="60" zoomScaleNormal="80" workbookViewId="0">
      <selection activeCell="L18" sqref="L18"/>
    </sheetView>
  </sheetViews>
  <sheetFormatPr defaultColWidth="8.90625" defaultRowHeight="15.5" x14ac:dyDescent="0.35"/>
  <cols>
    <col min="1" max="1" width="3.36328125" style="6" customWidth="1"/>
    <col min="2" max="2" width="19.453125" style="6" customWidth="1"/>
    <col min="3" max="3" width="17.08984375" style="6" customWidth="1"/>
    <col min="4" max="4" width="13.36328125" style="6" bestFit="1" customWidth="1"/>
    <col min="5" max="5" width="18.81640625" style="6" customWidth="1"/>
    <col min="6" max="16384" width="8.90625" style="6"/>
  </cols>
  <sheetData>
    <row r="1" spans="2:5" x14ac:dyDescent="0.35">
      <c r="B1" s="5" t="s">
        <v>105</v>
      </c>
    </row>
    <row r="2" spans="2:5" ht="16" thickBot="1" x14ac:dyDescent="0.4"/>
    <row r="3" spans="2:5" x14ac:dyDescent="0.35">
      <c r="B3" s="163" t="s">
        <v>0</v>
      </c>
      <c r="C3" s="164"/>
      <c r="D3" s="164"/>
      <c r="E3" s="165"/>
    </row>
    <row r="4" spans="2:5" x14ac:dyDescent="0.35">
      <c r="B4" s="166" t="s">
        <v>106</v>
      </c>
      <c r="C4" s="167"/>
      <c r="D4" s="167"/>
      <c r="E4" s="168"/>
    </row>
    <row r="5" spans="2:5" x14ac:dyDescent="0.35">
      <c r="B5" s="16"/>
      <c r="E5" s="17"/>
    </row>
    <row r="6" spans="2:5" x14ac:dyDescent="0.35">
      <c r="B6" s="18"/>
      <c r="C6" s="19"/>
      <c r="D6" s="169" t="s">
        <v>94</v>
      </c>
      <c r="E6" s="170"/>
    </row>
    <row r="7" spans="2:5" x14ac:dyDescent="0.35">
      <c r="B7" s="20"/>
      <c r="C7" s="21"/>
      <c r="E7" s="22"/>
    </row>
    <row r="8" spans="2:5" ht="16" thickBot="1" x14ac:dyDescent="0.4">
      <c r="B8" s="23" t="s">
        <v>107</v>
      </c>
      <c r="C8" s="24"/>
      <c r="D8" s="25"/>
      <c r="E8" s="26">
        <v>3.8530000000000002E-2</v>
      </c>
    </row>
    <row r="10" spans="2:5" x14ac:dyDescent="0.35">
      <c r="B10" s="5" t="s">
        <v>9</v>
      </c>
    </row>
    <row r="11" spans="2:5" x14ac:dyDescent="0.35">
      <c r="B11" s="10" t="s">
        <v>110</v>
      </c>
    </row>
    <row r="12" spans="2:5" x14ac:dyDescent="0.35">
      <c r="B12" s="10"/>
    </row>
    <row r="13" spans="2:5" ht="16" thickBot="1" x14ac:dyDescent="0.4"/>
    <row r="14" spans="2:5" x14ac:dyDescent="0.35">
      <c r="B14" s="163" t="s">
        <v>1</v>
      </c>
      <c r="C14" s="164"/>
      <c r="D14" s="164"/>
      <c r="E14" s="165"/>
    </row>
    <row r="15" spans="2:5" x14ac:dyDescent="0.35">
      <c r="B15" s="166" t="s">
        <v>10</v>
      </c>
      <c r="C15" s="167"/>
      <c r="D15" s="167"/>
      <c r="E15" s="168"/>
    </row>
    <row r="16" spans="2:5" x14ac:dyDescent="0.35">
      <c r="B16" s="16"/>
      <c r="E16" s="17"/>
    </row>
    <row r="17" spans="2:5" x14ac:dyDescent="0.35">
      <c r="B17" s="18" t="s">
        <v>7</v>
      </c>
      <c r="C17" s="27" t="s">
        <v>11</v>
      </c>
      <c r="D17" s="28" t="s">
        <v>12</v>
      </c>
      <c r="E17" s="29" t="s">
        <v>13</v>
      </c>
    </row>
    <row r="18" spans="2:5" x14ac:dyDescent="0.35">
      <c r="B18" s="16" t="s">
        <v>3</v>
      </c>
      <c r="C18" s="21" t="s">
        <v>15</v>
      </c>
      <c r="D18" s="21">
        <v>277.77777777777777</v>
      </c>
      <c r="E18" s="30" t="s">
        <v>16</v>
      </c>
    </row>
    <row r="19" spans="2:5" x14ac:dyDescent="0.35">
      <c r="B19" s="16" t="s">
        <v>4</v>
      </c>
      <c r="C19" s="21" t="s">
        <v>15</v>
      </c>
      <c r="D19" s="21">
        <v>27.23311546840959</v>
      </c>
      <c r="E19" s="30" t="s">
        <v>17</v>
      </c>
    </row>
    <row r="20" spans="2:5" ht="16" thickBot="1" x14ac:dyDescent="0.4">
      <c r="B20" s="23" t="s">
        <v>5</v>
      </c>
      <c r="C20" s="24" t="s">
        <v>15</v>
      </c>
      <c r="D20" s="24">
        <v>39.169604386995694</v>
      </c>
      <c r="E20" s="26" t="s">
        <v>17</v>
      </c>
    </row>
    <row r="21" spans="2:5" x14ac:dyDescent="0.35">
      <c r="C21" s="21"/>
      <c r="D21" s="21"/>
      <c r="E21" s="21"/>
    </row>
    <row r="22" spans="2:5" ht="16" thickBot="1" x14ac:dyDescent="0.4">
      <c r="B22" s="5"/>
    </row>
    <row r="23" spans="2:5" x14ac:dyDescent="0.35">
      <c r="B23" s="163" t="s">
        <v>8</v>
      </c>
      <c r="C23" s="164"/>
      <c r="D23" s="164"/>
      <c r="E23" s="165"/>
    </row>
    <row r="24" spans="2:5" x14ac:dyDescent="0.35">
      <c r="B24" s="166" t="s">
        <v>108</v>
      </c>
      <c r="C24" s="167"/>
      <c r="D24" s="167"/>
      <c r="E24" s="168"/>
    </row>
    <row r="25" spans="2:5" x14ac:dyDescent="0.35">
      <c r="B25" s="166" t="s">
        <v>109</v>
      </c>
      <c r="C25" s="167"/>
      <c r="D25" s="167"/>
      <c r="E25" s="168"/>
    </row>
    <row r="26" spans="2:5" x14ac:dyDescent="0.35">
      <c r="B26" s="31"/>
      <c r="C26" s="32"/>
      <c r="D26" s="32"/>
      <c r="E26" s="33"/>
    </row>
    <row r="27" spans="2:5" x14ac:dyDescent="0.35">
      <c r="B27" s="34"/>
      <c r="C27" s="35"/>
      <c r="D27" s="35"/>
      <c r="E27" s="36"/>
    </row>
    <row r="28" spans="2:5" x14ac:dyDescent="0.35">
      <c r="B28" s="34" t="s">
        <v>2</v>
      </c>
      <c r="C28" s="35" t="s">
        <v>3</v>
      </c>
      <c r="D28" s="35" t="s">
        <v>4</v>
      </c>
      <c r="E28" s="36" t="s">
        <v>5</v>
      </c>
    </row>
    <row r="29" spans="2:5" x14ac:dyDescent="0.35">
      <c r="B29" s="37"/>
      <c r="C29" s="38"/>
      <c r="D29" s="38"/>
      <c r="E29" s="39"/>
    </row>
    <row r="30" spans="2:5" ht="16" thickBot="1" x14ac:dyDescent="0.4">
      <c r="B30" s="40">
        <v>0.83005615285141598</v>
      </c>
      <c r="C30" s="41">
        <v>0.99408399999999997</v>
      </c>
      <c r="D30" s="41">
        <v>0.78066666666666662</v>
      </c>
      <c r="E30" s="42">
        <v>0.79379178520625893</v>
      </c>
    </row>
  </sheetData>
  <mergeCells count="8">
    <mergeCell ref="B23:E23"/>
    <mergeCell ref="B24:E24"/>
    <mergeCell ref="B25:E25"/>
    <mergeCell ref="B3:E3"/>
    <mergeCell ref="B4:E4"/>
    <mergeCell ref="D6:E6"/>
    <mergeCell ref="B14:E14"/>
    <mergeCell ref="B15:E15"/>
  </mergeCells>
  <printOptions horizontalCentered="1"/>
  <pageMargins left="0.45" right="0.2" top="1.25" bottom="0.75" header="0.3" footer="0.3"/>
  <pageSetup scale="7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0"/>
  <sheetViews>
    <sheetView showGridLines="0" view="pageBreakPreview" zoomScale="60" zoomScaleNormal="80" workbookViewId="0">
      <selection activeCell="L18" sqref="L18"/>
    </sheetView>
  </sheetViews>
  <sheetFormatPr defaultColWidth="8.90625" defaultRowHeight="15.5" x14ac:dyDescent="0.35"/>
  <cols>
    <col min="1" max="1" width="3.36328125" style="6" customWidth="1"/>
    <col min="2" max="2" width="33.6328125" style="6" customWidth="1"/>
    <col min="3" max="3" width="13.36328125" style="6" customWidth="1"/>
    <col min="4" max="4" width="12.54296875" style="6" customWidth="1"/>
    <col min="5" max="5" width="12.1796875" style="6" customWidth="1"/>
    <col min="6" max="16384" width="8.90625" style="6"/>
  </cols>
  <sheetData>
    <row r="1" spans="2:5" ht="15.75" customHeight="1" thickBot="1" x14ac:dyDescent="0.4">
      <c r="B1" s="5"/>
      <c r="C1" s="5"/>
      <c r="D1" s="5"/>
    </row>
    <row r="2" spans="2:5" x14ac:dyDescent="0.35">
      <c r="B2" s="163" t="s">
        <v>0</v>
      </c>
      <c r="C2" s="164"/>
      <c r="D2" s="164"/>
      <c r="E2" s="165"/>
    </row>
    <row r="3" spans="2:5" x14ac:dyDescent="0.35">
      <c r="B3" s="171" t="s">
        <v>68</v>
      </c>
      <c r="C3" s="172"/>
      <c r="D3" s="172"/>
      <c r="E3" s="173"/>
    </row>
    <row r="4" spans="2:5" x14ac:dyDescent="0.35">
      <c r="B4" s="171" t="s">
        <v>90</v>
      </c>
      <c r="C4" s="172"/>
      <c r="D4" s="172"/>
      <c r="E4" s="173"/>
    </row>
    <row r="5" spans="2:5" x14ac:dyDescent="0.35">
      <c r="B5" s="67"/>
      <c r="C5" s="28"/>
      <c r="D5" s="28"/>
      <c r="E5" s="68"/>
    </row>
    <row r="6" spans="2:5" x14ac:dyDescent="0.35">
      <c r="B6" s="69"/>
      <c r="C6" s="70"/>
      <c r="D6" s="70"/>
      <c r="E6" s="30"/>
    </row>
    <row r="7" spans="2:5" x14ac:dyDescent="0.35">
      <c r="B7" s="71" t="s">
        <v>70</v>
      </c>
      <c r="C7" s="72" t="s">
        <v>69</v>
      </c>
      <c r="D7" s="73"/>
      <c r="E7" s="74"/>
    </row>
    <row r="8" spans="2:5" x14ac:dyDescent="0.35">
      <c r="B8" s="16"/>
      <c r="C8" s="75"/>
      <c r="D8" s="75"/>
      <c r="E8" s="17"/>
    </row>
    <row r="9" spans="2:5" x14ac:dyDescent="0.35">
      <c r="B9" s="16" t="s">
        <v>18</v>
      </c>
      <c r="C9" s="70" t="s">
        <v>14</v>
      </c>
      <c r="D9" s="75"/>
      <c r="E9" s="76">
        <v>2400</v>
      </c>
    </row>
    <row r="10" spans="2:5" x14ac:dyDescent="0.35">
      <c r="B10" s="16"/>
      <c r="C10" s="70"/>
      <c r="D10" s="75"/>
      <c r="E10" s="77"/>
    </row>
    <row r="11" spans="2:5" x14ac:dyDescent="0.35">
      <c r="B11" s="78" t="s">
        <v>19</v>
      </c>
      <c r="C11" s="70" t="s">
        <v>20</v>
      </c>
      <c r="D11" s="79"/>
      <c r="E11" s="80">
        <v>274.56</v>
      </c>
    </row>
    <row r="12" spans="2:5" x14ac:dyDescent="0.35">
      <c r="B12" s="78" t="s">
        <v>21</v>
      </c>
      <c r="C12" s="70" t="s">
        <v>20</v>
      </c>
      <c r="D12" s="79"/>
      <c r="E12" s="80">
        <v>231.4</v>
      </c>
    </row>
    <row r="13" spans="2:5" x14ac:dyDescent="0.35">
      <c r="B13" s="78" t="s">
        <v>91</v>
      </c>
      <c r="C13" s="70" t="s">
        <v>20</v>
      </c>
      <c r="D13" s="79"/>
      <c r="E13" s="80">
        <v>52.53</v>
      </c>
    </row>
    <row r="14" spans="2:5" x14ac:dyDescent="0.35">
      <c r="B14" s="78" t="s">
        <v>22</v>
      </c>
      <c r="C14" s="70" t="s">
        <v>20</v>
      </c>
      <c r="D14" s="79"/>
      <c r="E14" s="80">
        <v>122.24</v>
      </c>
    </row>
    <row r="15" spans="2:5" x14ac:dyDescent="0.35">
      <c r="B15" s="78" t="s">
        <v>23</v>
      </c>
      <c r="C15" s="70" t="s">
        <v>20</v>
      </c>
      <c r="D15" s="79"/>
      <c r="E15" s="80">
        <v>510.4</v>
      </c>
    </row>
    <row r="16" spans="2:5" x14ac:dyDescent="0.35">
      <c r="B16" s="78" t="s">
        <v>92</v>
      </c>
      <c r="C16" s="70" t="s">
        <v>20</v>
      </c>
      <c r="D16" s="79"/>
      <c r="E16" s="80">
        <v>234.96</v>
      </c>
    </row>
    <row r="17" spans="2:5" x14ac:dyDescent="0.35">
      <c r="B17" s="78" t="s">
        <v>24</v>
      </c>
      <c r="C17" s="70" t="s">
        <v>20</v>
      </c>
      <c r="D17" s="79"/>
      <c r="E17" s="81"/>
    </row>
    <row r="18" spans="2:5" x14ac:dyDescent="0.35">
      <c r="B18" s="82" t="s">
        <v>25</v>
      </c>
      <c r="C18" s="70" t="s">
        <v>20</v>
      </c>
      <c r="D18" s="79">
        <v>42.4</v>
      </c>
      <c r="E18" s="81"/>
    </row>
    <row r="19" spans="2:5" x14ac:dyDescent="0.35">
      <c r="B19" s="82" t="s">
        <v>22</v>
      </c>
      <c r="C19" s="70" t="s">
        <v>20</v>
      </c>
      <c r="D19" s="79">
        <v>-1.45</v>
      </c>
      <c r="E19" s="81"/>
    </row>
    <row r="20" spans="2:5" x14ac:dyDescent="0.35">
      <c r="B20" s="82" t="s">
        <v>26</v>
      </c>
      <c r="C20" s="70" t="s">
        <v>20</v>
      </c>
      <c r="D20" s="83">
        <v>5.8</v>
      </c>
      <c r="E20" s="84">
        <f>SUM(D18:D20)</f>
        <v>46.749999999999993</v>
      </c>
    </row>
    <row r="21" spans="2:5" x14ac:dyDescent="0.35">
      <c r="B21" s="78"/>
      <c r="C21" s="70"/>
      <c r="D21" s="79"/>
      <c r="E21" s="81"/>
    </row>
    <row r="22" spans="2:5" x14ac:dyDescent="0.35">
      <c r="B22" s="78" t="s">
        <v>27</v>
      </c>
      <c r="C22" s="70" t="s">
        <v>20</v>
      </c>
      <c r="D22" s="79"/>
      <c r="E22" s="84">
        <f>SUM(E11:E20)</f>
        <v>1472.8400000000001</v>
      </c>
    </row>
    <row r="23" spans="2:5" x14ac:dyDescent="0.35">
      <c r="B23" s="78"/>
      <c r="C23" s="75"/>
      <c r="D23" s="79"/>
      <c r="E23" s="81"/>
    </row>
    <row r="24" spans="2:5" x14ac:dyDescent="0.35">
      <c r="B24" s="78" t="s">
        <v>28</v>
      </c>
      <c r="C24" s="70" t="s">
        <v>20</v>
      </c>
      <c r="D24" s="79"/>
      <c r="E24" s="84">
        <f>ROUND(E22/E9,4)</f>
        <v>0.61370000000000002</v>
      </c>
    </row>
    <row r="25" spans="2:5" x14ac:dyDescent="0.35">
      <c r="B25" s="16" t="s">
        <v>29</v>
      </c>
      <c r="C25" s="70" t="s">
        <v>20</v>
      </c>
      <c r="D25" s="79"/>
      <c r="E25" s="84">
        <v>0.23</v>
      </c>
    </row>
    <row r="26" spans="2:5" x14ac:dyDescent="0.35">
      <c r="B26" s="78" t="s">
        <v>30</v>
      </c>
      <c r="C26" s="70" t="s">
        <v>20</v>
      </c>
      <c r="D26" s="79"/>
      <c r="E26" s="84">
        <f>E24+E25</f>
        <v>0.84370000000000001</v>
      </c>
    </row>
    <row r="27" spans="2:5" ht="16" thickBot="1" x14ac:dyDescent="0.4">
      <c r="B27" s="23"/>
      <c r="C27" s="25"/>
      <c r="D27" s="25"/>
      <c r="E27" s="85"/>
    </row>
    <row r="29" spans="2:5" x14ac:dyDescent="0.35">
      <c r="B29" s="5" t="s">
        <v>35</v>
      </c>
    </row>
    <row r="30" spans="2:5" x14ac:dyDescent="0.35">
      <c r="B30" s="6" t="s">
        <v>117</v>
      </c>
    </row>
  </sheetData>
  <mergeCells count="3">
    <mergeCell ref="B2:E2"/>
    <mergeCell ref="B3:E3"/>
    <mergeCell ref="B4:E4"/>
  </mergeCells>
  <printOptions horizontalCentered="1"/>
  <pageMargins left="0.45" right="0.2" top="1.25" bottom="0.75" header="0.3" footer="0.3"/>
  <pageSetup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dimension ref="B1:F25"/>
  <sheetViews>
    <sheetView showGridLines="0" view="pageBreakPreview" zoomScale="60" zoomScaleNormal="80" workbookViewId="0">
      <selection activeCell="L18" sqref="L18"/>
    </sheetView>
  </sheetViews>
  <sheetFormatPr defaultColWidth="8.90625" defaultRowHeight="15.5" x14ac:dyDescent="0.35"/>
  <cols>
    <col min="1" max="1" width="3.36328125" style="6" customWidth="1"/>
    <col min="2" max="2" width="11.36328125" style="6" customWidth="1"/>
    <col min="3" max="3" width="21.08984375" style="6" customWidth="1"/>
    <col min="4" max="4" width="14.453125" style="6" customWidth="1"/>
    <col min="5" max="5" width="17.54296875" style="6" customWidth="1"/>
    <col min="6" max="6" width="19.36328125" style="6" customWidth="1"/>
    <col min="7" max="16384" width="8.90625" style="6"/>
  </cols>
  <sheetData>
    <row r="1" spans="2:6" ht="15" customHeight="1" thickBot="1" x14ac:dyDescent="0.4">
      <c r="B1" s="5"/>
      <c r="C1" s="86"/>
      <c r="D1" s="5"/>
      <c r="E1" s="5"/>
      <c r="F1" s="5"/>
    </row>
    <row r="2" spans="2:6" x14ac:dyDescent="0.35">
      <c r="B2" s="163" t="s">
        <v>0</v>
      </c>
      <c r="C2" s="164"/>
      <c r="D2" s="164"/>
      <c r="E2" s="164"/>
      <c r="F2" s="165"/>
    </row>
    <row r="3" spans="2:6" x14ac:dyDescent="0.35">
      <c r="B3" s="166" t="s">
        <v>84</v>
      </c>
      <c r="C3" s="167"/>
      <c r="D3" s="167"/>
      <c r="E3" s="167"/>
      <c r="F3" s="168"/>
    </row>
    <row r="4" spans="2:6" x14ac:dyDescent="0.35">
      <c r="B4" s="166"/>
      <c r="C4" s="167"/>
      <c r="D4" s="167"/>
      <c r="E4" s="167"/>
      <c r="F4" s="168"/>
    </row>
    <row r="5" spans="2:6" ht="62" x14ac:dyDescent="0.35">
      <c r="B5" s="87" t="s">
        <v>31</v>
      </c>
      <c r="C5" s="27" t="s">
        <v>82</v>
      </c>
      <c r="D5" s="27" t="s">
        <v>83</v>
      </c>
      <c r="E5" s="27" t="s">
        <v>32</v>
      </c>
      <c r="F5" s="29" t="s">
        <v>33</v>
      </c>
    </row>
    <row r="6" spans="2:6" x14ac:dyDescent="0.35">
      <c r="B6" s="88">
        <v>44562</v>
      </c>
      <c r="C6" s="89">
        <v>7.83</v>
      </c>
      <c r="D6" s="21">
        <v>162.80000000000001</v>
      </c>
      <c r="E6" s="90">
        <f>D6/1.13</f>
        <v>144.07079646017701</v>
      </c>
      <c r="F6" s="22">
        <f>E6-$C6</f>
        <v>136.24079646017699</v>
      </c>
    </row>
    <row r="7" spans="2:6" x14ac:dyDescent="0.35">
      <c r="B7" s="88">
        <v>44593</v>
      </c>
      <c r="C7" s="89">
        <v>7.83</v>
      </c>
      <c r="D7" s="21">
        <v>179.5</v>
      </c>
      <c r="E7" s="90">
        <f t="shared" ref="E7:E14" si="0">D7/1.13</f>
        <v>158.84955752212392</v>
      </c>
      <c r="F7" s="22">
        <f t="shared" ref="F7:F14" si="1">E7-$C7</f>
        <v>151.0195575221239</v>
      </c>
    </row>
    <row r="8" spans="2:6" x14ac:dyDescent="0.35">
      <c r="B8" s="88">
        <v>44621</v>
      </c>
      <c r="C8" s="89">
        <v>7.83</v>
      </c>
      <c r="D8" s="21">
        <v>213.4</v>
      </c>
      <c r="E8" s="90">
        <f t="shared" si="0"/>
        <v>188.84955752212392</v>
      </c>
      <c r="F8" s="22">
        <f t="shared" si="1"/>
        <v>181.0195575221239</v>
      </c>
    </row>
    <row r="9" spans="2:6" x14ac:dyDescent="0.35">
      <c r="B9" s="88">
        <v>44652</v>
      </c>
      <c r="C9" s="89">
        <v>9.7899999999999991</v>
      </c>
      <c r="D9" s="21">
        <v>210.7</v>
      </c>
      <c r="E9" s="90">
        <f t="shared" si="0"/>
        <v>186.46017699115046</v>
      </c>
      <c r="F9" s="22">
        <f t="shared" si="1"/>
        <v>176.67017699115047</v>
      </c>
    </row>
    <row r="10" spans="2:6" x14ac:dyDescent="0.35">
      <c r="B10" s="88">
        <v>44682</v>
      </c>
      <c r="C10" s="89">
        <v>9.7899999999999991</v>
      </c>
      <c r="D10" s="21">
        <v>258.7</v>
      </c>
      <c r="E10" s="90">
        <f t="shared" si="0"/>
        <v>228.93805309734515</v>
      </c>
      <c r="F10" s="22">
        <f t="shared" si="1"/>
        <v>219.14805309734516</v>
      </c>
    </row>
    <row r="11" spans="2:6" x14ac:dyDescent="0.35">
      <c r="B11" s="88">
        <v>44713</v>
      </c>
      <c r="C11" s="89">
        <v>9.7899999999999991</v>
      </c>
      <c r="D11" s="21">
        <v>231.9</v>
      </c>
      <c r="E11" s="90">
        <f t="shared" si="0"/>
        <v>205.22123893805312</v>
      </c>
      <c r="F11" s="22">
        <f t="shared" si="1"/>
        <v>195.43123893805313</v>
      </c>
    </row>
    <row r="12" spans="2:6" x14ac:dyDescent="0.35">
      <c r="B12" s="88">
        <v>44743</v>
      </c>
      <c r="C12" s="89">
        <v>9.7899999999999991</v>
      </c>
      <c r="D12" s="21">
        <v>219.3</v>
      </c>
      <c r="E12" s="90">
        <f t="shared" si="0"/>
        <v>194.07079646017701</v>
      </c>
      <c r="F12" s="22">
        <f t="shared" si="1"/>
        <v>184.28079646017702</v>
      </c>
    </row>
    <row r="13" spans="2:6" x14ac:dyDescent="0.35">
      <c r="B13" s="88">
        <v>44774</v>
      </c>
      <c r="C13" s="89">
        <v>9.7899999999999991</v>
      </c>
      <c r="D13" s="21">
        <v>205.3</v>
      </c>
      <c r="E13" s="90">
        <f t="shared" si="0"/>
        <v>181.68141592920358</v>
      </c>
      <c r="F13" s="22">
        <f t="shared" si="1"/>
        <v>171.89141592920359</v>
      </c>
    </row>
    <row r="14" spans="2:6" x14ac:dyDescent="0.35">
      <c r="B14" s="88">
        <v>44805</v>
      </c>
      <c r="C14" s="89">
        <v>9.7899999999999991</v>
      </c>
      <c r="D14" s="21">
        <v>207.1</v>
      </c>
      <c r="E14" s="90">
        <f t="shared" si="0"/>
        <v>183.27433628318585</v>
      </c>
      <c r="F14" s="22">
        <f t="shared" si="1"/>
        <v>173.48433628318585</v>
      </c>
    </row>
    <row r="15" spans="2:6" x14ac:dyDescent="0.35">
      <c r="B15" s="88">
        <v>44835</v>
      </c>
      <c r="C15" s="89">
        <v>9.7899999999999991</v>
      </c>
      <c r="D15" s="21">
        <v>235.4</v>
      </c>
      <c r="E15" s="89">
        <f>D15/1.13</f>
        <v>208.31858407079648</v>
      </c>
      <c r="F15" s="22">
        <f>E15-$C15</f>
        <v>198.52858407079648</v>
      </c>
    </row>
    <row r="16" spans="2:6" x14ac:dyDescent="0.35">
      <c r="B16" s="88">
        <v>44866</v>
      </c>
      <c r="C16" s="89"/>
      <c r="D16" s="21"/>
      <c r="E16" s="90"/>
      <c r="F16" s="22"/>
    </row>
    <row r="17" spans="2:6" x14ac:dyDescent="0.35">
      <c r="B17" s="88">
        <v>44896</v>
      </c>
      <c r="C17" s="89"/>
      <c r="D17" s="21"/>
      <c r="E17" s="90"/>
      <c r="F17" s="22"/>
    </row>
    <row r="18" spans="2:6" x14ac:dyDescent="0.35">
      <c r="B18" s="88"/>
      <c r="C18" s="89"/>
      <c r="D18" s="21"/>
      <c r="E18" s="90"/>
      <c r="F18" s="22"/>
    </row>
    <row r="19" spans="2:6" x14ac:dyDescent="0.35">
      <c r="B19" s="91" t="s">
        <v>34</v>
      </c>
      <c r="C19" s="92">
        <f>E15/100</f>
        <v>2.0831858407079649</v>
      </c>
      <c r="D19" s="93"/>
      <c r="E19" s="94"/>
      <c r="F19" s="95"/>
    </row>
    <row r="20" spans="2:6" ht="16" thickBot="1" x14ac:dyDescent="0.4">
      <c r="B20" s="96"/>
      <c r="C20" s="97"/>
      <c r="D20" s="24"/>
      <c r="E20" s="24"/>
      <c r="F20" s="26"/>
    </row>
    <row r="22" spans="2:6" x14ac:dyDescent="0.35">
      <c r="B22" s="175" t="s">
        <v>35</v>
      </c>
      <c r="C22" s="175"/>
      <c r="D22" s="174"/>
      <c r="E22" s="174"/>
      <c r="F22" s="174"/>
    </row>
    <row r="23" spans="2:6" x14ac:dyDescent="0.35">
      <c r="B23" s="98" t="s">
        <v>36</v>
      </c>
      <c r="C23" s="174" t="s">
        <v>37</v>
      </c>
      <c r="D23" s="174"/>
      <c r="E23" s="174"/>
      <c r="F23" s="174"/>
    </row>
    <row r="24" spans="2:6" ht="62.25" customHeight="1" x14ac:dyDescent="0.35">
      <c r="B24" s="15" t="s">
        <v>38</v>
      </c>
      <c r="C24" s="160" t="s">
        <v>118</v>
      </c>
      <c r="D24" s="160"/>
      <c r="E24" s="160"/>
      <c r="F24" s="160"/>
    </row>
    <row r="25" spans="2:6" x14ac:dyDescent="0.35">
      <c r="B25" s="98" t="s">
        <v>39</v>
      </c>
      <c r="C25" s="174" t="s">
        <v>119</v>
      </c>
      <c r="D25" s="174"/>
      <c r="E25" s="174"/>
      <c r="F25" s="174"/>
    </row>
  </sheetData>
  <mergeCells count="7">
    <mergeCell ref="C25:F25"/>
    <mergeCell ref="B2:F2"/>
    <mergeCell ref="B3:F3"/>
    <mergeCell ref="B4:F4"/>
    <mergeCell ref="C24:F24"/>
    <mergeCell ref="B22:F22"/>
    <mergeCell ref="C23:F23"/>
  </mergeCells>
  <printOptions horizontalCentered="1"/>
  <pageMargins left="0.45" right="0.2" top="1.25" bottom="0.75" header="0.3" footer="0.3"/>
  <pageSetup scale="70" orientation="portrait" r:id="rId1"/>
  <customProperties>
    <customPr name="EpmWorksheetKeyString_GUID" r:id="rId2"/>
  </customProperties>
  <ignoredErrors>
    <ignoredError sqref="B23:B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sheetPr>
    <pageSetUpPr fitToPage="1"/>
  </sheetPr>
  <dimension ref="B2:H32"/>
  <sheetViews>
    <sheetView showGridLines="0" view="pageBreakPreview" zoomScale="60" zoomScaleNormal="80" workbookViewId="0">
      <selection activeCell="L18" sqref="L18"/>
    </sheetView>
  </sheetViews>
  <sheetFormatPr defaultColWidth="8.90625" defaultRowHeight="15.5" x14ac:dyDescent="0.35"/>
  <cols>
    <col min="1" max="1" width="3.36328125" style="6" customWidth="1"/>
    <col min="2" max="2" width="41" style="6" customWidth="1"/>
    <col min="3" max="3" width="15.453125" style="6" customWidth="1"/>
    <col min="4" max="4" width="16.36328125" style="6" customWidth="1"/>
    <col min="5" max="5" width="22" style="6" customWidth="1"/>
    <col min="6" max="6" width="50.54296875" style="6" customWidth="1"/>
    <col min="7" max="7" width="16.81640625" style="6" customWidth="1"/>
    <col min="8" max="8" width="12.54296875" style="6" customWidth="1"/>
    <col min="9" max="16384" width="8.90625" style="6"/>
  </cols>
  <sheetData>
    <row r="2" spans="2:8" x14ac:dyDescent="0.35">
      <c r="B2" s="101" t="s">
        <v>66</v>
      </c>
      <c r="C2" s="102">
        <f>11.7%</f>
        <v>0.11699999999999999</v>
      </c>
      <c r="D2" s="10" t="s">
        <v>36</v>
      </c>
    </row>
    <row r="4" spans="2:8" ht="16" thickBot="1" x14ac:dyDescent="0.4"/>
    <row r="5" spans="2:8" x14ac:dyDescent="0.35">
      <c r="B5" s="176" t="s">
        <v>0</v>
      </c>
      <c r="C5" s="177"/>
      <c r="D5" s="178"/>
      <c r="F5" s="176" t="s">
        <v>1</v>
      </c>
      <c r="G5" s="177"/>
      <c r="H5" s="178"/>
    </row>
    <row r="6" spans="2:8" x14ac:dyDescent="0.35">
      <c r="B6" s="171" t="s">
        <v>40</v>
      </c>
      <c r="C6" s="172"/>
      <c r="D6" s="173"/>
      <c r="F6" s="171" t="s">
        <v>47</v>
      </c>
      <c r="G6" s="172"/>
      <c r="H6" s="173"/>
    </row>
    <row r="7" spans="2:8" x14ac:dyDescent="0.35">
      <c r="B7" s="171" t="s">
        <v>65</v>
      </c>
      <c r="C7" s="172"/>
      <c r="D7" s="173"/>
      <c r="F7" s="171" t="s">
        <v>67</v>
      </c>
      <c r="G7" s="172"/>
      <c r="H7" s="173"/>
    </row>
    <row r="8" spans="2:8" x14ac:dyDescent="0.35">
      <c r="B8" s="69"/>
      <c r="C8" s="70"/>
      <c r="D8" s="30"/>
      <c r="F8" s="103"/>
      <c r="G8" s="75"/>
      <c r="H8" s="17"/>
    </row>
    <row r="9" spans="2:8" x14ac:dyDescent="0.35">
      <c r="B9" s="67"/>
      <c r="C9" s="28" t="s">
        <v>62</v>
      </c>
      <c r="D9" s="68" t="s">
        <v>63</v>
      </c>
      <c r="F9" s="18"/>
      <c r="G9" s="104"/>
      <c r="H9" s="105"/>
    </row>
    <row r="10" spans="2:8" x14ac:dyDescent="0.35">
      <c r="B10" s="91" t="s">
        <v>41</v>
      </c>
      <c r="C10" s="106">
        <v>15.1</v>
      </c>
      <c r="D10" s="107">
        <v>0.18</v>
      </c>
      <c r="F10" s="16"/>
      <c r="G10" s="75"/>
      <c r="H10" s="17"/>
    </row>
    <row r="11" spans="2:8" x14ac:dyDescent="0.35">
      <c r="B11" s="91" t="s">
        <v>42</v>
      </c>
      <c r="C11" s="106">
        <v>10.199999999999999</v>
      </c>
      <c r="D11" s="107">
        <v>0.18</v>
      </c>
      <c r="F11" s="71" t="s">
        <v>48</v>
      </c>
      <c r="G11" s="108">
        <v>44927</v>
      </c>
      <c r="H11" s="17"/>
    </row>
    <row r="12" spans="2:8" x14ac:dyDescent="0.35">
      <c r="B12" s="91" t="s">
        <v>43</v>
      </c>
      <c r="C12" s="106">
        <v>7.4</v>
      </c>
      <c r="D12" s="107">
        <v>0.64</v>
      </c>
      <c r="F12" s="16"/>
      <c r="G12" s="75"/>
      <c r="H12" s="17"/>
    </row>
    <row r="13" spans="2:8" x14ac:dyDescent="0.35">
      <c r="B13" s="16"/>
      <c r="C13" s="75"/>
      <c r="D13" s="17"/>
      <c r="F13" s="82" t="s">
        <v>127</v>
      </c>
      <c r="G13" s="109">
        <f>60.72</f>
        <v>60.72</v>
      </c>
      <c r="H13" s="95" t="s">
        <v>49</v>
      </c>
    </row>
    <row r="14" spans="2:8" x14ac:dyDescent="0.35">
      <c r="B14" s="91" t="s">
        <v>45</v>
      </c>
      <c r="C14" s="110">
        <f>SUMPRODUCT(C10:C12,D10:D12)</f>
        <v>9.2900000000000009</v>
      </c>
      <c r="D14" s="17"/>
      <c r="F14" s="82" t="s">
        <v>50</v>
      </c>
      <c r="G14" s="111">
        <v>5.5999999999999999E-3</v>
      </c>
      <c r="H14" s="95" t="s">
        <v>44</v>
      </c>
    </row>
    <row r="15" spans="2:8" x14ac:dyDescent="0.35">
      <c r="B15" s="91" t="s">
        <v>46</v>
      </c>
      <c r="C15" s="112">
        <f>C14/100</f>
        <v>9.290000000000001E-2</v>
      </c>
      <c r="D15" s="17"/>
      <c r="F15" s="82" t="s">
        <v>51</v>
      </c>
      <c r="G15" s="109">
        <f>0.0111+0.0077</f>
        <v>1.8800000000000001E-2</v>
      </c>
      <c r="H15" s="95" t="s">
        <v>44</v>
      </c>
    </row>
    <row r="16" spans="2:8" ht="16" thickBot="1" x14ac:dyDescent="0.4">
      <c r="B16" s="23"/>
      <c r="C16" s="25"/>
      <c r="D16" s="113"/>
      <c r="F16" s="82" t="s">
        <v>52</v>
      </c>
      <c r="G16" s="109">
        <f>0.003+0.0004</f>
        <v>3.4000000000000002E-3</v>
      </c>
      <c r="H16" s="95" t="s">
        <v>44</v>
      </c>
    </row>
    <row r="17" spans="2:8" x14ac:dyDescent="0.35">
      <c r="F17" s="82" t="s">
        <v>53</v>
      </c>
      <c r="G17" s="109">
        <v>5.0000000000000001E-4</v>
      </c>
      <c r="H17" s="95" t="s">
        <v>44</v>
      </c>
    </row>
    <row r="18" spans="2:8" x14ac:dyDescent="0.35">
      <c r="B18" s="5" t="s">
        <v>35</v>
      </c>
      <c r="F18" s="82" t="s">
        <v>54</v>
      </c>
      <c r="G18" s="109">
        <v>1.0760000000000001</v>
      </c>
      <c r="H18" s="95"/>
    </row>
    <row r="19" spans="2:8" x14ac:dyDescent="0.35">
      <c r="B19" s="10" t="s">
        <v>120</v>
      </c>
      <c r="C19" s="114"/>
      <c r="D19" s="75"/>
      <c r="F19" s="82" t="s">
        <v>55</v>
      </c>
      <c r="G19" s="109">
        <v>0.25</v>
      </c>
      <c r="H19" s="95" t="s">
        <v>49</v>
      </c>
    </row>
    <row r="20" spans="2:8" x14ac:dyDescent="0.35">
      <c r="B20" s="10" t="s">
        <v>64</v>
      </c>
      <c r="C20" s="75"/>
      <c r="D20" s="75"/>
      <c r="F20" s="82" t="s">
        <v>56</v>
      </c>
      <c r="G20" s="115"/>
      <c r="H20" s="17"/>
    </row>
    <row r="21" spans="2:8" x14ac:dyDescent="0.35">
      <c r="B21" s="10" t="s">
        <v>121</v>
      </c>
      <c r="C21" s="75"/>
      <c r="D21" s="75"/>
      <c r="F21" s="116" t="s">
        <v>57</v>
      </c>
      <c r="G21" s="109">
        <v>0.42</v>
      </c>
      <c r="H21" s="95" t="s">
        <v>49</v>
      </c>
    </row>
    <row r="22" spans="2:8" x14ac:dyDescent="0.35">
      <c r="F22" s="117"/>
      <c r="G22" s="118"/>
      <c r="H22" s="119"/>
    </row>
    <row r="23" spans="2:8" x14ac:dyDescent="0.35">
      <c r="F23" s="16"/>
      <c r="G23" s="70"/>
      <c r="H23" s="17"/>
    </row>
    <row r="24" spans="2:8" x14ac:dyDescent="0.35">
      <c r="F24" s="82" t="s">
        <v>58</v>
      </c>
      <c r="G24" s="120">
        <f>SUM(G14:G17)+(G18)*C15</f>
        <v>0.12826040000000002</v>
      </c>
      <c r="H24" s="95" t="s">
        <v>44</v>
      </c>
    </row>
    <row r="25" spans="2:8" x14ac:dyDescent="0.35">
      <c r="F25" s="82" t="s">
        <v>59</v>
      </c>
      <c r="G25" s="120">
        <f>(1-C2)*G24</f>
        <v>0.11325393320000002</v>
      </c>
      <c r="H25" s="95" t="s">
        <v>44</v>
      </c>
    </row>
    <row r="26" spans="2:8" x14ac:dyDescent="0.35">
      <c r="F26" s="82" t="s">
        <v>60</v>
      </c>
      <c r="G26" s="121">
        <f>(G24-G14)*(1-C2)</f>
        <v>0.10830913320000003</v>
      </c>
      <c r="H26" s="95" t="s">
        <v>44</v>
      </c>
    </row>
    <row r="27" spans="2:8" ht="16" thickBot="1" x14ac:dyDescent="0.4">
      <c r="F27" s="23"/>
      <c r="G27" s="25"/>
      <c r="H27" s="113"/>
    </row>
    <row r="29" spans="2:8" x14ac:dyDescent="0.35">
      <c r="F29" s="99" t="s">
        <v>35</v>
      </c>
    </row>
    <row r="30" spans="2:8" x14ac:dyDescent="0.35">
      <c r="F30" s="2" t="s">
        <v>122</v>
      </c>
    </row>
    <row r="31" spans="2:8" x14ac:dyDescent="0.35">
      <c r="F31" s="100" t="s">
        <v>61</v>
      </c>
    </row>
    <row r="32" spans="2:8" x14ac:dyDescent="0.35">
      <c r="F32" s="6" t="s">
        <v>128</v>
      </c>
    </row>
  </sheetData>
  <mergeCells count="6">
    <mergeCell ref="B5:D5"/>
    <mergeCell ref="B6:D6"/>
    <mergeCell ref="B7:D7"/>
    <mergeCell ref="F5:H5"/>
    <mergeCell ref="F6:H6"/>
    <mergeCell ref="F7:H7"/>
  </mergeCells>
  <printOptions horizontalCentered="1"/>
  <pageMargins left="0.7" right="0.2" top="1.25" bottom="0.75" header="0.3" footer="0.3"/>
  <pageSetup scale="55" orientation="landscape" r:id="rId1"/>
  <customProperties>
    <customPr name="EpmWorksheetKeyString_GUID" r:id="rId2"/>
  </customProperties>
  <ignoredErrors>
    <ignoredError sqref="D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dimension ref="B1:L55"/>
  <sheetViews>
    <sheetView showGridLines="0" tabSelected="1" view="pageBreakPreview" zoomScale="60" zoomScaleNormal="80" workbookViewId="0">
      <selection activeCell="L18" sqref="L18"/>
    </sheetView>
  </sheetViews>
  <sheetFormatPr defaultColWidth="8.90625" defaultRowHeight="15.5" x14ac:dyDescent="0.35"/>
  <cols>
    <col min="1" max="1" width="3.36328125" style="6" customWidth="1"/>
    <col min="2" max="2" width="40.453125" style="6" customWidth="1"/>
    <col min="3" max="3" width="15.54296875" style="6" customWidth="1"/>
    <col min="4" max="4" width="14.36328125" style="6" customWidth="1"/>
    <col min="5" max="5" width="14.54296875" style="6" customWidth="1"/>
    <col min="6" max="6" width="13.90625" style="6" customWidth="1"/>
    <col min="7" max="7" width="13" style="6" customWidth="1"/>
    <col min="8" max="16384" width="8.90625" style="6"/>
  </cols>
  <sheetData>
    <row r="1" spans="2:8" ht="18" customHeight="1" x14ac:dyDescent="0.35">
      <c r="B1" s="182" t="s">
        <v>71</v>
      </c>
      <c r="C1" s="183"/>
      <c r="D1" s="122">
        <v>73.500000000000114</v>
      </c>
      <c r="E1" s="123" t="s">
        <v>36</v>
      </c>
      <c r="F1" s="35"/>
      <c r="G1" s="35"/>
      <c r="H1" s="35"/>
    </row>
    <row r="2" spans="2:8" ht="15" customHeight="1" thickBot="1" x14ac:dyDescent="0.4">
      <c r="B2" s="2"/>
      <c r="C2" s="35"/>
      <c r="D2" s="35"/>
      <c r="E2" s="35"/>
      <c r="F2" s="35"/>
      <c r="G2" s="35"/>
      <c r="H2" s="35"/>
    </row>
    <row r="3" spans="2:8" ht="16" customHeight="1" x14ac:dyDescent="0.35">
      <c r="B3" s="179" t="s">
        <v>0</v>
      </c>
      <c r="C3" s="180"/>
      <c r="D3" s="180"/>
      <c r="E3" s="180"/>
      <c r="F3" s="180"/>
      <c r="G3" s="181"/>
      <c r="H3" s="35"/>
    </row>
    <row r="4" spans="2:8" ht="16" customHeight="1" x14ac:dyDescent="0.35">
      <c r="B4" s="171" t="s">
        <v>126</v>
      </c>
      <c r="C4" s="172"/>
      <c r="D4" s="172"/>
      <c r="E4" s="172"/>
      <c r="F4" s="172"/>
      <c r="G4" s="173"/>
      <c r="H4" s="35"/>
    </row>
    <row r="5" spans="2:8" x14ac:dyDescent="0.35">
      <c r="B5" s="16"/>
      <c r="C5" s="75"/>
      <c r="D5" s="75"/>
      <c r="E5" s="75"/>
      <c r="F5" s="75"/>
      <c r="G5" s="17"/>
    </row>
    <row r="6" spans="2:8" ht="31" x14ac:dyDescent="0.35">
      <c r="B6" s="87" t="s">
        <v>72</v>
      </c>
      <c r="C6" s="27" t="s">
        <v>73</v>
      </c>
      <c r="D6" s="27" t="s">
        <v>74</v>
      </c>
      <c r="E6" s="27" t="s">
        <v>75</v>
      </c>
      <c r="F6" s="27" t="s">
        <v>76</v>
      </c>
      <c r="G6" s="68" t="s">
        <v>6</v>
      </c>
    </row>
    <row r="7" spans="2:8" x14ac:dyDescent="0.35">
      <c r="B7" s="124">
        <v>44862</v>
      </c>
      <c r="C7" s="125">
        <f>D7/100</f>
        <v>0.7350000000000011</v>
      </c>
      <c r="D7" s="126">
        <f>D1</f>
        <v>73.500000000000114</v>
      </c>
      <c r="E7" s="127">
        <v>0.4</v>
      </c>
      <c r="F7" s="128">
        <v>7.7399999999999997E-2</v>
      </c>
      <c r="G7" s="129">
        <f>C7+F7</f>
        <v>0.81240000000000112</v>
      </c>
    </row>
    <row r="8" spans="2:8" x14ac:dyDescent="0.35">
      <c r="B8" s="124">
        <v>44863</v>
      </c>
      <c r="C8" s="125">
        <f t="shared" ref="C8:C40" si="0">D8/100</f>
        <v>0.7350000000000011</v>
      </c>
      <c r="D8" s="127">
        <f>D7+E8</f>
        <v>73.500000000000114</v>
      </c>
      <c r="E8" s="127">
        <v>0</v>
      </c>
      <c r="F8" s="128">
        <v>7.7399999999999997E-2</v>
      </c>
      <c r="G8" s="129">
        <f t="shared" ref="G8:G40" si="1">C8+F8</f>
        <v>0.81240000000000112</v>
      </c>
    </row>
    <row r="9" spans="2:8" x14ac:dyDescent="0.35">
      <c r="B9" s="124">
        <v>44864</v>
      </c>
      <c r="C9" s="125">
        <f t="shared" si="0"/>
        <v>0.7350000000000011</v>
      </c>
      <c r="D9" s="127">
        <f t="shared" ref="D9:D40" si="2">D8+E9</f>
        <v>73.500000000000114</v>
      </c>
      <c r="E9" s="127">
        <v>0</v>
      </c>
      <c r="F9" s="128">
        <v>7.7399999999999997E-2</v>
      </c>
      <c r="G9" s="129">
        <f t="shared" si="1"/>
        <v>0.81240000000000112</v>
      </c>
    </row>
    <row r="10" spans="2:8" x14ac:dyDescent="0.35">
      <c r="B10" s="124">
        <v>44865</v>
      </c>
      <c r="C10" s="125">
        <f t="shared" si="0"/>
        <v>0.7350000000000011</v>
      </c>
      <c r="D10" s="127">
        <f t="shared" si="2"/>
        <v>73.500000000000114</v>
      </c>
      <c r="E10" s="130">
        <v>0</v>
      </c>
      <c r="F10" s="128">
        <v>7.7399999999999997E-2</v>
      </c>
      <c r="G10" s="129">
        <f t="shared" si="1"/>
        <v>0.81240000000000112</v>
      </c>
    </row>
    <row r="11" spans="2:8" x14ac:dyDescent="0.35">
      <c r="B11" s="131">
        <v>44866</v>
      </c>
      <c r="C11" s="125">
        <f t="shared" si="0"/>
        <v>0.7350000000000011</v>
      </c>
      <c r="D11" s="127">
        <f t="shared" si="2"/>
        <v>73.500000000000114</v>
      </c>
      <c r="E11" s="130">
        <v>0</v>
      </c>
      <c r="F11" s="128">
        <v>7.7399999999999997E-2</v>
      </c>
      <c r="G11" s="129">
        <f t="shared" si="1"/>
        <v>0.81240000000000112</v>
      </c>
    </row>
    <row r="12" spans="2:8" x14ac:dyDescent="0.35">
      <c r="B12" s="131">
        <v>44867</v>
      </c>
      <c r="C12" s="125">
        <f t="shared" si="0"/>
        <v>0.7350000000000011</v>
      </c>
      <c r="D12" s="127">
        <f t="shared" si="2"/>
        <v>73.500000000000114</v>
      </c>
      <c r="E12" s="130">
        <v>0</v>
      </c>
      <c r="F12" s="128">
        <v>7.7399999999999997E-2</v>
      </c>
      <c r="G12" s="129">
        <f t="shared" si="1"/>
        <v>0.81240000000000112</v>
      </c>
    </row>
    <row r="13" spans="2:8" x14ac:dyDescent="0.35">
      <c r="B13" s="131">
        <v>44868</v>
      </c>
      <c r="C13" s="125">
        <f t="shared" si="0"/>
        <v>0.7350000000000011</v>
      </c>
      <c r="D13" s="127">
        <f t="shared" si="2"/>
        <v>73.500000000000114</v>
      </c>
      <c r="E13" s="130">
        <v>0</v>
      </c>
      <c r="F13" s="128">
        <v>7.7399999999999997E-2</v>
      </c>
      <c r="G13" s="129">
        <f t="shared" si="1"/>
        <v>0.81240000000000112</v>
      </c>
    </row>
    <row r="14" spans="2:8" x14ac:dyDescent="0.35">
      <c r="B14" s="131">
        <v>44869</v>
      </c>
      <c r="C14" s="125">
        <f t="shared" si="0"/>
        <v>0.72800000000000109</v>
      </c>
      <c r="D14" s="127">
        <f t="shared" si="2"/>
        <v>72.800000000000111</v>
      </c>
      <c r="E14" s="130">
        <v>-0.7</v>
      </c>
      <c r="F14" s="128">
        <v>7.7399999999999997E-2</v>
      </c>
      <c r="G14" s="129">
        <f t="shared" si="1"/>
        <v>0.80540000000000112</v>
      </c>
    </row>
    <row r="15" spans="2:8" x14ac:dyDescent="0.35">
      <c r="B15" s="131">
        <v>44870</v>
      </c>
      <c r="C15" s="125">
        <f t="shared" si="0"/>
        <v>0.73200000000000121</v>
      </c>
      <c r="D15" s="127">
        <f t="shared" si="2"/>
        <v>73.200000000000117</v>
      </c>
      <c r="E15" s="130">
        <v>0.4</v>
      </c>
      <c r="F15" s="128">
        <v>7.7399999999999997E-2</v>
      </c>
      <c r="G15" s="129">
        <f t="shared" si="1"/>
        <v>0.80940000000000123</v>
      </c>
    </row>
    <row r="16" spans="2:8" x14ac:dyDescent="0.35">
      <c r="B16" s="131">
        <v>44871</v>
      </c>
      <c r="C16" s="125">
        <f t="shared" si="0"/>
        <v>0.73200000000000121</v>
      </c>
      <c r="D16" s="127">
        <f t="shared" si="2"/>
        <v>73.200000000000117</v>
      </c>
      <c r="E16" s="130">
        <v>0</v>
      </c>
      <c r="F16" s="128">
        <v>7.7399999999999997E-2</v>
      </c>
      <c r="G16" s="129">
        <f t="shared" si="1"/>
        <v>0.80940000000000123</v>
      </c>
    </row>
    <row r="17" spans="2:7" x14ac:dyDescent="0.35">
      <c r="B17" s="131">
        <v>44872</v>
      </c>
      <c r="C17" s="125">
        <f t="shared" si="0"/>
        <v>0.73200000000000121</v>
      </c>
      <c r="D17" s="127">
        <f t="shared" si="2"/>
        <v>73.200000000000117</v>
      </c>
      <c r="E17" s="130">
        <v>0</v>
      </c>
      <c r="F17" s="128">
        <v>7.7399999999999997E-2</v>
      </c>
      <c r="G17" s="129">
        <f t="shared" si="1"/>
        <v>0.80940000000000123</v>
      </c>
    </row>
    <row r="18" spans="2:7" x14ac:dyDescent="0.35">
      <c r="B18" s="131">
        <v>44873</v>
      </c>
      <c r="C18" s="125">
        <f t="shared" si="0"/>
        <v>0.74100000000000121</v>
      </c>
      <c r="D18" s="127">
        <f t="shared" si="2"/>
        <v>74.100000000000122</v>
      </c>
      <c r="E18" s="130">
        <v>0.9</v>
      </c>
      <c r="F18" s="128">
        <v>7.7399999999999997E-2</v>
      </c>
      <c r="G18" s="129">
        <f t="shared" si="1"/>
        <v>0.81840000000000124</v>
      </c>
    </row>
    <row r="19" spans="2:7" x14ac:dyDescent="0.35">
      <c r="B19" s="131">
        <v>44874</v>
      </c>
      <c r="C19" s="125">
        <f t="shared" si="0"/>
        <v>0.7290000000000012</v>
      </c>
      <c r="D19" s="127">
        <f t="shared" si="2"/>
        <v>72.900000000000119</v>
      </c>
      <c r="E19" s="130">
        <v>-1.2</v>
      </c>
      <c r="F19" s="128">
        <v>7.7399999999999997E-2</v>
      </c>
      <c r="G19" s="129">
        <f t="shared" si="1"/>
        <v>0.80640000000000123</v>
      </c>
    </row>
    <row r="20" spans="2:7" x14ac:dyDescent="0.35">
      <c r="B20" s="131">
        <v>44875</v>
      </c>
      <c r="C20" s="125">
        <f t="shared" si="0"/>
        <v>0.7260000000000012</v>
      </c>
      <c r="D20" s="127">
        <f t="shared" si="2"/>
        <v>72.600000000000122</v>
      </c>
      <c r="E20" s="132">
        <v>-0.3</v>
      </c>
      <c r="F20" s="128">
        <v>7.7399999999999997E-2</v>
      </c>
      <c r="G20" s="129">
        <f t="shared" si="1"/>
        <v>0.80340000000000122</v>
      </c>
    </row>
    <row r="21" spans="2:7" x14ac:dyDescent="0.35">
      <c r="B21" s="131">
        <v>44876</v>
      </c>
      <c r="C21" s="125">
        <f t="shared" si="0"/>
        <v>0.7260000000000012</v>
      </c>
      <c r="D21" s="127">
        <f t="shared" si="2"/>
        <v>72.600000000000122</v>
      </c>
      <c r="E21" s="130">
        <v>0</v>
      </c>
      <c r="F21" s="128">
        <v>7.7399999999999997E-2</v>
      </c>
      <c r="G21" s="129">
        <f t="shared" si="1"/>
        <v>0.80340000000000122</v>
      </c>
    </row>
    <row r="22" spans="2:7" x14ac:dyDescent="0.35">
      <c r="B22" s="131">
        <v>44877</v>
      </c>
      <c r="C22" s="125">
        <f t="shared" si="0"/>
        <v>0.7260000000000012</v>
      </c>
      <c r="D22" s="127">
        <f t="shared" si="2"/>
        <v>72.600000000000122</v>
      </c>
      <c r="E22" s="130">
        <v>0</v>
      </c>
      <c r="F22" s="128">
        <v>7.7399999999999997E-2</v>
      </c>
      <c r="G22" s="129">
        <f t="shared" si="1"/>
        <v>0.80340000000000122</v>
      </c>
    </row>
    <row r="23" spans="2:7" x14ac:dyDescent="0.35">
      <c r="B23" s="131">
        <v>44878</v>
      </c>
      <c r="C23" s="125">
        <f t="shared" si="0"/>
        <v>0.7260000000000012</v>
      </c>
      <c r="D23" s="127">
        <f t="shared" si="2"/>
        <v>72.600000000000122</v>
      </c>
      <c r="E23" s="130">
        <v>0</v>
      </c>
      <c r="F23" s="128">
        <v>7.7399999999999997E-2</v>
      </c>
      <c r="G23" s="129">
        <f t="shared" si="1"/>
        <v>0.80340000000000122</v>
      </c>
    </row>
    <row r="24" spans="2:7" x14ac:dyDescent="0.35">
      <c r="B24" s="131">
        <v>44879</v>
      </c>
      <c r="C24" s="125">
        <f t="shared" si="0"/>
        <v>0.7260000000000012</v>
      </c>
      <c r="D24" s="127">
        <f t="shared" si="2"/>
        <v>72.600000000000122</v>
      </c>
      <c r="E24" s="130">
        <v>0</v>
      </c>
      <c r="F24" s="128">
        <v>7.7399999999999997E-2</v>
      </c>
      <c r="G24" s="129">
        <f t="shared" si="1"/>
        <v>0.80340000000000122</v>
      </c>
    </row>
    <row r="25" spans="2:7" x14ac:dyDescent="0.35">
      <c r="B25" s="131">
        <v>44880</v>
      </c>
      <c r="C25" s="125">
        <f t="shared" si="0"/>
        <v>0.7260000000000012</v>
      </c>
      <c r="D25" s="127">
        <f t="shared" si="2"/>
        <v>72.600000000000122</v>
      </c>
      <c r="E25" s="130">
        <v>0</v>
      </c>
      <c r="F25" s="128">
        <v>7.7399999999999997E-2</v>
      </c>
      <c r="G25" s="129">
        <f t="shared" si="1"/>
        <v>0.80340000000000122</v>
      </c>
    </row>
    <row r="26" spans="2:7" x14ac:dyDescent="0.35">
      <c r="B26" s="131">
        <v>44881</v>
      </c>
      <c r="C26" s="125">
        <f t="shared" si="0"/>
        <v>0.7260000000000012</v>
      </c>
      <c r="D26" s="127">
        <f t="shared" si="2"/>
        <v>72.600000000000122</v>
      </c>
      <c r="E26" s="130">
        <v>0</v>
      </c>
      <c r="F26" s="128">
        <v>7.7399999999999997E-2</v>
      </c>
      <c r="G26" s="129">
        <f t="shared" si="1"/>
        <v>0.80340000000000122</v>
      </c>
    </row>
    <row r="27" spans="2:7" x14ac:dyDescent="0.35">
      <c r="B27" s="131">
        <v>44882</v>
      </c>
      <c r="C27" s="125">
        <f t="shared" si="0"/>
        <v>0.7210000000000012</v>
      </c>
      <c r="D27" s="127">
        <f t="shared" si="2"/>
        <v>72.100000000000122</v>
      </c>
      <c r="E27" s="130">
        <v>-0.5</v>
      </c>
      <c r="F27" s="128">
        <v>7.7399999999999997E-2</v>
      </c>
      <c r="G27" s="129">
        <f t="shared" si="1"/>
        <v>0.79840000000000122</v>
      </c>
    </row>
    <row r="28" spans="2:7" x14ac:dyDescent="0.35">
      <c r="B28" s="131">
        <v>44883</v>
      </c>
      <c r="C28" s="125">
        <f t="shared" si="0"/>
        <v>0.7210000000000012</v>
      </c>
      <c r="D28" s="127">
        <f t="shared" si="2"/>
        <v>72.100000000000122</v>
      </c>
      <c r="E28" s="130">
        <v>0</v>
      </c>
      <c r="F28" s="128">
        <v>7.7399999999999997E-2</v>
      </c>
      <c r="G28" s="129">
        <f t="shared" si="1"/>
        <v>0.79840000000000122</v>
      </c>
    </row>
    <row r="29" spans="2:7" x14ac:dyDescent="0.35">
      <c r="B29" s="131">
        <v>44884</v>
      </c>
      <c r="C29" s="125">
        <f t="shared" si="0"/>
        <v>0.71600000000000119</v>
      </c>
      <c r="D29" s="127">
        <f t="shared" si="2"/>
        <v>71.600000000000122</v>
      </c>
      <c r="E29" s="130">
        <v>-0.5</v>
      </c>
      <c r="F29" s="128">
        <v>7.7399999999999997E-2</v>
      </c>
      <c r="G29" s="129">
        <f t="shared" si="1"/>
        <v>0.79340000000000122</v>
      </c>
    </row>
    <row r="30" spans="2:7" x14ac:dyDescent="0.35">
      <c r="B30" s="131">
        <v>44885</v>
      </c>
      <c r="C30" s="125">
        <f t="shared" si="0"/>
        <v>0.71600000000000119</v>
      </c>
      <c r="D30" s="127">
        <f t="shared" si="2"/>
        <v>71.600000000000122</v>
      </c>
      <c r="E30" s="130">
        <v>0</v>
      </c>
      <c r="F30" s="128">
        <v>7.7399999999999997E-2</v>
      </c>
      <c r="G30" s="129">
        <f t="shared" si="1"/>
        <v>0.79340000000000122</v>
      </c>
    </row>
    <row r="31" spans="2:7" x14ac:dyDescent="0.35">
      <c r="B31" s="131">
        <v>44886</v>
      </c>
      <c r="C31" s="125">
        <f t="shared" si="0"/>
        <v>0.71600000000000119</v>
      </c>
      <c r="D31" s="127">
        <f t="shared" si="2"/>
        <v>71.600000000000122</v>
      </c>
      <c r="E31" s="130">
        <v>0</v>
      </c>
      <c r="F31" s="128">
        <v>7.7399999999999997E-2</v>
      </c>
      <c r="G31" s="129">
        <f t="shared" si="1"/>
        <v>0.79340000000000122</v>
      </c>
    </row>
    <row r="32" spans="2:7" x14ac:dyDescent="0.35">
      <c r="B32" s="131">
        <v>44887</v>
      </c>
      <c r="C32" s="125">
        <f t="shared" si="0"/>
        <v>0.71600000000000119</v>
      </c>
      <c r="D32" s="127">
        <f t="shared" si="2"/>
        <v>71.600000000000122</v>
      </c>
      <c r="E32" s="130">
        <v>0</v>
      </c>
      <c r="F32" s="128">
        <v>7.7399999999999997E-2</v>
      </c>
      <c r="G32" s="129">
        <f t="shared" si="1"/>
        <v>0.79340000000000122</v>
      </c>
    </row>
    <row r="33" spans="2:7" x14ac:dyDescent="0.35">
      <c r="B33" s="131">
        <v>44888</v>
      </c>
      <c r="C33" s="125">
        <f t="shared" si="0"/>
        <v>0.71600000000000119</v>
      </c>
      <c r="D33" s="127">
        <f t="shared" si="2"/>
        <v>71.600000000000122</v>
      </c>
      <c r="E33" s="130">
        <v>0</v>
      </c>
      <c r="F33" s="128">
        <v>7.7399999999999997E-2</v>
      </c>
      <c r="G33" s="129">
        <f t="shared" si="1"/>
        <v>0.79340000000000122</v>
      </c>
    </row>
    <row r="34" spans="2:7" x14ac:dyDescent="0.35">
      <c r="B34" s="131">
        <v>44889</v>
      </c>
      <c r="C34" s="125">
        <f t="shared" si="0"/>
        <v>0.70100000000000118</v>
      </c>
      <c r="D34" s="127">
        <f t="shared" si="2"/>
        <v>70.100000000000122</v>
      </c>
      <c r="E34" s="130">
        <v>-1.5</v>
      </c>
      <c r="F34" s="128">
        <v>7.7399999999999997E-2</v>
      </c>
      <c r="G34" s="129">
        <f t="shared" si="1"/>
        <v>0.7784000000000012</v>
      </c>
    </row>
    <row r="35" spans="2:7" x14ac:dyDescent="0.35">
      <c r="B35" s="131">
        <v>44890</v>
      </c>
      <c r="C35" s="125">
        <f t="shared" si="0"/>
        <v>0.70100000000000118</v>
      </c>
      <c r="D35" s="127">
        <f t="shared" si="2"/>
        <v>70.100000000000122</v>
      </c>
      <c r="E35" s="130">
        <v>0</v>
      </c>
      <c r="F35" s="128">
        <v>7.7399999999999997E-2</v>
      </c>
      <c r="G35" s="129">
        <f t="shared" si="1"/>
        <v>0.7784000000000012</v>
      </c>
    </row>
    <row r="36" spans="2:7" x14ac:dyDescent="0.35">
      <c r="B36" s="131">
        <v>44891</v>
      </c>
      <c r="C36" s="125">
        <f t="shared" si="0"/>
        <v>0.70100000000000118</v>
      </c>
      <c r="D36" s="127">
        <f t="shared" si="2"/>
        <v>70.100000000000122</v>
      </c>
      <c r="E36" s="130">
        <v>0</v>
      </c>
      <c r="F36" s="128">
        <v>7.7399999999999997E-2</v>
      </c>
      <c r="G36" s="129">
        <f t="shared" si="1"/>
        <v>0.7784000000000012</v>
      </c>
    </row>
    <row r="37" spans="2:7" x14ac:dyDescent="0.35">
      <c r="B37" s="131">
        <v>44892</v>
      </c>
      <c r="C37" s="125">
        <f t="shared" si="0"/>
        <v>0.70100000000000118</v>
      </c>
      <c r="D37" s="127">
        <f t="shared" si="2"/>
        <v>70.100000000000122</v>
      </c>
      <c r="E37" s="130">
        <v>0</v>
      </c>
      <c r="F37" s="128">
        <v>7.7399999999999997E-2</v>
      </c>
      <c r="G37" s="129">
        <f t="shared" si="1"/>
        <v>0.7784000000000012</v>
      </c>
    </row>
    <row r="38" spans="2:7" x14ac:dyDescent="0.35">
      <c r="B38" s="131">
        <v>44893</v>
      </c>
      <c r="C38" s="125">
        <f t="shared" si="0"/>
        <v>0.70100000000000118</v>
      </c>
      <c r="D38" s="127">
        <f t="shared" si="2"/>
        <v>70.100000000000122</v>
      </c>
      <c r="E38" s="130">
        <v>0</v>
      </c>
      <c r="F38" s="128">
        <v>7.7399999999999997E-2</v>
      </c>
      <c r="G38" s="129">
        <f t="shared" si="1"/>
        <v>0.7784000000000012</v>
      </c>
    </row>
    <row r="39" spans="2:7" x14ac:dyDescent="0.35">
      <c r="B39" s="131">
        <v>44894</v>
      </c>
      <c r="C39" s="125">
        <f t="shared" si="0"/>
        <v>0.69500000000000128</v>
      </c>
      <c r="D39" s="127">
        <f t="shared" si="2"/>
        <v>69.500000000000128</v>
      </c>
      <c r="E39" s="130">
        <v>-0.6</v>
      </c>
      <c r="F39" s="128">
        <v>7.7399999999999997E-2</v>
      </c>
      <c r="G39" s="129">
        <f t="shared" si="1"/>
        <v>0.77240000000000131</v>
      </c>
    </row>
    <row r="40" spans="2:7" x14ac:dyDescent="0.35">
      <c r="B40" s="131">
        <v>44895</v>
      </c>
      <c r="C40" s="125">
        <f t="shared" si="0"/>
        <v>0.69500000000000128</v>
      </c>
      <c r="D40" s="127">
        <f t="shared" si="2"/>
        <v>69.500000000000128</v>
      </c>
      <c r="E40" s="130">
        <v>0</v>
      </c>
      <c r="F40" s="133">
        <v>7.7399999999999997E-2</v>
      </c>
      <c r="G40" s="129">
        <f t="shared" si="1"/>
        <v>0.77240000000000131</v>
      </c>
    </row>
    <row r="41" spans="2:7" x14ac:dyDescent="0.35">
      <c r="B41" s="131"/>
      <c r="C41" s="125"/>
      <c r="D41" s="127"/>
      <c r="E41" s="130"/>
      <c r="F41" s="128"/>
      <c r="G41" s="129"/>
    </row>
    <row r="42" spans="2:7" x14ac:dyDescent="0.35">
      <c r="B42" s="131"/>
      <c r="C42" s="134"/>
      <c r="D42" s="70"/>
      <c r="E42" s="115"/>
      <c r="F42" s="70"/>
      <c r="G42" s="17"/>
    </row>
    <row r="43" spans="2:7" x14ac:dyDescent="0.35">
      <c r="B43" s="131" t="s">
        <v>77</v>
      </c>
      <c r="C43" s="135">
        <f>AVERAGE(D11:D40)</f>
        <v>71.993333333333467</v>
      </c>
      <c r="D43" s="70"/>
      <c r="E43" s="115"/>
      <c r="F43" s="70"/>
      <c r="G43" s="17"/>
    </row>
    <row r="44" spans="2:7" x14ac:dyDescent="0.35">
      <c r="B44" s="131"/>
      <c r="C44" s="134"/>
      <c r="D44" s="70"/>
      <c r="E44" s="115"/>
      <c r="F44" s="70"/>
      <c r="G44" s="17"/>
    </row>
    <row r="45" spans="2:7" x14ac:dyDescent="0.35">
      <c r="B45" s="131" t="s">
        <v>78</v>
      </c>
      <c r="C45" s="135">
        <f>C43</f>
        <v>71.993333333333467</v>
      </c>
      <c r="D45" s="70"/>
      <c r="E45" s="115"/>
      <c r="F45" s="70"/>
      <c r="G45" s="17"/>
    </row>
    <row r="46" spans="2:7" x14ac:dyDescent="0.35">
      <c r="B46" s="131" t="s">
        <v>79</v>
      </c>
      <c r="C46" s="135">
        <f>F40*100</f>
        <v>7.7399999999999993</v>
      </c>
      <c r="D46" s="70"/>
      <c r="E46" s="115"/>
      <c r="F46" s="70"/>
      <c r="G46" s="17"/>
    </row>
    <row r="47" spans="2:7" x14ac:dyDescent="0.35">
      <c r="B47" s="131" t="s">
        <v>80</v>
      </c>
      <c r="C47" s="135">
        <f>SUM(C45:C46)</f>
        <v>79.733333333333462</v>
      </c>
      <c r="D47" s="70"/>
      <c r="E47" s="136"/>
      <c r="F47" s="70"/>
      <c r="G47" s="17"/>
    </row>
    <row r="48" spans="2:7" x14ac:dyDescent="0.35">
      <c r="B48" s="131" t="s">
        <v>73</v>
      </c>
      <c r="C48" s="137">
        <f>C47/100</f>
        <v>0.79733333333333467</v>
      </c>
      <c r="D48" s="70"/>
      <c r="E48" s="136"/>
      <c r="F48" s="70"/>
      <c r="G48" s="17"/>
    </row>
    <row r="49" spans="2:12" ht="16" thickBot="1" x14ac:dyDescent="0.4">
      <c r="B49" s="138"/>
      <c r="C49" s="97"/>
      <c r="D49" s="139"/>
      <c r="E49" s="140"/>
      <c r="F49" s="24"/>
      <c r="G49" s="113"/>
    </row>
    <row r="50" spans="2:12" x14ac:dyDescent="0.35">
      <c r="B50" s="75"/>
      <c r="C50" s="75"/>
      <c r="D50" s="75"/>
      <c r="E50" s="75"/>
      <c r="F50" s="75"/>
      <c r="G50" s="75"/>
    </row>
    <row r="51" spans="2:12" x14ac:dyDescent="0.35">
      <c r="B51" s="142" t="s">
        <v>35</v>
      </c>
    </row>
    <row r="52" spans="2:12" x14ac:dyDescent="0.35">
      <c r="B52" s="2" t="s">
        <v>123</v>
      </c>
      <c r="C52" s="21"/>
      <c r="D52" s="98"/>
      <c r="E52" s="21"/>
    </row>
    <row r="53" spans="2:12" x14ac:dyDescent="0.35">
      <c r="B53" s="86" t="s">
        <v>124</v>
      </c>
      <c r="C53" s="21"/>
      <c r="D53" s="98"/>
      <c r="E53" s="21"/>
    </row>
    <row r="54" spans="2:12" x14ac:dyDescent="0.35">
      <c r="B54" s="86" t="s">
        <v>81</v>
      </c>
      <c r="C54" s="21"/>
      <c r="D54" s="98"/>
      <c r="E54" s="21"/>
    </row>
    <row r="55" spans="2:12" x14ac:dyDescent="0.35">
      <c r="B55" s="184"/>
      <c r="C55" s="184"/>
      <c r="D55" s="184"/>
      <c r="E55" s="184"/>
      <c r="F55" s="184"/>
      <c r="G55" s="184"/>
      <c r="H55" s="141"/>
      <c r="I55" s="141"/>
      <c r="J55" s="141"/>
      <c r="K55" s="141"/>
      <c r="L55" s="141"/>
    </row>
  </sheetData>
  <mergeCells count="4">
    <mergeCell ref="B3:G3"/>
    <mergeCell ref="B4:G4"/>
    <mergeCell ref="B1:C1"/>
    <mergeCell ref="B55:G55"/>
  </mergeCells>
  <printOptions horizontalCentered="1"/>
  <pageMargins left="0.45" right="0.2" top="1.25" bottom="0.75" header="0.3" footer="0.3"/>
  <pageSetup scale="70" orientation="portrait" r:id="rId1"/>
  <customProperties>
    <customPr name="EpmWorksheetKeyString_GUID" r:id="rId2"/>
  </customProperties>
  <ignoredErrors>
    <ignoredError sqref="E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4A8845B124FD448F1171E6AA45E2D9" ma:contentTypeVersion="17" ma:contentTypeDescription="Create a new document." ma:contentTypeScope="" ma:versionID="d05e10c7f235abcc13651fbaf2cf35c9">
  <xsd:schema xmlns:xsd="http://www.w3.org/2001/XMLSchema" xmlns:xs="http://www.w3.org/2001/XMLSchema" xmlns:p="http://schemas.microsoft.com/office/2006/metadata/properties" xmlns:ns2="a5538768-3d78-43e9-a45f-a2180521e8cf" xmlns:ns3="9b0420dd-9d72-4aa3-9dae-ddd76d44b23d" xmlns:ns4="aae6cd7d-4121-4296-b74a-3804e68b0874" targetNamespace="http://schemas.microsoft.com/office/2006/metadata/properties" ma:root="true" ma:fieldsID="ada3a6de3a7724665027e06c0029c58b" ns2:_="" ns3:_="" ns4:_="">
    <xsd:import namespace="a5538768-3d78-43e9-a45f-a2180521e8cf"/>
    <xsd:import namespace="9b0420dd-9d72-4aa3-9dae-ddd76d44b23d"/>
    <xsd:import namespace="aae6cd7d-4121-4296-b74a-3804e68b0874"/>
    <xsd:element name="properties">
      <xsd:complexType>
        <xsd:sequence>
          <xsd:element name="documentManagement">
            <xsd:complexType>
              <xsd:all>
                <xsd:element ref="ns2:_dlc_DocId" minOccurs="0"/>
                <xsd:element ref="ns2:_dlc_DocIdUrl" minOccurs="0"/>
                <xsd:element ref="ns2:_dlc_DocIdPersistId" minOccurs="0"/>
                <xsd:element ref="ns3:Attachment" minOccurs="0"/>
                <xsd:element ref="ns3:Intervenor"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b0420dd-9d72-4aa3-9dae-ddd76d44b23d" elementFormDefault="qualified">
    <xsd:import namespace="http://schemas.microsoft.com/office/2006/documentManagement/types"/>
    <xsd:import namespace="http://schemas.microsoft.com/office/infopath/2007/PartnerControls"/>
    <xsd:element name="Attachment" ma:index="11" nillable="true" ma:displayName="Attachment" ma:internalName="Attachment">
      <xsd:simpleType>
        <xsd:restriction base="dms:Text">
          <xsd:maxLength value="255"/>
        </xsd:restriction>
      </xsd:simpleType>
    </xsd:element>
    <xsd:element name="Intervenor" ma:index="12" nillable="true" ma:displayName="Intervenor" ma:internalName="Intervenor">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e6cd7d-4121-4296-b74a-3804e68b08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1b3ad59-c4b1-4798-84a2-39120e8c79cb}" ma:internalName="TaxCatchAll" ma:showField="CatchAllData" ma:web="aae6cd7d-4121-4296-b74a-3804e68b08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venor xmlns="9b0420dd-9d72-4aa3-9dae-ddd76d44b23d">ED</Intervenor>
    <lcf76f155ced4ddcb4097134ff3c332f xmlns="9b0420dd-9d72-4aa3-9dae-ddd76d44b23d">
      <Terms xmlns="http://schemas.microsoft.com/office/infopath/2007/PartnerControls"/>
    </lcf76f155ced4ddcb4097134ff3c332f>
    <TaxCatchAll xmlns="aae6cd7d-4121-4296-b74a-3804e68b0874" xsi:nil="true"/>
    <Attachment xmlns="9b0420dd-9d72-4aa3-9dae-ddd76d44b23d">Attachment 2</Attachmen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3C12359C-5A12-4D18-9572-3019FCEC8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538768-3d78-43e9-a45f-a2180521e8cf"/>
    <ds:schemaRef ds:uri="9b0420dd-9d72-4aa3-9dae-ddd76d44b23d"/>
    <ds:schemaRef ds:uri="aae6cd7d-4121-4296-b74a-3804e68b0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67ABB-1004-46FD-8B7B-57049A6ACE45}">
  <ds:schemaRefs>
    <ds:schemaRef ds:uri="http://schemas.microsoft.com/office/infopath/2007/PartnerControls"/>
    <ds:schemaRef ds:uri="http://purl.org/dc/terms/"/>
    <ds:schemaRef ds:uri="aae6cd7d-4121-4296-b74a-3804e68b0874"/>
    <ds:schemaRef ds:uri="http://schemas.microsoft.com/office/2006/documentManagement/types"/>
    <ds:schemaRef ds:uri="http://purl.org/dc/elements/1.1/"/>
    <ds:schemaRef ds:uri="http://schemas.openxmlformats.org/package/2006/metadata/core-properties"/>
    <ds:schemaRef ds:uri="9b0420dd-9d72-4aa3-9dae-ddd76d44b23d"/>
    <ds:schemaRef ds:uri="a5538768-3d78-43e9-a45f-a2180521e8cf"/>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3580A63-0DC6-4085-806C-3C74E4C7BFFD}">
  <ds:schemaRefs>
    <ds:schemaRef ds:uri="http://schemas.microsoft.com/sharepoint/v3/contenttype/forms"/>
  </ds:schemaRefs>
</ds:datastoreItem>
</file>

<file path=customXml/itemProps4.xml><?xml version="1.0" encoding="utf-8"?>
<ds:datastoreItem xmlns:ds="http://schemas.openxmlformats.org/officeDocument/2006/customXml" ds:itemID="{4FA8E8ED-CC86-4A97-B309-3E3FFC2BF8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Figure 1</vt:lpstr>
      <vt:lpstr>Price Comparison Table</vt:lpstr>
      <vt:lpstr>Conversions</vt:lpstr>
      <vt:lpstr>Natural Gas ($ per m3)</vt:lpstr>
      <vt:lpstr>Heating Oil Price ($ per L)</vt:lpstr>
      <vt:lpstr>Electricity Price ($ per kWh)</vt:lpstr>
      <vt:lpstr>Propane Price ($ per 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Vanderveen</dc:creator>
  <cp:lastModifiedBy>Bonnie Adams</cp:lastModifiedBy>
  <cp:lastPrinted>2023-05-01T17:27:48Z</cp:lastPrinted>
  <dcterms:created xsi:type="dcterms:W3CDTF">2023-04-11T14:56:51Z</dcterms:created>
  <dcterms:modified xsi:type="dcterms:W3CDTF">2023-05-01T17:28:24Z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2096005407</vt:i4>
  </property>
  <property fmtid="{D5CDD505-2E9C-101B-9397-08002B2CF9AE}" pid="10" name="_NewReviewCycle">
    <vt:lpwstr/>
  </property>
  <property fmtid="{D5CDD505-2E9C-101B-9397-08002B2CF9AE}" pid="11" name="_EmailSubject">
    <vt:lpwstr>Attachment for upload to Teams - EB-2022-0156 - 01_I.ED.1 Attachment 2</vt:lpwstr>
  </property>
  <property fmtid="{D5CDD505-2E9C-101B-9397-08002B2CF9AE}" pid="12" name="_AuthorEmail">
    <vt:lpwstr>Jenna.Vanderveen@enbridge.com</vt:lpwstr>
  </property>
  <property fmtid="{D5CDD505-2E9C-101B-9397-08002B2CF9AE}" pid="13" name="_AuthorEmailDisplayName">
    <vt:lpwstr>Jenna Vanderveen</vt:lpwstr>
  </property>
  <property fmtid="{D5CDD505-2E9C-101B-9397-08002B2CF9AE}" pid="14" name="ContentTypeId">
    <vt:lpwstr>0x010100384A8845B124FD448F1171E6AA45E2D9</vt:lpwstr>
  </property>
  <property fmtid="{D5CDD505-2E9C-101B-9397-08002B2CF9AE}" pid="15" name="MediaServiceImageTags">
    <vt:lpwstr/>
  </property>
  <property fmtid="{D5CDD505-2E9C-101B-9397-08002B2CF9AE}" pid="16" name="_ReviewingToolsShownOnce">
    <vt:lpwstr/>
  </property>
</Properties>
</file>