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037C2D23-99CF-461A-A064-74715CB4FB00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6" i="1" l="1"/>
  <c r="Z56" i="1"/>
  <c r="AA55" i="1"/>
  <c r="AA57" i="1" s="1"/>
  <c r="Z55" i="1"/>
  <c r="Z57" i="1" s="1"/>
  <c r="G19" i="1"/>
  <c r="G18" i="1"/>
  <c r="G17" i="1"/>
  <c r="G16" i="1"/>
  <c r="L57" i="1"/>
  <c r="L56" i="1"/>
  <c r="J58" i="1"/>
  <c r="J57" i="1"/>
  <c r="J56" i="1"/>
  <c r="J55" i="1"/>
  <c r="E55" i="1" l="1"/>
  <c r="W52" i="1"/>
  <c r="Y52" i="1"/>
  <c r="Z52" i="1"/>
  <c r="AA52" i="1"/>
  <c r="AB52" i="1"/>
  <c r="AC52" i="1"/>
  <c r="AD52" i="1"/>
  <c r="AE52" i="1"/>
  <c r="AI52" i="1"/>
  <c r="AJ52" i="1"/>
  <c r="AK52" i="1"/>
  <c r="AL52" i="1"/>
  <c r="AM52" i="1"/>
  <c r="AN52" i="1"/>
  <c r="AO52" i="1"/>
  <c r="H58" i="1"/>
  <c r="H57" i="1"/>
  <c r="H56" i="1"/>
  <c r="H55" i="1"/>
  <c r="I58" i="1"/>
  <c r="I57" i="1"/>
  <c r="I56" i="1"/>
  <c r="I55" i="1"/>
  <c r="V52" i="1"/>
  <c r="Q52" i="1"/>
  <c r="R52" i="1"/>
  <c r="S52" i="1"/>
  <c r="T52" i="1"/>
  <c r="U52" i="1"/>
  <c r="P52" i="1"/>
  <c r="G58" i="1" s="1"/>
  <c r="G56" i="1" l="1"/>
  <c r="N57" i="1" s="1"/>
  <c r="G55" i="1"/>
  <c r="G57" i="1"/>
  <c r="F58" i="1"/>
  <c r="F57" i="1"/>
  <c r="F56" i="1"/>
  <c r="F55" i="1"/>
  <c r="E58" i="1"/>
  <c r="E57" i="1"/>
  <c r="E56" i="1"/>
  <c r="C58" i="1"/>
  <c r="C57" i="1"/>
  <c r="C56" i="1"/>
  <c r="B58" i="1"/>
  <c r="B57" i="1"/>
  <c r="B56" i="1"/>
  <c r="C55" i="1"/>
  <c r="B55" i="1"/>
  <c r="P56" i="1" s="1"/>
  <c r="D51" i="1"/>
  <c r="D50" i="1"/>
  <c r="D49" i="1"/>
  <c r="D48" i="1"/>
  <c r="N56" i="1" l="1"/>
  <c r="P57" i="1"/>
  <c r="D47" i="1"/>
  <c r="D46" i="1"/>
  <c r="D45" i="1"/>
  <c r="D44" i="1"/>
  <c r="D43" i="1"/>
  <c r="D42" i="1" l="1"/>
  <c r="D41" i="1"/>
  <c r="D40" i="1"/>
  <c r="D39" i="1"/>
  <c r="D38" i="1"/>
  <c r="B16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I19" i="1"/>
  <c r="I18" i="1"/>
  <c r="I17" i="1"/>
  <c r="I16" i="1"/>
  <c r="H19" i="1"/>
  <c r="H18" i="1"/>
  <c r="H17" i="1"/>
  <c r="H16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D55" i="1" l="1"/>
  <c r="Q56" i="1" s="1"/>
  <c r="D57" i="1"/>
  <c r="D56" i="1"/>
  <c r="Q57" i="1" s="1"/>
  <c r="D58" i="1"/>
  <c r="J16" i="1"/>
  <c r="J19" i="1"/>
  <c r="J18" i="1"/>
  <c r="J17" i="1"/>
  <c r="L17" i="1"/>
  <c r="P17" i="1" s="1"/>
  <c r="L16" i="1"/>
  <c r="P16" i="1" s="1"/>
  <c r="N16" i="1"/>
  <c r="Q16" i="1" l="1"/>
  <c r="Z15" i="1" s="1"/>
  <c r="AA15" i="1"/>
  <c r="N17" i="1"/>
  <c r="Q17" i="1" l="1"/>
  <c r="Z16" i="1" s="1"/>
  <c r="Z17" i="1" s="1"/>
  <c r="AA16" i="1"/>
  <c r="AA17" i="1" s="1"/>
</calcChain>
</file>

<file path=xl/sharedStrings.xml><?xml version="1.0" encoding="utf-8"?>
<sst xmlns="http://schemas.openxmlformats.org/spreadsheetml/2006/main" count="144" uniqueCount="80">
  <si>
    <t>payout</t>
  </si>
  <si>
    <t>ROE</t>
  </si>
  <si>
    <t>Current dividend yield</t>
  </si>
  <si>
    <t>5-year avg DY</t>
  </si>
  <si>
    <t>7-year avg DY</t>
  </si>
  <si>
    <t>2021 payout</t>
  </si>
  <si>
    <t>TTM Payout</t>
  </si>
  <si>
    <t>2007-12</t>
  </si>
  <si>
    <t>2008-12</t>
  </si>
  <si>
    <t>2009-12</t>
  </si>
  <si>
    <t>2010-12</t>
  </si>
  <si>
    <t>2011-12</t>
  </si>
  <si>
    <t>2012-12</t>
  </si>
  <si>
    <t>2013-12</t>
  </si>
  <si>
    <t>2014-12</t>
  </si>
  <si>
    <t>2015-12</t>
  </si>
  <si>
    <t>2016-12</t>
  </si>
  <si>
    <t>2017-12</t>
  </si>
  <si>
    <t>2018-12</t>
  </si>
  <si>
    <t>Payout TTM</t>
  </si>
  <si>
    <t>TTM</t>
  </si>
  <si>
    <t>Fortis</t>
  </si>
  <si>
    <t>Emera</t>
  </si>
  <si>
    <t>Algonquin Power</t>
  </si>
  <si>
    <t>Canadian Utilities</t>
  </si>
  <si>
    <t>Hydro One Inc</t>
  </si>
  <si>
    <t>Average</t>
  </si>
  <si>
    <t>DY (Dec 22)</t>
  </si>
  <si>
    <t>5 year avg DY</t>
  </si>
  <si>
    <t>7 year avg DY</t>
  </si>
  <si>
    <t>2022 payout</t>
  </si>
  <si>
    <t>payout (Dec 22)</t>
  </si>
  <si>
    <t>2021 ROE</t>
  </si>
  <si>
    <t>TTM ROE</t>
  </si>
  <si>
    <t>Avg ROE (16-21)</t>
  </si>
  <si>
    <t>Implied Ke (using g for 2021 payout and ROE) and Dec 22 DY</t>
  </si>
  <si>
    <t>Median</t>
  </si>
  <si>
    <t>Max</t>
  </si>
  <si>
    <t>Min</t>
  </si>
  <si>
    <t xml:space="preserve"> </t>
  </si>
  <si>
    <t>ALLETE INC</t>
  </si>
  <si>
    <t>ALLIANT ENERGY CORP</t>
  </si>
  <si>
    <t>AMEREN CORP</t>
  </si>
  <si>
    <t>AMERICAN ELECTRIC POWER CO</t>
  </si>
  <si>
    <t>ATMOS ENERGY CORP</t>
  </si>
  <si>
    <t>CENTERPOINT ENERGY INC</t>
  </si>
  <si>
    <t>CMS ENERGY CORP</t>
  </si>
  <si>
    <t>DTE ENERGY CO</t>
  </si>
  <si>
    <t>ENTERGY CORP</t>
  </si>
  <si>
    <t>MGE ENERGY INC</t>
  </si>
  <si>
    <t>NEW JERSEY RESOURCES CORP</t>
  </si>
  <si>
    <t>NORTHWESTERN CORP</t>
  </si>
  <si>
    <t>OGE ENERGY CORP</t>
  </si>
  <si>
    <t>PORTLAND GENERAL ELECTRIC CO</t>
  </si>
  <si>
    <t>XCEL ENERGY INC</t>
  </si>
  <si>
    <t>Duke Energy Corporation</t>
  </si>
  <si>
    <t>Eversource Energy</t>
  </si>
  <si>
    <t>Sempra Energy</t>
  </si>
  <si>
    <t>Black Hills</t>
  </si>
  <si>
    <t>Unitil Corporation</t>
  </si>
  <si>
    <t>WEC Energy Group</t>
  </si>
  <si>
    <t>NiSource Inc.</t>
  </si>
  <si>
    <t>Northwest Natural Holding Company</t>
  </si>
  <si>
    <t>Evergy Inc</t>
  </si>
  <si>
    <t>DOMINION Energy Inc</t>
  </si>
  <si>
    <t>Spire Inc</t>
  </si>
  <si>
    <t>ONE Gas Inc</t>
  </si>
  <si>
    <t>Current Dividend</t>
  </si>
  <si>
    <t>DY</t>
  </si>
  <si>
    <t>Southern Company</t>
  </si>
  <si>
    <t>Avg of two averages</t>
  </si>
  <si>
    <t>Avg of two medians</t>
  </si>
  <si>
    <t>Ke</t>
  </si>
  <si>
    <t>g</t>
  </si>
  <si>
    <t>Implied g (using 2022 payout and 2021 ROE)</t>
  </si>
  <si>
    <t>payout(16-22)</t>
  </si>
  <si>
    <t>Implied g (using avg 16-22 payout and avg 16-21 ROE)</t>
  </si>
  <si>
    <t>Implied Ke (using g based 16-22 payout and 16-21 ROE) and using 7-year avg DY</t>
  </si>
  <si>
    <t>Implied g (using 16-22 payout and 16-21 ROE)</t>
  </si>
  <si>
    <t>EXHIBIT L - Table 11 and 12 - Data and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</si>
</sst>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/>
    <xf numFmtId="2" fontId="3" fillId="0" borderId="0" xfId="0" applyNumberFormat="1" applyFont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/>
    <xf numFmtId="2" fontId="2" fillId="2" borderId="0" xfId="0" applyNumberFormat="1" applyFont="1" applyFill="1"/>
    <xf numFmtId="2" fontId="1" fillId="2" borderId="0" xfId="0" applyNumberFormat="1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9"/>
  <sheetViews>
    <sheetView tabSelected="1" topLeftCell="V1" workbookViewId="0">
      <selection activeCell="Z14" sqref="Z14"/>
    </sheetView>
  </sheetViews>
  <sheetFormatPr defaultRowHeight="15" x14ac:dyDescent="0.25"/>
  <cols>
    <col min="1" max="1" width="30.140625" customWidth="1"/>
    <col min="2" max="2" width="10.85546875" customWidth="1"/>
    <col min="3" max="4" width="12.42578125" customWidth="1"/>
    <col min="5" max="5" width="11.5703125" bestFit="1" customWidth="1"/>
    <col min="6" max="6" width="14.85546875" bestFit="1" customWidth="1"/>
    <col min="7" max="7" width="13.42578125" bestFit="1" customWidth="1"/>
    <col min="8" max="8" width="9" customWidth="1"/>
    <col min="9" max="9" width="8.7109375" customWidth="1"/>
    <col min="10" max="10" width="15" bestFit="1" customWidth="1"/>
    <col min="12" max="12" width="35.42578125" bestFit="1" customWidth="1"/>
    <col min="14" max="14" width="36.140625" bestFit="1" customWidth="1"/>
    <col min="15" max="15" width="21.5703125" customWidth="1"/>
    <col min="16" max="16" width="14.42578125" customWidth="1"/>
    <col min="17" max="17" width="15.42578125" customWidth="1"/>
  </cols>
  <sheetData>
    <row r="1" spans="1:50" x14ac:dyDescent="0.25">
      <c r="B1" s="1" t="s">
        <v>79</v>
      </c>
    </row>
    <row r="3" spans="1:50" x14ac:dyDescent="0.25">
      <c r="S3" t="s">
        <v>0</v>
      </c>
      <c r="AJ3" t="s">
        <v>1</v>
      </c>
    </row>
    <row r="4" spans="1:50" ht="30" x14ac:dyDescent="0.25">
      <c r="B4" t="s">
        <v>2</v>
      </c>
      <c r="C4" s="2" t="s">
        <v>3</v>
      </c>
      <c r="D4" s="2" t="s">
        <v>4</v>
      </c>
      <c r="F4" s="2"/>
      <c r="G4" s="2"/>
      <c r="H4" s="2"/>
      <c r="I4" s="2"/>
      <c r="J4" s="2"/>
      <c r="K4" s="2"/>
      <c r="L4" s="2"/>
      <c r="M4" s="2"/>
      <c r="N4" t="s">
        <v>5</v>
      </c>
      <c r="O4" t="s">
        <v>6</v>
      </c>
      <c r="P4" s="1" t="s">
        <v>7</v>
      </c>
      <c r="Q4" s="1" t="s">
        <v>8</v>
      </c>
      <c r="R4" s="1" t="s">
        <v>9</v>
      </c>
      <c r="S4" s="1" t="s">
        <v>10</v>
      </c>
      <c r="T4" s="1" t="s">
        <v>11</v>
      </c>
      <c r="U4" s="1" t="s">
        <v>12</v>
      </c>
      <c r="V4" s="1" t="s">
        <v>13</v>
      </c>
      <c r="W4" s="1" t="s">
        <v>14</v>
      </c>
      <c r="X4" s="1" t="s">
        <v>15</v>
      </c>
      <c r="Y4" s="1" t="s">
        <v>16</v>
      </c>
      <c r="Z4" s="1" t="s">
        <v>17</v>
      </c>
      <c r="AA4" s="1" t="s">
        <v>18</v>
      </c>
      <c r="AB4" s="3">
        <v>43800</v>
      </c>
      <c r="AC4" s="3">
        <v>44166</v>
      </c>
      <c r="AD4" s="3">
        <v>44531</v>
      </c>
      <c r="AE4" s="3">
        <v>44896</v>
      </c>
      <c r="AF4" s="1" t="s">
        <v>19</v>
      </c>
      <c r="AH4" s="1" t="s">
        <v>7</v>
      </c>
      <c r="AI4" s="1" t="s">
        <v>8</v>
      </c>
      <c r="AJ4" s="1" t="s">
        <v>9</v>
      </c>
      <c r="AK4" s="1" t="s">
        <v>10</v>
      </c>
      <c r="AL4" s="1" t="s">
        <v>11</v>
      </c>
      <c r="AM4" s="1" t="s">
        <v>12</v>
      </c>
      <c r="AN4" s="1" t="s">
        <v>13</v>
      </c>
      <c r="AO4" s="1" t="s">
        <v>14</v>
      </c>
      <c r="AP4" s="1" t="s">
        <v>15</v>
      </c>
      <c r="AQ4" s="1" t="s">
        <v>16</v>
      </c>
      <c r="AR4" s="1" t="s">
        <v>17</v>
      </c>
      <c r="AS4" s="1" t="s">
        <v>18</v>
      </c>
      <c r="AT4" s="3">
        <v>43800</v>
      </c>
      <c r="AU4" s="3">
        <v>44166</v>
      </c>
      <c r="AV4" s="3">
        <v>44531</v>
      </c>
      <c r="AW4" s="1" t="s">
        <v>20</v>
      </c>
    </row>
    <row r="5" spans="1:50" x14ac:dyDescent="0.25">
      <c r="A5" t="s">
        <v>21</v>
      </c>
      <c r="B5" s="4">
        <v>3.93</v>
      </c>
      <c r="C5" s="5">
        <v>3.63</v>
      </c>
      <c r="D5" s="5">
        <v>3.64</v>
      </c>
      <c r="F5" s="5"/>
      <c r="G5" s="5"/>
      <c r="H5" s="4"/>
      <c r="I5" s="5"/>
      <c r="J5" s="5"/>
      <c r="K5" s="5"/>
      <c r="L5" s="5"/>
      <c r="M5" s="5"/>
      <c r="N5" s="6">
        <v>76.81</v>
      </c>
      <c r="O5" s="6">
        <v>79.260000000000005</v>
      </c>
      <c r="P5">
        <v>62.1</v>
      </c>
      <c r="Q5">
        <v>65.8</v>
      </c>
      <c r="R5">
        <v>68.900000000000006</v>
      </c>
      <c r="S5">
        <v>69.099999999999994</v>
      </c>
      <c r="T5">
        <v>65.3</v>
      </c>
      <c r="U5">
        <v>72.7</v>
      </c>
      <c r="V5">
        <v>76</v>
      </c>
      <c r="W5">
        <v>91.4</v>
      </c>
      <c r="X5">
        <v>52.3</v>
      </c>
      <c r="Y5">
        <v>80.2</v>
      </c>
      <c r="Z5">
        <v>64.2</v>
      </c>
      <c r="AA5">
        <v>74.2</v>
      </c>
      <c r="AB5">
        <v>49.59</v>
      </c>
      <c r="AC5">
        <v>82.08</v>
      </c>
      <c r="AD5">
        <v>76.81</v>
      </c>
      <c r="AE5">
        <v>79.260000000000005</v>
      </c>
      <c r="AF5">
        <v>79.260000000000005</v>
      </c>
      <c r="AH5">
        <v>9.9600000000000009</v>
      </c>
      <c r="AI5">
        <v>8.68</v>
      </c>
      <c r="AJ5">
        <v>8.4</v>
      </c>
      <c r="AK5">
        <v>8.77</v>
      </c>
      <c r="AL5">
        <v>8.86</v>
      </c>
      <c r="AM5">
        <v>8.01</v>
      </c>
      <c r="AN5">
        <v>8.06</v>
      </c>
      <c r="AO5">
        <v>5.45</v>
      </c>
      <c r="AP5">
        <v>9.75</v>
      </c>
      <c r="AQ5">
        <v>5.56</v>
      </c>
      <c r="AR5">
        <v>7.31</v>
      </c>
      <c r="AS5">
        <v>7.78</v>
      </c>
      <c r="AT5">
        <v>10.4</v>
      </c>
      <c r="AU5">
        <v>7.12</v>
      </c>
      <c r="AV5">
        <v>7.09</v>
      </c>
      <c r="AW5">
        <v>6.96</v>
      </c>
      <c r="AX5" t="s">
        <v>21</v>
      </c>
    </row>
    <row r="6" spans="1:50" x14ac:dyDescent="0.25">
      <c r="A6" t="s">
        <v>22</v>
      </c>
      <c r="B6" s="4">
        <v>5.12</v>
      </c>
      <c r="C6" s="5">
        <v>4.4000000000000004</v>
      </c>
      <c r="D6" s="5">
        <v>4.5999999999999996</v>
      </c>
      <c r="F6" s="5"/>
      <c r="G6" s="5"/>
      <c r="H6" s="4"/>
      <c r="I6" s="5"/>
      <c r="J6" s="5"/>
      <c r="K6" s="5"/>
      <c r="L6" s="5"/>
      <c r="M6" s="5"/>
      <c r="N6" s="6">
        <v>100</v>
      </c>
      <c r="O6" s="6">
        <v>88.63</v>
      </c>
      <c r="P6">
        <v>68.2</v>
      </c>
      <c r="Q6">
        <v>76.599999999999994</v>
      </c>
      <c r="R6">
        <v>67.8</v>
      </c>
      <c r="S6">
        <v>70.5</v>
      </c>
      <c r="T6">
        <v>71.8</v>
      </c>
      <c r="U6">
        <v>77.400000000000006</v>
      </c>
      <c r="V6">
        <v>77.3</v>
      </c>
      <c r="W6">
        <v>75.099999999999994</v>
      </c>
      <c r="X6">
        <v>64.3</v>
      </c>
      <c r="Y6">
        <v>85.4</v>
      </c>
      <c r="Z6">
        <v>78.5</v>
      </c>
      <c r="AA6">
        <v>100</v>
      </c>
      <c r="AB6">
        <v>79.66</v>
      </c>
      <c r="AC6">
        <v>70.2</v>
      </c>
      <c r="AD6" s="14">
        <v>100</v>
      </c>
      <c r="AE6">
        <v>88.63</v>
      </c>
      <c r="AF6">
        <v>88.63</v>
      </c>
      <c r="AH6">
        <v>10.93</v>
      </c>
      <c r="AI6">
        <v>9.92</v>
      </c>
      <c r="AJ6">
        <v>11.52</v>
      </c>
      <c r="AK6">
        <v>12.21</v>
      </c>
      <c r="AL6">
        <v>15.66</v>
      </c>
      <c r="AM6">
        <v>14.19</v>
      </c>
      <c r="AN6">
        <v>11.59</v>
      </c>
      <c r="AO6">
        <v>17</v>
      </c>
      <c r="AP6">
        <v>12.85</v>
      </c>
      <c r="AQ6">
        <v>4.79</v>
      </c>
      <c r="AR6">
        <v>4.3</v>
      </c>
      <c r="AS6">
        <v>10.36</v>
      </c>
      <c r="AT6">
        <v>8.91</v>
      </c>
      <c r="AU6">
        <v>11.9</v>
      </c>
      <c r="AV6">
        <v>6.04</v>
      </c>
      <c r="AW6">
        <v>8.7200000000000006</v>
      </c>
      <c r="AX6" t="s">
        <v>22</v>
      </c>
    </row>
    <row r="7" spans="1:50" x14ac:dyDescent="0.25">
      <c r="A7" t="s">
        <v>23</v>
      </c>
      <c r="B7" s="4">
        <v>9.7899999999999991</v>
      </c>
      <c r="C7" s="5">
        <v>4.57</v>
      </c>
      <c r="D7" s="5">
        <v>5.27</v>
      </c>
      <c r="E7" s="5"/>
      <c r="F7" s="5"/>
      <c r="G7" s="5"/>
      <c r="H7" s="4"/>
      <c r="I7" s="5"/>
      <c r="J7" s="5"/>
      <c r="K7" s="5"/>
      <c r="L7" s="5"/>
      <c r="M7" s="5"/>
      <c r="N7" s="6">
        <v>64.5</v>
      </c>
      <c r="O7" s="6">
        <v>100</v>
      </c>
      <c r="P7">
        <v>100</v>
      </c>
      <c r="R7">
        <v>30.4</v>
      </c>
      <c r="S7">
        <v>100</v>
      </c>
      <c r="T7">
        <v>55.3</v>
      </c>
      <c r="U7">
        <v>100</v>
      </c>
      <c r="V7">
        <v>100</v>
      </c>
      <c r="W7">
        <v>100</v>
      </c>
      <c r="X7">
        <v>100</v>
      </c>
      <c r="Y7">
        <v>100</v>
      </c>
      <c r="Z7">
        <v>100</v>
      </c>
      <c r="AA7">
        <v>100</v>
      </c>
      <c r="AB7">
        <v>29.76</v>
      </c>
      <c r="AC7">
        <v>54.95</v>
      </c>
      <c r="AD7">
        <v>83.33</v>
      </c>
      <c r="AE7">
        <v>24.27</v>
      </c>
      <c r="AF7">
        <v>56.53</v>
      </c>
      <c r="AH7">
        <v>5.85</v>
      </c>
      <c r="AI7">
        <v>-5.39</v>
      </c>
      <c r="AJ7">
        <v>16.690000000000001</v>
      </c>
      <c r="AK7">
        <v>5.2</v>
      </c>
      <c r="AL7">
        <v>5.42</v>
      </c>
      <c r="AM7">
        <v>2.21</v>
      </c>
      <c r="AN7">
        <v>1.76</v>
      </c>
      <c r="AO7">
        <v>5.96</v>
      </c>
      <c r="AP7">
        <v>6.53</v>
      </c>
      <c r="AQ7">
        <v>7.14</v>
      </c>
      <c r="AR7">
        <v>7.62</v>
      </c>
      <c r="AS7">
        <v>6.4</v>
      </c>
      <c r="AT7">
        <v>15.63</v>
      </c>
      <c r="AU7">
        <v>17.77</v>
      </c>
      <c r="AV7">
        <v>4.79</v>
      </c>
      <c r="AW7">
        <v>0.57999999999999996</v>
      </c>
      <c r="AX7" t="s">
        <v>23</v>
      </c>
    </row>
    <row r="8" spans="1:50" x14ac:dyDescent="0.25">
      <c r="A8" t="s">
        <v>24</v>
      </c>
      <c r="B8" s="4">
        <v>4.7699999999999996</v>
      </c>
      <c r="C8" s="5">
        <v>5.04</v>
      </c>
      <c r="D8" s="5">
        <v>4.78</v>
      </c>
      <c r="E8" s="5"/>
      <c r="F8" s="5"/>
      <c r="G8" s="5"/>
      <c r="H8" s="4"/>
      <c r="I8" s="5"/>
      <c r="J8" s="5"/>
      <c r="K8" s="5"/>
      <c r="L8" s="5"/>
      <c r="M8" s="5"/>
      <c r="N8" s="6">
        <v>100</v>
      </c>
      <c r="O8" s="6">
        <v>80.930000000000007</v>
      </c>
      <c r="P8">
        <v>40.700000000000003</v>
      </c>
      <c r="Q8">
        <v>40.6</v>
      </c>
      <c r="R8">
        <v>38</v>
      </c>
      <c r="S8">
        <v>43.8</v>
      </c>
      <c r="T8">
        <v>43.6</v>
      </c>
      <c r="U8">
        <v>43.1</v>
      </c>
      <c r="V8">
        <v>42.1</v>
      </c>
      <c r="W8">
        <v>43.7</v>
      </c>
      <c r="X8">
        <v>75.3</v>
      </c>
      <c r="Y8">
        <v>85.2</v>
      </c>
      <c r="Z8">
        <v>68.5</v>
      </c>
      <c r="AA8">
        <v>100</v>
      </c>
      <c r="AB8">
        <v>45.9</v>
      </c>
      <c r="AC8">
        <v>100</v>
      </c>
      <c r="AD8">
        <v>100</v>
      </c>
      <c r="AE8">
        <v>80.930000000000007</v>
      </c>
      <c r="AF8">
        <v>80.930000000000007</v>
      </c>
      <c r="AH8">
        <v>15.96</v>
      </c>
      <c r="AI8">
        <v>15.67</v>
      </c>
      <c r="AJ8">
        <v>16.100000000000001</v>
      </c>
      <c r="AK8">
        <v>13.76</v>
      </c>
      <c r="AL8">
        <v>14.72</v>
      </c>
      <c r="AM8">
        <v>16.32</v>
      </c>
      <c r="AN8">
        <v>14.97</v>
      </c>
      <c r="AO8">
        <v>16.04</v>
      </c>
      <c r="AP8">
        <v>6.7</v>
      </c>
      <c r="AQ8">
        <v>11.92</v>
      </c>
      <c r="AR8">
        <v>8.73</v>
      </c>
      <c r="AS8">
        <v>11.71</v>
      </c>
      <c r="AT8">
        <v>17.43</v>
      </c>
      <c r="AU8">
        <v>6.93</v>
      </c>
      <c r="AV8">
        <v>6.43</v>
      </c>
      <c r="AW8">
        <v>11.54</v>
      </c>
      <c r="AX8" t="s">
        <v>24</v>
      </c>
    </row>
    <row r="9" spans="1:50" x14ac:dyDescent="0.25">
      <c r="A9" t="s">
        <v>25</v>
      </c>
      <c r="B9" s="4">
        <v>3</v>
      </c>
      <c r="C9" s="5">
        <v>3.73</v>
      </c>
      <c r="D9" s="5">
        <v>3.72</v>
      </c>
      <c r="E9" s="5"/>
      <c r="F9" s="5"/>
      <c r="G9" s="5"/>
      <c r="H9" s="4"/>
      <c r="I9" s="5"/>
      <c r="J9" s="5"/>
      <c r="K9" s="5"/>
      <c r="L9" s="5"/>
      <c r="M9" s="5"/>
      <c r="N9" s="6">
        <v>64.58</v>
      </c>
      <c r="O9" s="6">
        <v>63.48</v>
      </c>
      <c r="Z9">
        <v>81.13</v>
      </c>
      <c r="AA9">
        <v>69.77</v>
      </c>
      <c r="AC9">
        <v>32.68</v>
      </c>
      <c r="AD9">
        <v>64.58</v>
      </c>
      <c r="AE9">
        <v>63.48</v>
      </c>
      <c r="AF9">
        <v>63.48</v>
      </c>
      <c r="AP9">
        <v>5.57</v>
      </c>
      <c r="AQ9">
        <v>5.14</v>
      </c>
      <c r="AR9">
        <v>4.8600000000000003</v>
      </c>
      <c r="AS9">
        <v>1.17</v>
      </c>
      <c r="AT9">
        <v>5.08</v>
      </c>
      <c r="AU9">
        <v>8.94</v>
      </c>
      <c r="AV9">
        <v>5.31</v>
      </c>
      <c r="AW9">
        <v>5.39</v>
      </c>
      <c r="AX9" t="s">
        <v>25</v>
      </c>
    </row>
    <row r="10" spans="1:50" x14ac:dyDescent="0.25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</row>
    <row r="11" spans="1:50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"/>
      <c r="O11" s="5" t="s">
        <v>26</v>
      </c>
      <c r="P11" s="6">
        <f t="shared" ref="P11:AE11" si="0">AVERAGE(P5,P6,P7,P8,P9)</f>
        <v>67.75</v>
      </c>
      <c r="Q11" s="6">
        <f t="shared" si="0"/>
        <v>60.999999999999993</v>
      </c>
      <c r="R11" s="6">
        <f t="shared" si="0"/>
        <v>51.274999999999999</v>
      </c>
      <c r="S11" s="6">
        <f t="shared" si="0"/>
        <v>70.849999999999994</v>
      </c>
      <c r="T11" s="6">
        <f t="shared" si="0"/>
        <v>58.999999999999993</v>
      </c>
      <c r="U11" s="6">
        <f t="shared" si="0"/>
        <v>73.300000000000011</v>
      </c>
      <c r="V11" s="6">
        <f t="shared" si="0"/>
        <v>73.850000000000009</v>
      </c>
      <c r="W11" s="6">
        <f t="shared" si="0"/>
        <v>77.55</v>
      </c>
      <c r="X11" s="6">
        <f t="shared" si="0"/>
        <v>72.974999999999994</v>
      </c>
      <c r="Y11" s="6">
        <f t="shared" si="0"/>
        <v>87.7</v>
      </c>
      <c r="Z11" s="6">
        <f t="shared" si="0"/>
        <v>78.465999999999994</v>
      </c>
      <c r="AA11" s="6">
        <f t="shared" si="0"/>
        <v>88.793999999999997</v>
      </c>
      <c r="AB11" s="6">
        <f t="shared" si="0"/>
        <v>51.227499999999999</v>
      </c>
      <c r="AC11" s="6">
        <f t="shared" si="0"/>
        <v>67.981999999999999</v>
      </c>
      <c r="AD11" s="6">
        <f t="shared" si="0"/>
        <v>84.943999999999988</v>
      </c>
      <c r="AE11" s="6">
        <f t="shared" si="0"/>
        <v>67.314000000000007</v>
      </c>
      <c r="AF11" s="6"/>
      <c r="AG11" s="5" t="s">
        <v>26</v>
      </c>
      <c r="AH11" s="6">
        <f t="shared" ref="AH11:AV11" si="1">AVERAGE(AH5,AH6,AH7,AH8,AH9)</f>
        <v>10.675000000000001</v>
      </c>
      <c r="AI11" s="6">
        <f t="shared" si="1"/>
        <v>7.2200000000000006</v>
      </c>
      <c r="AJ11" s="6">
        <f t="shared" si="1"/>
        <v>13.1775</v>
      </c>
      <c r="AK11" s="6">
        <f t="shared" si="1"/>
        <v>9.9849999999999994</v>
      </c>
      <c r="AL11" s="6">
        <f t="shared" si="1"/>
        <v>11.164999999999999</v>
      </c>
      <c r="AM11" s="6">
        <f t="shared" si="1"/>
        <v>10.182500000000001</v>
      </c>
      <c r="AN11" s="6">
        <f t="shared" si="1"/>
        <v>9.0950000000000006</v>
      </c>
      <c r="AO11" s="6">
        <f t="shared" si="1"/>
        <v>11.112500000000001</v>
      </c>
      <c r="AP11" s="6">
        <f t="shared" si="1"/>
        <v>8.2800000000000011</v>
      </c>
      <c r="AQ11" s="6">
        <f t="shared" si="1"/>
        <v>6.9099999999999993</v>
      </c>
      <c r="AR11" s="6">
        <f t="shared" si="1"/>
        <v>6.5640000000000001</v>
      </c>
      <c r="AS11" s="6">
        <f t="shared" si="1"/>
        <v>7.484</v>
      </c>
      <c r="AT11" s="6">
        <f t="shared" si="1"/>
        <v>11.49</v>
      </c>
      <c r="AU11" s="6">
        <f t="shared" si="1"/>
        <v>10.532</v>
      </c>
      <c r="AV11" s="6">
        <f t="shared" si="1"/>
        <v>5.9319999999999995</v>
      </c>
      <c r="AW11" s="6">
        <f>AVERAGE(AW5:AW9)</f>
        <v>6.6379999999999999</v>
      </c>
    </row>
    <row r="12" spans="1:50" x14ac:dyDescent="0.25">
      <c r="C12" s="7"/>
      <c r="D12" s="7"/>
      <c r="E12" s="7"/>
      <c r="F12" s="7"/>
      <c r="G12" s="7"/>
      <c r="H12" s="7"/>
      <c r="I12" s="5"/>
      <c r="J12" s="5"/>
      <c r="K12" s="5"/>
      <c r="L12" s="5"/>
      <c r="M12" s="5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8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50" x14ac:dyDescent="0.25">
      <c r="C13" s="7"/>
      <c r="D13" s="7"/>
      <c r="E13" s="7"/>
      <c r="F13" s="7"/>
      <c r="G13" s="7"/>
      <c r="H13" s="7"/>
      <c r="I13" s="5"/>
      <c r="J13" s="5"/>
      <c r="K13" s="5"/>
      <c r="L13" s="5"/>
      <c r="M13" s="5"/>
      <c r="O13" s="8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8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1"/>
    </row>
    <row r="14" spans="1:50" x14ac:dyDescent="0.25">
      <c r="C14" s="7"/>
      <c r="D14" s="7"/>
      <c r="E14" s="7"/>
      <c r="F14" s="7"/>
      <c r="G14" s="7"/>
      <c r="H14" s="7"/>
      <c r="I14" s="5"/>
      <c r="J14" s="5"/>
      <c r="K14" s="5"/>
      <c r="L14" s="5"/>
      <c r="M14" s="5"/>
      <c r="O14" s="8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9" t="s">
        <v>72</v>
      </c>
      <c r="AA14" s="19" t="s">
        <v>73</v>
      </c>
      <c r="AB14" s="10"/>
      <c r="AC14" s="10"/>
      <c r="AD14" s="10"/>
      <c r="AE14" s="10"/>
      <c r="AF14" s="10"/>
      <c r="AG14" s="8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50" x14ac:dyDescent="0.25">
      <c r="B15" t="s">
        <v>27</v>
      </c>
      <c r="C15" s="14" t="s">
        <v>28</v>
      </c>
      <c r="D15" t="s">
        <v>29</v>
      </c>
      <c r="E15" t="s">
        <v>30</v>
      </c>
      <c r="F15" s="14" t="s">
        <v>31</v>
      </c>
      <c r="G15" s="14" t="s">
        <v>75</v>
      </c>
      <c r="H15" s="14" t="s">
        <v>32</v>
      </c>
      <c r="I15" s="14" t="s">
        <v>33</v>
      </c>
      <c r="J15" s="14" t="s">
        <v>34</v>
      </c>
      <c r="K15" s="14"/>
      <c r="L15" s="14" t="s">
        <v>74</v>
      </c>
      <c r="M15" s="14"/>
      <c r="N15" s="14" t="s">
        <v>76</v>
      </c>
      <c r="O15" s="14"/>
      <c r="P15" s="14" t="s">
        <v>35</v>
      </c>
      <c r="Q15" s="14" t="s">
        <v>77</v>
      </c>
      <c r="R15" s="14"/>
      <c r="S15" s="14"/>
      <c r="T15" s="14"/>
      <c r="U15" s="14"/>
      <c r="V15" s="14"/>
      <c r="W15" s="14"/>
      <c r="X15" s="14" t="s">
        <v>70</v>
      </c>
      <c r="Y15" s="14"/>
      <c r="Z15" s="15">
        <f>AVERAGE(P16,Q16)</f>
        <v>6.5051494964032575</v>
      </c>
      <c r="AA15" s="15">
        <f>AVERAGE(L16,N16)</f>
        <v>1.5689483914285722</v>
      </c>
    </row>
    <row r="16" spans="1:50" x14ac:dyDescent="0.25">
      <c r="A16" t="s">
        <v>26</v>
      </c>
      <c r="B16" s="4">
        <f>AVERAGE(B5:B6,B7,B8:B9)</f>
        <v>5.3220000000000001</v>
      </c>
      <c r="C16" s="15">
        <f>AVERAGE(C5:C6,C7,C8:C9)</f>
        <v>4.274</v>
      </c>
      <c r="D16" s="4">
        <f>AVERAGE(D5:D6,D7,D8:D9)</f>
        <v>4.4019999999999992</v>
      </c>
      <c r="E16" s="4">
        <f>AVERAGE(N5,N6,N7, N8, N9)</f>
        <v>81.177999999999997</v>
      </c>
      <c r="F16" s="15">
        <f>AVERAGE(O5,O6,O7, O8, O9)</f>
        <v>82.460000000000008</v>
      </c>
      <c r="G16" s="15">
        <f>AVERAGE(Y11:AE11)</f>
        <v>75.203928571428563</v>
      </c>
      <c r="H16" s="15">
        <f>AVERAGE(AV5,AV6,AV7,AV8,AV9)</f>
        <v>5.9319999999999995</v>
      </c>
      <c r="I16" s="15">
        <f>AVERAGE(AW5,AW6,AW7,AW8,AW9)</f>
        <v>6.6379999999999999</v>
      </c>
      <c r="J16" s="15">
        <f>AVERAGE(AQ11:AV11)</f>
        <v>8.152000000000001</v>
      </c>
      <c r="K16" s="14" t="s">
        <v>26</v>
      </c>
      <c r="L16" s="15">
        <f>H16*(1-E16/100)</f>
        <v>1.1165210400000003</v>
      </c>
      <c r="M16" s="15"/>
      <c r="N16" s="15">
        <f>J16*(1-G16/100)</f>
        <v>2.0213757428571442</v>
      </c>
      <c r="O16" s="14" t="s">
        <v>26</v>
      </c>
      <c r="P16" s="15">
        <f>B16*(1+L16/100)+L16</f>
        <v>6.4979422897488002</v>
      </c>
      <c r="Q16" s="15">
        <f>D16*(1+N16/100)+N16</f>
        <v>6.5123567030577156</v>
      </c>
      <c r="R16" s="14"/>
      <c r="S16" s="14"/>
      <c r="T16" s="14"/>
      <c r="U16" s="14"/>
      <c r="V16" s="14"/>
      <c r="W16" s="14"/>
      <c r="X16" s="14" t="s">
        <v>71</v>
      </c>
      <c r="Y16" s="14"/>
      <c r="Z16" s="15">
        <f>AVERAGE(P17,Q17)</f>
        <v>6.2292905581400007</v>
      </c>
      <c r="AA16" s="15">
        <f>AVERAGE(L17,N17)</f>
        <v>1.4752389900000002</v>
      </c>
    </row>
    <row r="17" spans="1:41" x14ac:dyDescent="0.25">
      <c r="A17" t="s">
        <v>36</v>
      </c>
      <c r="B17" s="4">
        <f>MEDIAN(B5:B6,B7,B8:B9)</f>
        <v>4.7699999999999996</v>
      </c>
      <c r="C17" s="15">
        <f>MEDIAN(C5:C6,C7,C8:C9)</f>
        <v>4.4000000000000004</v>
      </c>
      <c r="D17" s="4">
        <f>MEDIAN(D5:D6,D7,D8:D9)</f>
        <v>4.5999999999999996</v>
      </c>
      <c r="E17" s="4">
        <f>MEDIAN(N5,N6,N7, N8, N9)</f>
        <v>76.81</v>
      </c>
      <c r="F17" s="15">
        <f>MEDIAN(O5,O6,O7, O8, O9)</f>
        <v>80.930000000000007</v>
      </c>
      <c r="G17" s="15">
        <f>MEDIAN(Y11:AE11)</f>
        <v>78.465999999999994</v>
      </c>
      <c r="H17" s="15">
        <f>MEDIAN(AV5,AV6,AV7,AV8,AV9)</f>
        <v>6.04</v>
      </c>
      <c r="I17" s="15">
        <f>MEDIAN(AW5,AW6,AW7,AW8,AW9)</f>
        <v>6.96</v>
      </c>
      <c r="J17" s="15">
        <f>MEDIAN(AQ11:AV11)</f>
        <v>7.1969999999999992</v>
      </c>
      <c r="K17" s="14" t="s">
        <v>36</v>
      </c>
      <c r="L17" s="15">
        <f>H17*(1-E17/100)</f>
        <v>1.400676</v>
      </c>
      <c r="M17" s="15"/>
      <c r="N17" s="15">
        <f>J17*(1-G17/100)</f>
        <v>1.5498019800000005</v>
      </c>
      <c r="O17" s="14" t="s">
        <v>36</v>
      </c>
      <c r="P17" s="15">
        <f>B17*(1+L17/100)+L17</f>
        <v>6.2374882451999998</v>
      </c>
      <c r="Q17" s="15">
        <f>D17*(1+N17/100)+N17</f>
        <v>6.2210928710800006</v>
      </c>
      <c r="R17" s="14"/>
      <c r="S17" s="14"/>
      <c r="T17" s="14"/>
      <c r="U17" s="14"/>
      <c r="V17" s="14"/>
      <c r="W17" s="14"/>
      <c r="X17" s="14"/>
      <c r="Y17" s="16" t="s">
        <v>26</v>
      </c>
      <c r="Z17" s="17">
        <f>AVERAGE(Z15:Z16)</f>
        <v>6.3672200272716291</v>
      </c>
      <c r="AA17" s="17">
        <f>AVERAGE(AA15:AA16)</f>
        <v>1.5220936907142861</v>
      </c>
    </row>
    <row r="18" spans="1:41" x14ac:dyDescent="0.25">
      <c r="A18" t="s">
        <v>37</v>
      </c>
      <c r="B18" s="4">
        <f>MAX(B5:B6,B7,B8:B9)</f>
        <v>9.7899999999999991</v>
      </c>
      <c r="C18" s="15">
        <f>MAX(C5:C6,C7,C8:C9)</f>
        <v>5.04</v>
      </c>
      <c r="D18" s="4">
        <f>MAX(D5:D6,D7,D8:D9)</f>
        <v>5.27</v>
      </c>
      <c r="E18" s="4">
        <f>MAX(N5,N6,N7, N8, N9)</f>
        <v>100</v>
      </c>
      <c r="F18" s="15">
        <f>MAX(O5,O6,O7, O8, O9)</f>
        <v>100</v>
      </c>
      <c r="G18" s="15">
        <f>MAX(Y11:AE11)</f>
        <v>88.793999999999997</v>
      </c>
      <c r="H18" s="15">
        <f>MAX(AV5,AV6,AV7,AV8,AV9)</f>
        <v>7.09</v>
      </c>
      <c r="I18" s="15">
        <f>MAX(AW5,AW6,AW7,AW8,AW9)</f>
        <v>11.54</v>
      </c>
      <c r="J18" s="4">
        <f>MAX(AQ11:AV11)</f>
        <v>11.49</v>
      </c>
      <c r="L18" s="4"/>
      <c r="M18" s="4"/>
      <c r="N18" s="4"/>
      <c r="P18" s="4"/>
      <c r="Q18" s="4"/>
    </row>
    <row r="19" spans="1:41" x14ac:dyDescent="0.25">
      <c r="A19" t="s">
        <v>38</v>
      </c>
      <c r="B19" s="4">
        <f>MIN(B5:B6,B7,B8:B9)</f>
        <v>3</v>
      </c>
      <c r="C19" s="15">
        <f>MIN(C5:C6,C7,C8:C9)</f>
        <v>3.63</v>
      </c>
      <c r="D19" s="4">
        <f>MIN(D5:D6,D7,D8:D9)</f>
        <v>3.64</v>
      </c>
      <c r="E19" s="4">
        <f>MIN(N5,N6,N7, N8, N9)</f>
        <v>64.5</v>
      </c>
      <c r="F19" s="15">
        <f>MIN(O5,O6,O7, O8, O9)</f>
        <v>63.48</v>
      </c>
      <c r="G19" s="15">
        <f>MIN(Y11:AE11)</f>
        <v>51.227499999999999</v>
      </c>
      <c r="H19" s="15">
        <f>MIN(AV5,AV6,AV7,AV8,AV9)</f>
        <v>4.79</v>
      </c>
      <c r="I19" s="15">
        <f>MIN(AW5,AW6,AW7,AW8,AW9)</f>
        <v>0.57999999999999996</v>
      </c>
      <c r="J19" s="4">
        <f>MIN(AQ11:AV11)</f>
        <v>5.9319999999999995</v>
      </c>
      <c r="L19" s="4"/>
      <c r="M19" s="4"/>
      <c r="N19" s="4"/>
      <c r="P19" s="4"/>
      <c r="Q19" s="4"/>
      <c r="S19" t="s">
        <v>39</v>
      </c>
    </row>
    <row r="22" spans="1:41" x14ac:dyDescent="0.25">
      <c r="P22" t="s">
        <v>0</v>
      </c>
      <c r="Y22" s="20" t="s">
        <v>1</v>
      </c>
      <c r="Z22" s="20"/>
      <c r="AA22" s="20"/>
      <c r="AB22" s="20"/>
      <c r="AC22" s="20"/>
      <c r="AD22" s="20"/>
      <c r="AI22" t="s">
        <v>68</v>
      </c>
    </row>
    <row r="23" spans="1:41" ht="30" x14ac:dyDescent="0.25">
      <c r="B23" t="s">
        <v>67</v>
      </c>
      <c r="C23" s="2" t="s">
        <v>3</v>
      </c>
      <c r="D23" s="2" t="s">
        <v>4</v>
      </c>
      <c r="N23" t="s">
        <v>5</v>
      </c>
      <c r="O23" t="s">
        <v>6</v>
      </c>
      <c r="P23" s="1" t="s">
        <v>16</v>
      </c>
      <c r="Q23" s="1" t="s">
        <v>17</v>
      </c>
      <c r="R23" s="1" t="s">
        <v>18</v>
      </c>
      <c r="S23" s="3">
        <v>43800</v>
      </c>
      <c r="T23" s="3">
        <v>44166</v>
      </c>
      <c r="U23" s="3">
        <v>44531</v>
      </c>
      <c r="V23" s="3">
        <v>44896</v>
      </c>
      <c r="W23" s="1" t="s">
        <v>19</v>
      </c>
      <c r="Y23" s="1" t="s">
        <v>16</v>
      </c>
      <c r="Z23" s="1" t="s">
        <v>17</v>
      </c>
      <c r="AA23" s="1" t="s">
        <v>18</v>
      </c>
      <c r="AB23" s="3">
        <v>43800</v>
      </c>
      <c r="AC23" s="3">
        <v>44166</v>
      </c>
      <c r="AD23" s="3">
        <v>44531</v>
      </c>
      <c r="AE23" s="1" t="s">
        <v>20</v>
      </c>
      <c r="AI23">
        <v>2016</v>
      </c>
      <c r="AJ23">
        <v>2017</v>
      </c>
      <c r="AK23">
        <v>2018</v>
      </c>
      <c r="AL23">
        <v>2019</v>
      </c>
      <c r="AM23">
        <v>2020</v>
      </c>
      <c r="AN23">
        <v>2021</v>
      </c>
      <c r="AO23">
        <v>2022</v>
      </c>
    </row>
    <row r="24" spans="1:41" x14ac:dyDescent="0.25">
      <c r="A24" s="12" t="s">
        <v>40</v>
      </c>
      <c r="B24">
        <v>3.97</v>
      </c>
      <c r="C24">
        <v>3.57</v>
      </c>
      <c r="D24" s="4">
        <f t="shared" ref="D24:D47" si="2">AVERAGE(AI24:AO24)</f>
        <v>3.3971428571428572</v>
      </c>
      <c r="N24">
        <v>85</v>
      </c>
      <c r="O24">
        <v>70.489999999999995</v>
      </c>
      <c r="P24">
        <v>79.12</v>
      </c>
      <c r="Q24">
        <v>61.42</v>
      </c>
      <c r="R24">
        <v>73.83</v>
      </c>
      <c r="S24">
        <v>60.8</v>
      </c>
      <c r="T24">
        <v>71.55</v>
      </c>
      <c r="U24">
        <v>85</v>
      </c>
      <c r="V24">
        <v>70.489999999999995</v>
      </c>
      <c r="W24">
        <v>70.489999999999995</v>
      </c>
      <c r="Y24">
        <v>8.36</v>
      </c>
      <c r="Z24">
        <v>8.69</v>
      </c>
      <c r="AA24">
        <v>8.24</v>
      </c>
      <c r="AB24">
        <v>8.4600000000000009</v>
      </c>
      <c r="AC24">
        <v>7.7</v>
      </c>
      <c r="AD24">
        <v>7.19</v>
      </c>
      <c r="AE24">
        <v>7.94</v>
      </c>
      <c r="AI24">
        <v>3.24</v>
      </c>
      <c r="AJ24">
        <v>2.88</v>
      </c>
      <c r="AK24">
        <v>2.94</v>
      </c>
      <c r="AL24">
        <v>2.9</v>
      </c>
      <c r="AM24">
        <v>3.99</v>
      </c>
      <c r="AN24">
        <v>3.8</v>
      </c>
      <c r="AO24">
        <v>4.03</v>
      </c>
    </row>
    <row r="25" spans="1:41" x14ac:dyDescent="0.25">
      <c r="A25" s="12" t="s">
        <v>41</v>
      </c>
      <c r="B25">
        <v>3.09</v>
      </c>
      <c r="C25">
        <v>2.9</v>
      </c>
      <c r="D25" s="4">
        <f t="shared" si="2"/>
        <v>2.9285714285714293</v>
      </c>
      <c r="N25">
        <v>62.75</v>
      </c>
      <c r="O25">
        <v>63.35</v>
      </c>
      <c r="P25">
        <v>76.069999999999993</v>
      </c>
      <c r="Q25">
        <v>66.599999999999994</v>
      </c>
      <c r="R25">
        <v>58.93</v>
      </c>
      <c r="S25">
        <v>62.78</v>
      </c>
      <c r="T25">
        <v>55.78</v>
      </c>
      <c r="U25">
        <v>62.75</v>
      </c>
      <c r="V25">
        <v>63.35</v>
      </c>
      <c r="W25">
        <v>63.35</v>
      </c>
      <c r="Y25">
        <v>9.7899999999999991</v>
      </c>
      <c r="Z25">
        <v>11.37</v>
      </c>
      <c r="AA25">
        <v>11.68</v>
      </c>
      <c r="AB25">
        <v>11.38</v>
      </c>
      <c r="AC25">
        <v>1.27</v>
      </c>
      <c r="AD25">
        <v>11.29</v>
      </c>
      <c r="AE25">
        <v>10.89</v>
      </c>
      <c r="AI25">
        <v>3.1</v>
      </c>
      <c r="AJ25">
        <v>2.96</v>
      </c>
      <c r="AK25">
        <v>3.17</v>
      </c>
      <c r="AL25">
        <v>2.6</v>
      </c>
      <c r="AM25">
        <v>2.95</v>
      </c>
      <c r="AN25">
        <v>2.62</v>
      </c>
      <c r="AO25">
        <v>3.1</v>
      </c>
    </row>
    <row r="26" spans="1:41" x14ac:dyDescent="0.25">
      <c r="A26" s="12" t="s">
        <v>42</v>
      </c>
      <c r="B26">
        <v>2.67</v>
      </c>
      <c r="C26">
        <v>2.63</v>
      </c>
      <c r="D26" s="4">
        <f t="shared" si="2"/>
        <v>2.7557142857142858</v>
      </c>
      <c r="N26">
        <v>56.68</v>
      </c>
      <c r="O26">
        <v>58.15</v>
      </c>
      <c r="P26">
        <v>63.43</v>
      </c>
      <c r="Q26">
        <v>70.12</v>
      </c>
      <c r="R26">
        <v>65.59</v>
      </c>
      <c r="S26">
        <v>58.46</v>
      </c>
      <c r="T26">
        <v>57.89</v>
      </c>
      <c r="U26">
        <v>56.68</v>
      </c>
      <c r="V26">
        <v>58.15</v>
      </c>
      <c r="W26">
        <v>58.15</v>
      </c>
      <c r="Y26">
        <v>9.3000000000000007</v>
      </c>
      <c r="Z26">
        <v>7.32</v>
      </c>
      <c r="AA26">
        <v>11</v>
      </c>
      <c r="AB26">
        <v>10.55</v>
      </c>
      <c r="AC26">
        <v>10.25</v>
      </c>
      <c r="AD26">
        <v>10.62</v>
      </c>
      <c r="AE26">
        <v>10.42</v>
      </c>
      <c r="AI26">
        <v>3.27</v>
      </c>
      <c r="AJ26">
        <v>3.01</v>
      </c>
      <c r="AK26">
        <v>2.83</v>
      </c>
      <c r="AL26">
        <v>2.5</v>
      </c>
      <c r="AM26">
        <v>2.56</v>
      </c>
      <c r="AN26">
        <v>2.4700000000000002</v>
      </c>
      <c r="AO26">
        <v>2.65</v>
      </c>
    </row>
    <row r="27" spans="1:41" x14ac:dyDescent="0.25">
      <c r="A27" s="12" t="s">
        <v>43</v>
      </c>
      <c r="B27">
        <v>3.28</v>
      </c>
      <c r="C27">
        <v>3.3</v>
      </c>
      <c r="D27" s="4">
        <f t="shared" si="2"/>
        <v>3.3200000000000003</v>
      </c>
      <c r="N27">
        <v>62.18</v>
      </c>
      <c r="O27">
        <v>64.73</v>
      </c>
      <c r="P27">
        <v>100</v>
      </c>
      <c r="Q27">
        <v>61.62</v>
      </c>
      <c r="R27">
        <v>62.47</v>
      </c>
      <c r="S27">
        <v>62.18</v>
      </c>
      <c r="T27">
        <v>72.540000000000006</v>
      </c>
      <c r="U27">
        <v>62.18</v>
      </c>
      <c r="V27">
        <v>64.73</v>
      </c>
      <c r="W27">
        <v>64.73</v>
      </c>
      <c r="Y27">
        <v>3.46</v>
      </c>
      <c r="Z27">
        <v>10.72</v>
      </c>
      <c r="AA27">
        <v>10.31</v>
      </c>
      <c r="AB27">
        <v>9.94</v>
      </c>
      <c r="AC27">
        <v>10.95</v>
      </c>
      <c r="AD27">
        <v>11.58</v>
      </c>
      <c r="AE27">
        <v>10.58</v>
      </c>
      <c r="AI27">
        <v>3.61</v>
      </c>
      <c r="AJ27">
        <v>3.25</v>
      </c>
      <c r="AK27">
        <v>3.39</v>
      </c>
      <c r="AL27">
        <v>2.87</v>
      </c>
      <c r="AM27">
        <v>3.41</v>
      </c>
      <c r="AN27">
        <v>3.37</v>
      </c>
      <c r="AO27">
        <v>3.34</v>
      </c>
    </row>
    <row r="28" spans="1:41" x14ac:dyDescent="0.25">
      <c r="A28" s="12" t="s">
        <v>44</v>
      </c>
      <c r="B28">
        <v>2.4700000000000002</v>
      </c>
      <c r="C28">
        <v>2.2599999999999998</v>
      </c>
      <c r="D28" s="4">
        <f t="shared" si="2"/>
        <v>2.27</v>
      </c>
      <c r="N28">
        <v>48.83</v>
      </c>
      <c r="O28">
        <v>48.57</v>
      </c>
      <c r="P28">
        <v>49.7</v>
      </c>
      <c r="Q28">
        <v>50</v>
      </c>
      <c r="R28">
        <v>35.729999999999997</v>
      </c>
      <c r="S28">
        <v>48.28</v>
      </c>
      <c r="T28">
        <v>47.03</v>
      </c>
      <c r="U28">
        <v>48.83</v>
      </c>
      <c r="V28">
        <v>48.57</v>
      </c>
      <c r="W28">
        <v>48.57</v>
      </c>
      <c r="Y28">
        <v>10.52</v>
      </c>
      <c r="Z28">
        <v>11.13</v>
      </c>
      <c r="AA28">
        <v>13.9</v>
      </c>
      <c r="AB28">
        <v>9.7100000000000009</v>
      </c>
      <c r="AC28">
        <v>9.58</v>
      </c>
      <c r="AD28">
        <v>9.0500000000000007</v>
      </c>
      <c r="AE28">
        <v>8.94</v>
      </c>
      <c r="AI28">
        <v>2.31</v>
      </c>
      <c r="AJ28">
        <v>2.14</v>
      </c>
      <c r="AK28">
        <v>2.14</v>
      </c>
      <c r="AL28">
        <v>1.92</v>
      </c>
      <c r="AM28">
        <v>2.46</v>
      </c>
      <c r="AN28">
        <v>2.44</v>
      </c>
      <c r="AO28">
        <v>2.48</v>
      </c>
    </row>
    <row r="29" spans="1:41" x14ac:dyDescent="0.25">
      <c r="A29" s="12" t="s">
        <v>58</v>
      </c>
      <c r="B29">
        <v>3.39</v>
      </c>
      <c r="C29">
        <v>3.19</v>
      </c>
      <c r="D29" s="4">
        <f t="shared" si="2"/>
        <v>3.0914285714285716</v>
      </c>
      <c r="N29">
        <v>58.4</v>
      </c>
      <c r="O29">
        <v>59.95</v>
      </c>
      <c r="P29">
        <v>100</v>
      </c>
      <c r="Q29">
        <v>66.98</v>
      </c>
      <c r="R29">
        <v>42.89</v>
      </c>
      <c r="S29">
        <v>55.04</v>
      </c>
      <c r="T29">
        <v>60.45</v>
      </c>
      <c r="U29">
        <v>58.4</v>
      </c>
      <c r="V29">
        <v>59.95</v>
      </c>
      <c r="W29">
        <v>59.95</v>
      </c>
      <c r="Y29">
        <v>4.5999999999999996</v>
      </c>
      <c r="Z29">
        <v>5.59</v>
      </c>
      <c r="AA29">
        <v>6.96</v>
      </c>
      <c r="AB29">
        <v>5.73</v>
      </c>
      <c r="AC29">
        <v>5.81</v>
      </c>
      <c r="AD29">
        <v>5.63</v>
      </c>
      <c r="AE29">
        <v>5.5</v>
      </c>
      <c r="AI29">
        <v>2.74</v>
      </c>
      <c r="AJ29">
        <v>3.01</v>
      </c>
      <c r="AK29">
        <v>3.07</v>
      </c>
      <c r="AL29">
        <v>2.61</v>
      </c>
      <c r="AM29">
        <v>3.53</v>
      </c>
      <c r="AN29">
        <v>3.25</v>
      </c>
      <c r="AO29">
        <v>3.43</v>
      </c>
    </row>
    <row r="30" spans="1:41" x14ac:dyDescent="0.25">
      <c r="A30" s="12" t="s">
        <v>45</v>
      </c>
      <c r="B30">
        <v>2.2999999999999998</v>
      </c>
      <c r="C30">
        <v>3.56</v>
      </c>
      <c r="D30" s="4">
        <f t="shared" si="2"/>
        <v>3.4542857142857133</v>
      </c>
      <c r="O30">
        <v>48.25</v>
      </c>
      <c r="Q30">
        <v>76.81</v>
      </c>
      <c r="R30">
        <v>30.99</v>
      </c>
      <c r="S30">
        <v>90.48</v>
      </c>
      <c r="V30">
        <v>48.25</v>
      </c>
      <c r="W30">
        <v>48.25</v>
      </c>
      <c r="Y30">
        <v>12.48</v>
      </c>
      <c r="Z30">
        <v>43.99</v>
      </c>
      <c r="AA30">
        <v>6.05</v>
      </c>
      <c r="AB30">
        <v>10.42</v>
      </c>
      <c r="AC30">
        <v>-15.06</v>
      </c>
      <c r="AD30">
        <v>19.04</v>
      </c>
      <c r="AE30">
        <v>17.68</v>
      </c>
      <c r="AI30">
        <v>4.18</v>
      </c>
      <c r="AJ30">
        <v>3.77</v>
      </c>
      <c r="AK30">
        <v>3.93</v>
      </c>
      <c r="AL30">
        <v>4.22</v>
      </c>
      <c r="AM30">
        <v>3.42</v>
      </c>
      <c r="AN30">
        <v>2.33</v>
      </c>
      <c r="AO30">
        <v>2.33</v>
      </c>
    </row>
    <row r="31" spans="1:41" x14ac:dyDescent="0.25">
      <c r="A31" s="12" t="s">
        <v>46</v>
      </c>
      <c r="B31">
        <v>2.83</v>
      </c>
      <c r="C31">
        <v>2.73</v>
      </c>
      <c r="D31" s="4">
        <f t="shared" si="2"/>
        <v>2.7642857142857138</v>
      </c>
      <c r="N31">
        <v>60.09</v>
      </c>
      <c r="O31">
        <v>68.23</v>
      </c>
      <c r="P31">
        <v>58.65</v>
      </c>
      <c r="Q31">
        <v>67.75</v>
      </c>
      <c r="R31">
        <v>72.8</v>
      </c>
      <c r="S31">
        <v>68.72</v>
      </c>
      <c r="T31">
        <v>60.11</v>
      </c>
      <c r="U31">
        <v>60.09</v>
      </c>
      <c r="V31">
        <v>68.23</v>
      </c>
      <c r="W31">
        <v>68.23</v>
      </c>
      <c r="Y31">
        <v>13.45</v>
      </c>
      <c r="Z31">
        <v>10.58</v>
      </c>
      <c r="AA31">
        <v>14.29</v>
      </c>
      <c r="AB31">
        <v>13.92</v>
      </c>
      <c r="AC31">
        <v>14.36</v>
      </c>
      <c r="AD31">
        <v>22.65</v>
      </c>
      <c r="AE31">
        <v>20.65</v>
      </c>
      <c r="AI31">
        <v>2.98</v>
      </c>
      <c r="AJ31">
        <v>2.81</v>
      </c>
      <c r="AK31">
        <v>2.88</v>
      </c>
      <c r="AL31">
        <v>2.4300000000000002</v>
      </c>
      <c r="AM31">
        <v>2.67</v>
      </c>
      <c r="AN31">
        <v>2.67</v>
      </c>
      <c r="AO31">
        <v>2.91</v>
      </c>
    </row>
    <row r="32" spans="1:41" x14ac:dyDescent="0.25">
      <c r="A32" s="12" t="s">
        <v>64</v>
      </c>
      <c r="B32">
        <v>4.34</v>
      </c>
      <c r="C32">
        <v>5.0999999999999996</v>
      </c>
      <c r="D32" s="4">
        <f t="shared" si="2"/>
        <v>4.5742857142857147</v>
      </c>
      <c r="N32">
        <v>79.5</v>
      </c>
      <c r="O32">
        <v>100</v>
      </c>
      <c r="P32">
        <v>83.01</v>
      </c>
      <c r="Q32">
        <v>87.72</v>
      </c>
      <c r="R32">
        <v>67.81</v>
      </c>
      <c r="S32">
        <v>100</v>
      </c>
      <c r="T32">
        <v>100</v>
      </c>
      <c r="U32">
        <v>79.5</v>
      </c>
      <c r="V32">
        <v>100</v>
      </c>
      <c r="W32">
        <v>100</v>
      </c>
      <c r="Y32">
        <v>15.57</v>
      </c>
      <c r="Z32">
        <v>18.89</v>
      </c>
      <c r="AA32">
        <v>13.14</v>
      </c>
      <c r="AB32">
        <v>5.39</v>
      </c>
      <c r="AC32">
        <v>-1.5</v>
      </c>
      <c r="AD32">
        <v>13.07</v>
      </c>
      <c r="AE32">
        <v>8.91</v>
      </c>
      <c r="AI32">
        <v>3.66</v>
      </c>
      <c r="AJ32">
        <v>3.74</v>
      </c>
      <c r="AK32">
        <v>4.67</v>
      </c>
      <c r="AL32">
        <v>4.43</v>
      </c>
      <c r="AM32">
        <v>7.09</v>
      </c>
      <c r="AN32">
        <v>4.08</v>
      </c>
      <c r="AO32">
        <v>4.3499999999999996</v>
      </c>
    </row>
    <row r="33" spans="1:41" x14ac:dyDescent="0.25">
      <c r="A33" s="12" t="s">
        <v>55</v>
      </c>
      <c r="B33">
        <v>3.78</v>
      </c>
      <c r="C33">
        <v>4.12</v>
      </c>
      <c r="D33" s="4">
        <f t="shared" si="2"/>
        <v>4.0785714285714283</v>
      </c>
      <c r="N33">
        <v>100</v>
      </c>
      <c r="O33">
        <v>80.319999999999993</v>
      </c>
      <c r="P33">
        <v>83.88</v>
      </c>
      <c r="Q33">
        <v>88.82</v>
      </c>
      <c r="R33">
        <v>87.53</v>
      </c>
      <c r="S33">
        <v>77.819999999999993</v>
      </c>
      <c r="T33">
        <v>100</v>
      </c>
      <c r="U33">
        <v>100</v>
      </c>
      <c r="V33">
        <v>80.319999999999993</v>
      </c>
      <c r="W33">
        <v>80.319999999999993</v>
      </c>
      <c r="Y33">
        <v>5.33</v>
      </c>
      <c r="Z33">
        <v>7.73</v>
      </c>
      <c r="AA33">
        <v>6.23</v>
      </c>
      <c r="AB33">
        <v>8.36</v>
      </c>
      <c r="AC33">
        <v>2.8</v>
      </c>
      <c r="AD33">
        <v>8.15</v>
      </c>
      <c r="AE33">
        <v>7.95</v>
      </c>
      <c r="AI33">
        <v>4.33</v>
      </c>
      <c r="AJ33">
        <v>4.1500000000000004</v>
      </c>
      <c r="AK33">
        <v>4.21</v>
      </c>
      <c r="AL33">
        <v>4.1100000000000003</v>
      </c>
      <c r="AM33">
        <v>4.17</v>
      </c>
      <c r="AN33">
        <v>3.72</v>
      </c>
      <c r="AO33">
        <v>3.86</v>
      </c>
    </row>
    <row r="34" spans="1:41" x14ac:dyDescent="0.25">
      <c r="A34" s="12" t="s">
        <v>47</v>
      </c>
      <c r="B34">
        <v>3.23</v>
      </c>
      <c r="C34">
        <v>3.3</v>
      </c>
      <c r="D34" s="4">
        <f t="shared" si="2"/>
        <v>3.2642857142857138</v>
      </c>
      <c r="N34">
        <v>77.569999999999993</v>
      </c>
      <c r="O34">
        <v>61.46</v>
      </c>
      <c r="P34">
        <v>65.2</v>
      </c>
      <c r="Q34">
        <v>60.55</v>
      </c>
      <c r="R34">
        <v>52.45</v>
      </c>
      <c r="S34">
        <v>63.53</v>
      </c>
      <c r="T34">
        <v>57.37</v>
      </c>
      <c r="U34">
        <v>77.569999999999993</v>
      </c>
      <c r="V34">
        <v>61.46</v>
      </c>
      <c r="W34">
        <v>61.46</v>
      </c>
      <c r="Y34">
        <v>6.13</v>
      </c>
      <c r="Z34">
        <v>7.33</v>
      </c>
      <c r="AA34">
        <v>6.91</v>
      </c>
      <c r="AB34">
        <v>6.4</v>
      </c>
      <c r="AC34">
        <v>6.43</v>
      </c>
      <c r="AD34">
        <v>4.57</v>
      </c>
      <c r="AE34">
        <v>5.39</v>
      </c>
      <c r="AI34">
        <v>3.29</v>
      </c>
      <c r="AJ34">
        <v>3.07</v>
      </c>
      <c r="AK34">
        <v>3.26</v>
      </c>
      <c r="AL34">
        <v>2.99</v>
      </c>
      <c r="AM34">
        <v>3.4</v>
      </c>
      <c r="AN34">
        <v>3.53</v>
      </c>
      <c r="AO34">
        <v>3.31</v>
      </c>
    </row>
    <row r="35" spans="1:41" x14ac:dyDescent="0.25">
      <c r="A35" s="12" t="s">
        <v>48</v>
      </c>
      <c r="B35">
        <v>3.78</v>
      </c>
      <c r="C35">
        <v>3.74</v>
      </c>
      <c r="D35" s="4">
        <f t="shared" si="2"/>
        <v>3.8557142857142854</v>
      </c>
      <c r="N35">
        <v>61.49</v>
      </c>
      <c r="O35">
        <v>65.58</v>
      </c>
      <c r="P35">
        <v>47.55</v>
      </c>
      <c r="R35">
        <v>100</v>
      </c>
      <c r="S35">
        <v>91</v>
      </c>
      <c r="T35">
        <v>53.91</v>
      </c>
      <c r="U35">
        <v>61.49</v>
      </c>
      <c r="V35">
        <v>65.58</v>
      </c>
      <c r="W35">
        <v>65.58</v>
      </c>
      <c r="Y35">
        <v>-1.17</v>
      </c>
      <c r="Z35">
        <v>2.65</v>
      </c>
      <c r="AA35">
        <v>5.1100000000000003</v>
      </c>
      <c r="AB35">
        <v>4.8499999999999996</v>
      </c>
      <c r="AC35">
        <v>5.16</v>
      </c>
      <c r="AD35">
        <v>3.98</v>
      </c>
      <c r="AE35">
        <v>4.8600000000000003</v>
      </c>
      <c r="AI35">
        <v>4.6500000000000004</v>
      </c>
      <c r="AJ35">
        <v>4.3</v>
      </c>
      <c r="AK35">
        <v>4.16</v>
      </c>
      <c r="AL35">
        <v>3.06</v>
      </c>
      <c r="AM35">
        <v>3.75</v>
      </c>
      <c r="AN35">
        <v>3.43</v>
      </c>
      <c r="AO35">
        <v>3.64</v>
      </c>
    </row>
    <row r="36" spans="1:41" x14ac:dyDescent="0.25">
      <c r="A36" s="12" t="s">
        <v>63</v>
      </c>
      <c r="B36">
        <v>3.62</v>
      </c>
      <c r="C36">
        <v>6.01</v>
      </c>
      <c r="D36" s="4">
        <f t="shared" si="2"/>
        <v>5.7828571428571438</v>
      </c>
      <c r="N36">
        <v>55.87</v>
      </c>
      <c r="O36">
        <v>66.180000000000007</v>
      </c>
      <c r="P36">
        <v>64.66</v>
      </c>
      <c r="Q36">
        <v>65.83</v>
      </c>
      <c r="R36">
        <v>58.25</v>
      </c>
      <c r="S36">
        <v>79.83</v>
      </c>
      <c r="T36">
        <v>72.400000000000006</v>
      </c>
      <c r="U36">
        <v>55.87</v>
      </c>
      <c r="V36">
        <v>66.180000000000007</v>
      </c>
      <c r="W36">
        <v>66.180000000000007</v>
      </c>
      <c r="Y36">
        <v>6.01</v>
      </c>
      <c r="Z36">
        <v>5.58</v>
      </c>
      <c r="AA36">
        <v>5.94</v>
      </c>
      <c r="AB36">
        <v>5.38</v>
      </c>
      <c r="AC36">
        <v>5.05</v>
      </c>
      <c r="AD36">
        <v>6.13</v>
      </c>
      <c r="AE36">
        <v>5.51</v>
      </c>
      <c r="AI36">
        <v>2.7</v>
      </c>
      <c r="AJ36">
        <v>3.03</v>
      </c>
      <c r="AK36">
        <v>6.41</v>
      </c>
      <c r="AL36">
        <v>17.78</v>
      </c>
      <c r="AM36">
        <v>3.69</v>
      </c>
      <c r="AN36">
        <v>3.17</v>
      </c>
      <c r="AO36">
        <v>3.7</v>
      </c>
    </row>
    <row r="37" spans="1:41" x14ac:dyDescent="0.25">
      <c r="A37" s="12" t="s">
        <v>56</v>
      </c>
      <c r="B37">
        <v>2.98</v>
      </c>
      <c r="C37">
        <v>2.79</v>
      </c>
      <c r="D37" s="4">
        <f t="shared" si="2"/>
        <v>2.8771428571428568</v>
      </c>
      <c r="N37">
        <v>52.54</v>
      </c>
      <c r="O37">
        <v>62.56</v>
      </c>
      <c r="P37">
        <v>62.37</v>
      </c>
      <c r="Q37">
        <v>60.69</v>
      </c>
      <c r="R37">
        <v>60.86</v>
      </c>
      <c r="S37">
        <v>75.900000000000006</v>
      </c>
      <c r="T37">
        <v>63.57</v>
      </c>
      <c r="U37">
        <v>52.54</v>
      </c>
      <c r="V37">
        <v>62.56</v>
      </c>
      <c r="W37">
        <v>62.56</v>
      </c>
      <c r="Y37">
        <v>5.69</v>
      </c>
      <c r="Z37">
        <v>5.46</v>
      </c>
      <c r="AA37">
        <v>5.62</v>
      </c>
      <c r="AB37">
        <v>4.8600000000000003</v>
      </c>
      <c r="AC37">
        <v>5.39</v>
      </c>
      <c r="AD37">
        <v>4.95</v>
      </c>
      <c r="AE37">
        <v>5.3</v>
      </c>
      <c r="AI37">
        <v>3.22</v>
      </c>
      <c r="AJ37">
        <v>3.01</v>
      </c>
      <c r="AK37">
        <v>3.11</v>
      </c>
      <c r="AL37">
        <v>2.52</v>
      </c>
      <c r="AM37">
        <v>2.59</v>
      </c>
      <c r="AN37">
        <v>2.65</v>
      </c>
      <c r="AO37">
        <v>3.04</v>
      </c>
    </row>
    <row r="38" spans="1:41" x14ac:dyDescent="0.25">
      <c r="A38" s="12" t="s">
        <v>49</v>
      </c>
      <c r="B38">
        <v>2.23</v>
      </c>
      <c r="C38">
        <v>2.04</v>
      </c>
      <c r="D38" s="4">
        <f t="shared" si="2"/>
        <v>1.9942857142857144</v>
      </c>
      <c r="N38">
        <v>49.92</v>
      </c>
      <c r="O38">
        <v>55.09</v>
      </c>
      <c r="P38">
        <v>57.12</v>
      </c>
      <c r="Q38">
        <v>56.86</v>
      </c>
      <c r="R38">
        <v>43.472000000000001</v>
      </c>
      <c r="S38">
        <v>54.6</v>
      </c>
      <c r="T38">
        <v>54.07</v>
      </c>
      <c r="U38">
        <v>49.92</v>
      </c>
      <c r="V38">
        <v>55.09</v>
      </c>
      <c r="W38">
        <v>55.09</v>
      </c>
      <c r="Y38">
        <v>10.68</v>
      </c>
      <c r="Z38">
        <v>12.99</v>
      </c>
      <c r="AA38">
        <v>10.56</v>
      </c>
      <c r="AB38">
        <v>6.99</v>
      </c>
      <c r="AC38">
        <v>10.09</v>
      </c>
      <c r="AD38">
        <v>10.56</v>
      </c>
      <c r="AE38">
        <v>9.7899999999999991</v>
      </c>
      <c r="AI38">
        <v>1.85</v>
      </c>
      <c r="AJ38">
        <v>2</v>
      </c>
      <c r="AK38">
        <v>2.2000000000000002</v>
      </c>
      <c r="AL38">
        <v>1.75</v>
      </c>
      <c r="AM38">
        <v>2.06</v>
      </c>
      <c r="AN38">
        <v>1.84</v>
      </c>
      <c r="AO38">
        <v>2.2599999999999998</v>
      </c>
    </row>
    <row r="39" spans="1:41" x14ac:dyDescent="0.25">
      <c r="A39" s="12" t="s">
        <v>50</v>
      </c>
      <c r="B39">
        <v>2.91</v>
      </c>
      <c r="C39">
        <v>3.15</v>
      </c>
      <c r="D39" s="4">
        <f t="shared" si="2"/>
        <v>2.9857142857142853</v>
      </c>
      <c r="N39">
        <v>100</v>
      </c>
      <c r="O39">
        <v>50.88</v>
      </c>
      <c r="P39">
        <v>64.14</v>
      </c>
      <c r="Q39">
        <v>68.260000000000005</v>
      </c>
      <c r="R39">
        <v>42.05</v>
      </c>
      <c r="S39">
        <v>62.96</v>
      </c>
      <c r="T39">
        <v>62.25</v>
      </c>
      <c r="U39">
        <v>100</v>
      </c>
      <c r="V39">
        <v>50.88</v>
      </c>
      <c r="W39">
        <v>50.88</v>
      </c>
      <c r="Y39">
        <v>11.58</v>
      </c>
      <c r="Z39">
        <v>10.99</v>
      </c>
      <c r="AA39">
        <v>17.579999999999998</v>
      </c>
      <c r="AB39">
        <v>11.41</v>
      </c>
      <c r="AC39">
        <v>11.42</v>
      </c>
      <c r="AD39">
        <v>6.78</v>
      </c>
      <c r="AE39">
        <v>15.95</v>
      </c>
      <c r="AI39" s="12">
        <v>2.79</v>
      </c>
      <c r="AJ39" s="12">
        <v>2.62</v>
      </c>
      <c r="AK39" s="12">
        <v>2.4700000000000002</v>
      </c>
      <c r="AL39" s="12">
        <v>2.71</v>
      </c>
      <c r="AM39" s="12">
        <v>3.63</v>
      </c>
      <c r="AN39" s="12">
        <v>3.7</v>
      </c>
      <c r="AO39" s="12">
        <v>2.98</v>
      </c>
    </row>
    <row r="40" spans="1:41" s="12" customFormat="1" x14ac:dyDescent="0.25">
      <c r="A40" s="12" t="s">
        <v>61</v>
      </c>
      <c r="B40" s="12">
        <v>3.37</v>
      </c>
      <c r="C40" s="12">
        <v>3.18</v>
      </c>
      <c r="D40" s="13">
        <f t="shared" si="2"/>
        <v>3.1214285714285714</v>
      </c>
      <c r="N40" s="12">
        <v>79.819999999999993</v>
      </c>
      <c r="O40" s="12">
        <v>60.06</v>
      </c>
      <c r="P40" s="12">
        <v>66.319999999999993</v>
      </c>
      <c r="Q40" s="12">
        <v>84.15</v>
      </c>
      <c r="S40" s="12">
        <v>64.63</v>
      </c>
      <c r="U40" s="12">
        <v>79.819999999999993</v>
      </c>
      <c r="V40" s="12">
        <v>60.06</v>
      </c>
      <c r="W40" s="12">
        <v>60.06</v>
      </c>
      <c r="Y40" s="12">
        <v>8.3800000000000008</v>
      </c>
      <c r="Z40" s="12">
        <v>3.06</v>
      </c>
      <c r="AA40" s="12">
        <v>-1.43</v>
      </c>
      <c r="AB40" s="12">
        <v>6.57</v>
      </c>
      <c r="AC40" s="12">
        <v>-1.46</v>
      </c>
      <c r="AD40" s="12">
        <v>10.31</v>
      </c>
      <c r="AE40" s="12">
        <v>12.86</v>
      </c>
      <c r="AI40" s="12">
        <v>2.89</v>
      </c>
      <c r="AJ40" s="12">
        <v>2.73</v>
      </c>
      <c r="AK40" s="12">
        <v>3.08</v>
      </c>
      <c r="AL40" s="12">
        <v>2.87</v>
      </c>
      <c r="AM40" s="12">
        <v>3.66</v>
      </c>
      <c r="AN40" s="12">
        <v>3.19</v>
      </c>
      <c r="AO40" s="12">
        <v>3.43</v>
      </c>
    </row>
    <row r="41" spans="1:41" x14ac:dyDescent="0.25">
      <c r="A41" s="12" t="s">
        <v>62</v>
      </c>
      <c r="B41">
        <v>3.97</v>
      </c>
      <c r="C41">
        <v>3.47</v>
      </c>
      <c r="D41" s="4">
        <f t="shared" si="2"/>
        <v>3.52</v>
      </c>
      <c r="N41">
        <v>70.069999999999993</v>
      </c>
      <c r="O41">
        <v>78.459999999999994</v>
      </c>
      <c r="P41">
        <v>85.39</v>
      </c>
      <c r="Q41">
        <v>85.07</v>
      </c>
      <c r="S41">
        <v>87.16</v>
      </c>
      <c r="T41">
        <v>91.83</v>
      </c>
      <c r="U41">
        <v>70.069999999999993</v>
      </c>
      <c r="V41">
        <v>78.459999999999994</v>
      </c>
      <c r="W41">
        <v>78.459999999999994</v>
      </c>
      <c r="Y41">
        <v>7.22</v>
      </c>
      <c r="Z41">
        <v>-6.98</v>
      </c>
      <c r="AA41">
        <v>8.58</v>
      </c>
      <c r="AB41">
        <v>7.58</v>
      </c>
      <c r="AC41">
        <v>8.75</v>
      </c>
      <c r="AD41">
        <v>8.6300000000000008</v>
      </c>
      <c r="AE41">
        <v>7.84</v>
      </c>
      <c r="AI41">
        <v>3.13</v>
      </c>
      <c r="AJ41">
        <v>3.16</v>
      </c>
      <c r="AK41">
        <v>3.59</v>
      </c>
      <c r="AL41">
        <v>2.58</v>
      </c>
      <c r="AM41">
        <v>4.18</v>
      </c>
      <c r="AN41">
        <v>3.94</v>
      </c>
      <c r="AO41">
        <v>4.0599999999999996</v>
      </c>
    </row>
    <row r="42" spans="1:41" x14ac:dyDescent="0.25">
      <c r="A42" s="12" t="s">
        <v>51</v>
      </c>
      <c r="B42">
        <v>4.3</v>
      </c>
      <c r="C42">
        <v>3.89</v>
      </c>
      <c r="D42" s="4">
        <f t="shared" si="2"/>
        <v>3.8157142857142854</v>
      </c>
      <c r="N42">
        <v>66.67</v>
      </c>
      <c r="O42">
        <v>82.3</v>
      </c>
      <c r="P42">
        <v>58.93</v>
      </c>
      <c r="Q42">
        <v>63.26</v>
      </c>
      <c r="R42">
        <v>60.75</v>
      </c>
      <c r="S42">
        <v>55.35</v>
      </c>
      <c r="T42">
        <v>74.45</v>
      </c>
      <c r="U42">
        <v>66.67</v>
      </c>
      <c r="V42">
        <v>82.3</v>
      </c>
      <c r="W42">
        <v>82.3</v>
      </c>
      <c r="Y42">
        <v>10.02</v>
      </c>
      <c r="Z42">
        <v>9.36</v>
      </c>
      <c r="AA42">
        <v>10.53</v>
      </c>
      <c r="AB42">
        <v>10.15</v>
      </c>
      <c r="AC42">
        <v>7.54</v>
      </c>
      <c r="AD42">
        <v>8.4600000000000009</v>
      </c>
      <c r="AE42">
        <v>7.01</v>
      </c>
      <c r="AI42">
        <v>3.52</v>
      </c>
      <c r="AJ42">
        <v>3.52</v>
      </c>
      <c r="AK42">
        <v>3.7</v>
      </c>
      <c r="AL42">
        <v>3.21</v>
      </c>
      <c r="AM42">
        <v>4.17</v>
      </c>
      <c r="AN42">
        <v>4.34</v>
      </c>
      <c r="AO42">
        <v>4.25</v>
      </c>
    </row>
    <row r="43" spans="1:41" x14ac:dyDescent="0.25">
      <c r="A43" s="12" t="s">
        <v>52</v>
      </c>
      <c r="B43">
        <v>4.1399999999999997</v>
      </c>
      <c r="C43">
        <v>4.1900000000000004</v>
      </c>
      <c r="D43" s="4">
        <f t="shared" si="2"/>
        <v>3.89</v>
      </c>
      <c r="N43">
        <v>68.22</v>
      </c>
      <c r="O43">
        <v>44.08</v>
      </c>
      <c r="P43">
        <v>72.739999999999995</v>
      </c>
      <c r="Q43">
        <v>64.92</v>
      </c>
      <c r="R43">
        <v>29.95</v>
      </c>
      <c r="S43">
        <v>64.89</v>
      </c>
      <c r="U43">
        <v>68.22</v>
      </c>
      <c r="V43">
        <v>44.08</v>
      </c>
      <c r="W43">
        <v>44.08</v>
      </c>
      <c r="Y43">
        <v>9.99</v>
      </c>
      <c r="Z43">
        <v>16.97</v>
      </c>
      <c r="AA43">
        <v>10.83</v>
      </c>
      <c r="AB43">
        <v>10.65</v>
      </c>
      <c r="AC43">
        <v>-4.49</v>
      </c>
      <c r="AD43">
        <v>19.18</v>
      </c>
      <c r="AE43">
        <v>22.64</v>
      </c>
      <c r="AI43">
        <v>3.37</v>
      </c>
      <c r="AJ43">
        <v>3.77</v>
      </c>
      <c r="AK43">
        <v>3.48</v>
      </c>
      <c r="AL43">
        <v>3.33</v>
      </c>
      <c r="AM43">
        <v>4.91</v>
      </c>
      <c r="AN43">
        <v>4.21</v>
      </c>
      <c r="AO43">
        <v>4.16</v>
      </c>
    </row>
    <row r="44" spans="1:41" x14ac:dyDescent="0.25">
      <c r="A44" s="12" t="s">
        <v>66</v>
      </c>
      <c r="B44">
        <v>3.14</v>
      </c>
      <c r="C44">
        <v>2.66</v>
      </c>
      <c r="D44" s="4">
        <f t="shared" si="2"/>
        <v>2.705714285714286</v>
      </c>
      <c r="N44">
        <v>59.84</v>
      </c>
      <c r="O44">
        <v>61.31</v>
      </c>
      <c r="P44">
        <v>52.12</v>
      </c>
      <c r="Q44">
        <v>53.85</v>
      </c>
      <c r="R44">
        <v>54.55</v>
      </c>
      <c r="S44">
        <v>57.82</v>
      </c>
      <c r="T44">
        <v>59.72</v>
      </c>
      <c r="U44">
        <v>59.84</v>
      </c>
      <c r="V44">
        <v>61.31</v>
      </c>
      <c r="W44">
        <v>61.31</v>
      </c>
      <c r="Y44">
        <v>5.33</v>
      </c>
      <c r="Z44">
        <v>5.71</v>
      </c>
      <c r="AA44">
        <v>5.92</v>
      </c>
      <c r="AB44">
        <v>6.29</v>
      </c>
      <c r="AC44">
        <v>6.07</v>
      </c>
      <c r="AD44">
        <v>4.7699999999999996</v>
      </c>
      <c r="AE44">
        <v>4.55</v>
      </c>
      <c r="AI44">
        <v>2.77</v>
      </c>
      <c r="AJ44">
        <v>2.64</v>
      </c>
      <c r="AK44">
        <v>2.31</v>
      </c>
      <c r="AL44">
        <v>2.14</v>
      </c>
      <c r="AM44">
        <v>2.81</v>
      </c>
      <c r="AN44">
        <v>2.99</v>
      </c>
      <c r="AO44">
        <v>3.28</v>
      </c>
    </row>
    <row r="45" spans="1:41" s="12" customFormat="1" x14ac:dyDescent="0.25">
      <c r="A45" s="12" t="s">
        <v>53</v>
      </c>
      <c r="B45" s="12">
        <v>4.0199999999999996</v>
      </c>
      <c r="C45" s="12">
        <v>3.34</v>
      </c>
      <c r="D45" s="12">
        <f t="shared" si="2"/>
        <v>3.38</v>
      </c>
      <c r="N45" s="12">
        <v>65.69</v>
      </c>
      <c r="O45" s="12">
        <v>63.72</v>
      </c>
      <c r="P45" s="12">
        <v>60.19</v>
      </c>
      <c r="Q45" s="12">
        <v>57.64</v>
      </c>
      <c r="R45" s="12">
        <v>61.09</v>
      </c>
      <c r="S45" s="12">
        <v>66.44</v>
      </c>
      <c r="T45" s="12">
        <v>84.92</v>
      </c>
      <c r="U45" s="12">
        <v>65.69</v>
      </c>
      <c r="V45" s="12">
        <v>63.72</v>
      </c>
      <c r="W45" s="12">
        <v>63.72</v>
      </c>
      <c r="Y45" s="12">
        <v>8.39</v>
      </c>
      <c r="Z45" s="12">
        <v>7.86</v>
      </c>
      <c r="AA45" s="12">
        <v>8.61</v>
      </c>
      <c r="AB45" s="12">
        <v>8.4</v>
      </c>
      <c r="AC45" s="12">
        <v>5.96</v>
      </c>
      <c r="AD45" s="12">
        <v>9.17</v>
      </c>
      <c r="AE45" s="12">
        <v>9.1300000000000008</v>
      </c>
      <c r="AI45" s="12">
        <v>3.91</v>
      </c>
      <c r="AJ45" s="12">
        <v>2.94</v>
      </c>
      <c r="AK45" s="12">
        <v>3.11</v>
      </c>
      <c r="AL45" s="12">
        <v>2.72</v>
      </c>
      <c r="AM45" s="12">
        <v>3.71</v>
      </c>
      <c r="AN45" s="12">
        <v>3.21</v>
      </c>
      <c r="AO45" s="12">
        <v>4.0599999999999996</v>
      </c>
    </row>
    <row r="46" spans="1:41" x14ac:dyDescent="0.25">
      <c r="A46" s="12" t="s">
        <v>57</v>
      </c>
      <c r="B46">
        <v>4.4800000000000004</v>
      </c>
      <c r="C46">
        <v>3.46</v>
      </c>
      <c r="D46" s="4">
        <f t="shared" si="2"/>
        <v>3.3142857142857141</v>
      </c>
      <c r="N46">
        <v>100</v>
      </c>
      <c r="O46">
        <v>63.43</v>
      </c>
      <c r="P46">
        <v>55.01</v>
      </c>
      <c r="Q46">
        <v>71.290000000000006</v>
      </c>
      <c r="S46">
        <v>45.1</v>
      </c>
      <c r="T46">
        <v>63.21</v>
      </c>
      <c r="U46">
        <v>100</v>
      </c>
      <c r="V46">
        <v>63.43</v>
      </c>
      <c r="W46">
        <v>63.43</v>
      </c>
      <c r="Y46">
        <v>11.07</v>
      </c>
      <c r="Z46">
        <v>2</v>
      </c>
      <c r="AA46">
        <v>6.71</v>
      </c>
      <c r="AB46">
        <v>12.63</v>
      </c>
      <c r="AC46">
        <v>19.86</v>
      </c>
      <c r="AD46">
        <v>5.53</v>
      </c>
      <c r="AE46">
        <v>9.08</v>
      </c>
      <c r="AI46">
        <v>3.02</v>
      </c>
      <c r="AJ46">
        <v>3.08</v>
      </c>
      <c r="AK46">
        <v>3.31</v>
      </c>
      <c r="AL46">
        <v>2.5499999999999998</v>
      </c>
      <c r="AM46">
        <v>3.28</v>
      </c>
      <c r="AN46">
        <v>3.41</v>
      </c>
      <c r="AO46">
        <v>4.55</v>
      </c>
    </row>
    <row r="47" spans="1:41" x14ac:dyDescent="0.25">
      <c r="A47" s="12" t="s">
        <v>65</v>
      </c>
      <c r="B47">
        <v>3.87</v>
      </c>
      <c r="C47">
        <v>3.46</v>
      </c>
      <c r="D47" s="4">
        <f t="shared" si="2"/>
        <v>3.4128571428571428</v>
      </c>
      <c r="N47">
        <v>52.42</v>
      </c>
      <c r="O47">
        <v>69.37</v>
      </c>
      <c r="P47">
        <v>60.49</v>
      </c>
      <c r="Q47">
        <v>61.22</v>
      </c>
      <c r="R47">
        <v>51.96</v>
      </c>
      <c r="S47">
        <v>67.33</v>
      </c>
      <c r="T47">
        <v>100</v>
      </c>
      <c r="U47">
        <v>52.42</v>
      </c>
      <c r="V47">
        <v>69.37</v>
      </c>
      <c r="W47">
        <v>69.37</v>
      </c>
      <c r="Y47">
        <v>8.6300000000000008</v>
      </c>
      <c r="Z47">
        <v>8.6</v>
      </c>
      <c r="AA47">
        <v>10.09</v>
      </c>
      <c r="AB47">
        <v>7.85</v>
      </c>
      <c r="AC47">
        <v>3.22</v>
      </c>
      <c r="AD47">
        <v>10.82</v>
      </c>
      <c r="AE47">
        <v>8.24</v>
      </c>
      <c r="AI47">
        <v>3.09</v>
      </c>
      <c r="AJ47">
        <v>2.84</v>
      </c>
      <c r="AK47">
        <v>3.08</v>
      </c>
      <c r="AL47">
        <v>2.88</v>
      </c>
      <c r="AM47">
        <v>3.93</v>
      </c>
      <c r="AN47">
        <v>4.04</v>
      </c>
      <c r="AO47">
        <v>4.03</v>
      </c>
    </row>
    <row r="48" spans="1:41" x14ac:dyDescent="0.25">
      <c r="A48" s="12" t="s">
        <v>69</v>
      </c>
      <c r="B48">
        <v>3.78</v>
      </c>
      <c r="C48">
        <v>4.37</v>
      </c>
      <c r="D48" s="4">
        <f>AVERAGE(AI48:AO48)</f>
        <v>4.33</v>
      </c>
      <c r="N48">
        <v>92.86</v>
      </c>
      <c r="O48">
        <v>84.81</v>
      </c>
      <c r="P48">
        <v>83.21</v>
      </c>
      <c r="Q48">
        <v>100</v>
      </c>
      <c r="R48">
        <v>98.33</v>
      </c>
      <c r="S48">
        <v>56.09</v>
      </c>
      <c r="T48">
        <v>84.56</v>
      </c>
      <c r="U48">
        <v>92.86</v>
      </c>
      <c r="V48">
        <v>84.81</v>
      </c>
      <c r="W48">
        <v>84.81</v>
      </c>
      <c r="Y48">
        <v>10.8</v>
      </c>
      <c r="Z48">
        <v>3.44</v>
      </c>
      <c r="AA48">
        <v>9.11</v>
      </c>
      <c r="AB48">
        <v>18.149999999999999</v>
      </c>
      <c r="AC48">
        <v>11.24</v>
      </c>
      <c r="AD48">
        <v>8.57</v>
      </c>
      <c r="AE48">
        <v>11.33</v>
      </c>
      <c r="AI48">
        <v>4.5199999999999996</v>
      </c>
      <c r="AJ48">
        <v>4.78</v>
      </c>
      <c r="AK48">
        <v>5.42</v>
      </c>
      <c r="AL48">
        <v>3.86</v>
      </c>
      <c r="AM48">
        <v>4.13</v>
      </c>
      <c r="AN48">
        <v>3.82</v>
      </c>
      <c r="AO48">
        <v>3.78</v>
      </c>
    </row>
    <row r="49" spans="1:41" s="12" customFormat="1" x14ac:dyDescent="0.25">
      <c r="A49" s="12" t="s">
        <v>59</v>
      </c>
      <c r="B49" s="12">
        <v>3.01</v>
      </c>
      <c r="C49" s="12">
        <v>3</v>
      </c>
      <c r="D49" s="13">
        <f>AVERAGE(AI49:AO49)</f>
        <v>3.0428571428571431</v>
      </c>
      <c r="N49" s="12">
        <v>65.3</v>
      </c>
      <c r="O49" s="12">
        <v>59.39</v>
      </c>
      <c r="P49" s="12">
        <v>75.27</v>
      </c>
      <c r="Q49" s="12">
        <v>71.75</v>
      </c>
      <c r="R49" s="12">
        <v>63.82</v>
      </c>
      <c r="S49" s="12">
        <v>50.17</v>
      </c>
      <c r="T49" s="12">
        <v>74.010000000000005</v>
      </c>
      <c r="U49" s="12">
        <v>65.3</v>
      </c>
      <c r="V49" s="12">
        <v>59.39</v>
      </c>
      <c r="W49" s="12">
        <v>59.39</v>
      </c>
      <c r="Y49" s="12">
        <v>9.42</v>
      </c>
      <c r="Z49" s="12">
        <v>9.2100000000000009</v>
      </c>
      <c r="AA49" s="12">
        <v>9.6</v>
      </c>
      <c r="AB49" s="12">
        <v>12.15</v>
      </c>
      <c r="AC49" s="12">
        <v>8.41</v>
      </c>
      <c r="AD49" s="12">
        <v>8.6199999999999992</v>
      </c>
      <c r="AE49" s="12">
        <v>8.2200000000000006</v>
      </c>
      <c r="AI49" s="12">
        <v>3.13</v>
      </c>
      <c r="AJ49" s="12">
        <v>3.16</v>
      </c>
      <c r="AK49" s="12">
        <v>2.88</v>
      </c>
      <c r="AL49" s="12">
        <v>2.39</v>
      </c>
      <c r="AM49" s="12">
        <v>3.39</v>
      </c>
      <c r="AN49" s="12">
        <v>3.31</v>
      </c>
      <c r="AO49" s="12">
        <v>3.04</v>
      </c>
    </row>
    <row r="50" spans="1:41" x14ac:dyDescent="0.25">
      <c r="A50" s="12" t="s">
        <v>54</v>
      </c>
      <c r="B50">
        <v>2.71</v>
      </c>
      <c r="C50">
        <v>2.74</v>
      </c>
      <c r="D50" s="4">
        <f>AVERAGE(AI50:AO50)</f>
        <v>2.8800000000000003</v>
      </c>
      <c r="N50">
        <v>61.73</v>
      </c>
      <c r="O50">
        <v>62.75</v>
      </c>
      <c r="P50">
        <v>61.75</v>
      </c>
      <c r="Q50">
        <v>60.94</v>
      </c>
      <c r="R50">
        <v>61.98</v>
      </c>
      <c r="S50">
        <v>63.8</v>
      </c>
      <c r="T50">
        <v>60.54</v>
      </c>
      <c r="U50">
        <v>61.73</v>
      </c>
      <c r="V50">
        <v>62.75</v>
      </c>
      <c r="W50">
        <v>62.75</v>
      </c>
      <c r="Y50">
        <v>10.39</v>
      </c>
      <c r="Z50">
        <v>10.220000000000001</v>
      </c>
      <c r="AA50">
        <v>10.65</v>
      </c>
      <c r="AB50">
        <v>10.78</v>
      </c>
      <c r="AC50">
        <v>10.59</v>
      </c>
      <c r="AD50">
        <v>10.58</v>
      </c>
      <c r="AE50">
        <v>10.6</v>
      </c>
      <c r="AI50">
        <v>3.34</v>
      </c>
      <c r="AJ50">
        <v>3.12</v>
      </c>
      <c r="AK50">
        <v>3.09</v>
      </c>
      <c r="AL50">
        <v>2.5499999999999998</v>
      </c>
      <c r="AM50">
        <v>2.58</v>
      </c>
      <c r="AN50">
        <v>2.7</v>
      </c>
      <c r="AO50">
        <v>2.78</v>
      </c>
    </row>
    <row r="51" spans="1:41" x14ac:dyDescent="0.25">
      <c r="A51" s="12" t="s">
        <v>60</v>
      </c>
      <c r="B51">
        <v>3.29</v>
      </c>
      <c r="C51">
        <v>3.19</v>
      </c>
      <c r="D51" s="4">
        <f>AVERAGE(AI51:AO51)</f>
        <v>3.3314285714285714</v>
      </c>
      <c r="N51">
        <v>64.22</v>
      </c>
      <c r="O51">
        <v>65.599999999999994</v>
      </c>
      <c r="P51">
        <v>66.75</v>
      </c>
      <c r="Q51">
        <v>67.599999999999994</v>
      </c>
      <c r="R51">
        <v>53.63</v>
      </c>
      <c r="S51">
        <v>67.319999999999993</v>
      </c>
      <c r="T51">
        <v>65.290000000000006</v>
      </c>
      <c r="U51">
        <v>64.22</v>
      </c>
      <c r="V51">
        <v>65.599999999999994</v>
      </c>
      <c r="W51">
        <v>65.599999999999994</v>
      </c>
      <c r="Y51">
        <v>10.66</v>
      </c>
      <c r="Z51">
        <v>13.09</v>
      </c>
      <c r="AA51">
        <v>11.01</v>
      </c>
      <c r="AB51">
        <v>11.4</v>
      </c>
      <c r="AC51">
        <v>11.66</v>
      </c>
      <c r="AD51">
        <v>12.16</v>
      </c>
      <c r="AE51">
        <v>12.39</v>
      </c>
      <c r="AI51">
        <v>4</v>
      </c>
      <c r="AJ51">
        <v>3.43</v>
      </c>
      <c r="AK51">
        <v>3.43</v>
      </c>
      <c r="AL51">
        <v>3.14</v>
      </c>
      <c r="AM51">
        <v>2.95</v>
      </c>
      <c r="AN51">
        <v>2.98</v>
      </c>
      <c r="AO51">
        <v>3.39</v>
      </c>
    </row>
    <row r="52" spans="1:41" x14ac:dyDescent="0.25">
      <c r="O52" t="s">
        <v>26</v>
      </c>
      <c r="P52">
        <f>AVERAGE(P24:P51)</f>
        <v>68.632222222222225</v>
      </c>
      <c r="Q52">
        <f t="shared" ref="Q52:V52" si="3">AVERAGE(Q24:Q51)</f>
        <v>68.582222222222214</v>
      </c>
      <c r="R52">
        <f t="shared" si="3"/>
        <v>59.668480000000002</v>
      </c>
      <c r="S52">
        <f t="shared" si="3"/>
        <v>66.374285714285705</v>
      </c>
      <c r="T52">
        <f t="shared" si="3"/>
        <v>69.897999999999996</v>
      </c>
      <c r="U52">
        <f t="shared" si="3"/>
        <v>68.802222222222213</v>
      </c>
      <c r="V52">
        <f t="shared" si="3"/>
        <v>64.966785714285706</v>
      </c>
      <c r="W52">
        <f t="shared" ref="W52" si="4">AVERAGE(W24:W51)</f>
        <v>64.966785714285706</v>
      </c>
      <c r="Y52">
        <f t="shared" ref="Y52" si="5">AVERAGE(Y24:Y51)</f>
        <v>8.6457142857142859</v>
      </c>
      <c r="Z52">
        <f t="shared" ref="Z52" si="6">AVERAGE(Z24:Z51)</f>
        <v>9.4125000000000032</v>
      </c>
      <c r="AA52">
        <f t="shared" ref="AA52" si="7">AVERAGE(AA24:AA51)</f>
        <v>9.0617857142857154</v>
      </c>
      <c r="AB52">
        <f t="shared" ref="AB52" si="8">AVERAGE(AB24:AB51)</f>
        <v>9.1553571428571434</v>
      </c>
      <c r="AC52">
        <f t="shared" ref="AC52" si="9">AVERAGE(AC24:AC51)</f>
        <v>6.3232142857142861</v>
      </c>
      <c r="AD52">
        <f t="shared" ref="AD52" si="10">AVERAGE(AD24:AD51)</f>
        <v>9.7157142857142862</v>
      </c>
      <c r="AE52">
        <f t="shared" ref="AE52" si="11">AVERAGE(AE24:AE51)</f>
        <v>10.005357142857147</v>
      </c>
      <c r="AI52">
        <f t="shared" ref="AI52" si="12">AVERAGE(AI24:AI51)</f>
        <v>3.3075000000000001</v>
      </c>
      <c r="AJ52">
        <f t="shared" ref="AJ52" si="13">AVERAGE(AJ24:AJ51)</f>
        <v>3.1757142857142857</v>
      </c>
      <c r="AK52">
        <f t="shared" ref="AK52" si="14">AVERAGE(AK24:AK51)</f>
        <v>3.4042857142857144</v>
      </c>
      <c r="AL52">
        <f t="shared" ref="AL52" si="15">AVERAGE(AL24:AL51)</f>
        <v>3.4149999999999996</v>
      </c>
      <c r="AM52">
        <f t="shared" ref="AM52" si="16">AVERAGE(AM24:AM51)</f>
        <v>3.5382142857142855</v>
      </c>
      <c r="AN52">
        <f t="shared" ref="AN52" si="17">AVERAGE(AN24:AN51)</f>
        <v>3.2574999999999998</v>
      </c>
      <c r="AO52">
        <f t="shared" ref="AO52" si="18">AVERAGE(AO24:AO51)</f>
        <v>3.4364285714285718</v>
      </c>
    </row>
    <row r="54" spans="1:41" x14ac:dyDescent="0.25">
      <c r="B54" t="s">
        <v>27</v>
      </c>
      <c r="C54" t="s">
        <v>28</v>
      </c>
      <c r="D54" t="s">
        <v>29</v>
      </c>
      <c r="E54" t="s">
        <v>30</v>
      </c>
      <c r="F54" t="s">
        <v>31</v>
      </c>
      <c r="G54" t="s">
        <v>75</v>
      </c>
      <c r="H54" t="s">
        <v>32</v>
      </c>
      <c r="I54" t="s">
        <v>33</v>
      </c>
      <c r="J54" s="14" t="s">
        <v>34</v>
      </c>
      <c r="K54" s="14"/>
      <c r="L54" s="14"/>
      <c r="M54" s="14"/>
      <c r="N54" s="14"/>
      <c r="O54" s="14"/>
      <c r="P54" s="14"/>
      <c r="Q54" s="14"/>
      <c r="X54" s="18"/>
      <c r="Y54" s="18"/>
      <c r="Z54" s="18" t="s">
        <v>72</v>
      </c>
      <c r="AA54" s="18" t="s">
        <v>73</v>
      </c>
    </row>
    <row r="55" spans="1:41" x14ac:dyDescent="0.25">
      <c r="A55" t="s">
        <v>26</v>
      </c>
      <c r="B55" s="4">
        <f>AVERAGE(B24:B51)</f>
        <v>3.3910714285714283</v>
      </c>
      <c r="C55" s="4">
        <f t="shared" ref="C55:D55" si="19">AVERAGE(C24:C51)</f>
        <v>3.4049999999999985</v>
      </c>
      <c r="D55" s="4">
        <f t="shared" si="19"/>
        <v>3.3620918367346939</v>
      </c>
      <c r="E55" s="4">
        <f>AVERAGE(N24:N51)</f>
        <v>68.802222222222213</v>
      </c>
      <c r="F55" s="4">
        <f>AVERAGE(O24:O51)</f>
        <v>64.966785714285706</v>
      </c>
      <c r="G55" s="4">
        <f>AVERAGE(P52:V52)</f>
        <v>66.703459727891158</v>
      </c>
      <c r="H55" s="4">
        <f>AVERAGE(AD24:AD51)</f>
        <v>9.7157142857142862</v>
      </c>
      <c r="I55" s="4">
        <f>AVERAGE(AE24:AE51)</f>
        <v>10.005357142857147</v>
      </c>
      <c r="J55" s="15">
        <f>AVERAGE(Y52:AD52)</f>
        <v>8.71904761904762</v>
      </c>
      <c r="K55" s="14"/>
      <c r="L55" s="14" t="s">
        <v>74</v>
      </c>
      <c r="M55" s="14"/>
      <c r="N55" s="14" t="s">
        <v>78</v>
      </c>
      <c r="O55" s="14"/>
      <c r="P55" s="14" t="s">
        <v>35</v>
      </c>
      <c r="Q55" s="14" t="s">
        <v>77</v>
      </c>
      <c r="X55" s="14" t="s">
        <v>70</v>
      </c>
      <c r="Y55" s="14"/>
      <c r="Z55" s="15">
        <f>AVERAGE(P56,Q56)</f>
        <v>6.6365302797802892</v>
      </c>
      <c r="AA55" s="15">
        <f>AVERAGE(L56,N56)</f>
        <v>3.1534341034612901</v>
      </c>
    </row>
    <row r="56" spans="1:41" x14ac:dyDescent="0.25">
      <c r="A56" t="s">
        <v>36</v>
      </c>
      <c r="B56" s="4">
        <f>MEDIAN(B24:B51)</f>
        <v>3.33</v>
      </c>
      <c r="C56" s="4">
        <f t="shared" ref="C56:D56" si="20">MEDIAN(C24:C51)</f>
        <v>3.3</v>
      </c>
      <c r="D56" s="4">
        <f t="shared" si="20"/>
        <v>3.3171428571428572</v>
      </c>
      <c r="E56" s="4">
        <f>MEDIAN(N24:N51)</f>
        <v>64.22</v>
      </c>
      <c r="F56" s="4">
        <f>MEDIAN(O24:O51)</f>
        <v>63.39</v>
      </c>
      <c r="G56" s="4">
        <f>MEDIAN(P52:V52)</f>
        <v>68.582222222222214</v>
      </c>
      <c r="H56" s="4">
        <f>MEDIAN(AD24:AD51)</f>
        <v>8.84</v>
      </c>
      <c r="I56" s="4">
        <f>MEDIAN(AE24:AE51)</f>
        <v>9.01</v>
      </c>
      <c r="J56" s="15">
        <f>MEDIAN(Y52:AD52)</f>
        <v>9.1085714285714303</v>
      </c>
      <c r="K56" s="14" t="s">
        <v>26</v>
      </c>
      <c r="L56" s="15">
        <f>H55*(1-F55/100)</f>
        <v>3.4037270051020423</v>
      </c>
      <c r="M56" s="15"/>
      <c r="N56" s="15">
        <f>J55*(1-G55/100)</f>
        <v>2.9031412018205383</v>
      </c>
      <c r="O56" s="14" t="s">
        <v>26</v>
      </c>
      <c r="P56" s="15">
        <f>B55*(1+L56/100)+L56</f>
        <v>6.9102212476500569</v>
      </c>
      <c r="Q56" s="15">
        <f>D55*(1+N56/100)+N56</f>
        <v>6.3628393119105215</v>
      </c>
      <c r="X56" s="14" t="s">
        <v>71</v>
      </c>
      <c r="Y56" s="14"/>
      <c r="Z56" s="15">
        <f>AVERAGE(P57,Q57)</f>
        <v>6.4739371047895702</v>
      </c>
      <c r="AA56" s="15">
        <f>AVERAGE(L57,N57)</f>
        <v>3.0490173650793659</v>
      </c>
    </row>
    <row r="57" spans="1:41" x14ac:dyDescent="0.25">
      <c r="A57" t="s">
        <v>37</v>
      </c>
      <c r="B57" s="4">
        <f>MAX(B24:B51)</f>
        <v>4.4800000000000004</v>
      </c>
      <c r="C57" s="4">
        <f t="shared" ref="C57:D57" si="21">MAX(C24:C51)</f>
        <v>6.01</v>
      </c>
      <c r="D57" s="4">
        <f t="shared" si="21"/>
        <v>5.7828571428571438</v>
      </c>
      <c r="E57" s="4">
        <f>MAX(N24:N51)</f>
        <v>100</v>
      </c>
      <c r="F57" s="4">
        <f>MAX(O24:O51)</f>
        <v>100</v>
      </c>
      <c r="G57" s="4">
        <f>MAX(P52:V52)</f>
        <v>69.897999999999996</v>
      </c>
      <c r="H57" s="4">
        <f>MAX(AD24:AD51)</f>
        <v>22.65</v>
      </c>
      <c r="I57" s="4">
        <f>MAX(AE24:AE51)</f>
        <v>22.64</v>
      </c>
      <c r="J57" s="15">
        <f>MAX(Y52:AD52)</f>
        <v>9.7157142857142862</v>
      </c>
      <c r="K57" s="14" t="s">
        <v>36</v>
      </c>
      <c r="L57" s="15">
        <f>H56*(1-F56/100)</f>
        <v>3.2363239999999998</v>
      </c>
      <c r="M57" s="15"/>
      <c r="N57" s="15">
        <f>J56*(1-G56/100)</f>
        <v>2.8617107301587317</v>
      </c>
      <c r="O57" s="14" t="s">
        <v>36</v>
      </c>
      <c r="P57" s="15">
        <f>B56*(1+L57/100)+L57</f>
        <v>6.6740935892</v>
      </c>
      <c r="Q57" s="15">
        <f>D56*(1+N57/100)+N57</f>
        <v>6.2737806203791404</v>
      </c>
      <c r="X57" s="14"/>
      <c r="Y57" s="16" t="s">
        <v>26</v>
      </c>
      <c r="Z57" s="17">
        <f>AVERAGE(Z55:Z56)</f>
        <v>6.5552336922849292</v>
      </c>
      <c r="AA57" s="17">
        <f>AVERAGE(AA55:AA56)</f>
        <v>3.101225734270328</v>
      </c>
    </row>
    <row r="58" spans="1:41" x14ac:dyDescent="0.25">
      <c r="A58" t="s">
        <v>38</v>
      </c>
      <c r="B58" s="4">
        <f>MIN(B24:B51)</f>
        <v>2.23</v>
      </c>
      <c r="C58" s="4">
        <f t="shared" ref="C58:D58" si="22">MIN(C24:C51)</f>
        <v>2.04</v>
      </c>
      <c r="D58" s="4">
        <f t="shared" si="22"/>
        <v>1.9942857142857144</v>
      </c>
      <c r="E58" s="4">
        <f>MIN(N24:N51)</f>
        <v>48.83</v>
      </c>
      <c r="F58" s="4">
        <f>MIN(O24:O51)</f>
        <v>44.08</v>
      </c>
      <c r="G58" s="4">
        <f>MIN(P52:V52)</f>
        <v>59.668480000000002</v>
      </c>
      <c r="H58" s="4">
        <f>MIN(AD24:AD51)</f>
        <v>3.98</v>
      </c>
      <c r="I58" s="4">
        <f>MIN(AE24:AE51)</f>
        <v>4.55</v>
      </c>
      <c r="J58" s="15">
        <f>MIN(Y52:AD52)</f>
        <v>6.3232142857142861</v>
      </c>
      <c r="K58" s="14"/>
      <c r="L58" s="15"/>
      <c r="M58" s="15"/>
      <c r="N58" s="15"/>
      <c r="O58" s="14"/>
      <c r="P58" s="15"/>
      <c r="Q58" s="15"/>
    </row>
    <row r="59" spans="1:41" x14ac:dyDescent="0.25">
      <c r="L59" s="4"/>
      <c r="M59" s="4"/>
      <c r="N59" s="4"/>
      <c r="P59" s="4"/>
      <c r="Q59" s="4"/>
    </row>
  </sheetData>
  <mergeCells count="1">
    <mergeCell ref="Y22:AD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L - Tables 11 and 12 -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376</AucDocumentId>
    <AUCFileName xmlns="24b4dc9c-985f-4b06-881b-10995db5cfc7">27084_X0334_2023-02-01 Exhibit L - Tables 11 and 12 - Data and Calculations_000376.xlsx</AUCFileName>
    <Applications xmlns="24b4dc9c-985f-4b06-881b-10995db5cfc7" xsi:nil="true"/>
    <DocumentStatus xmlns="24b4dc9c-985f-4b06-881b-10995db5cfc7">Active</DocumentStatus>
    <ExhibitNumberTemp xmlns="24b4dc9c-985f-4b06-881b-10995db5cfc7">27084-X0334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L - Tables 11 and 12 -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DA184-2D5C-4B8F-80A4-40082B675EE5}"/>
</file>

<file path=customXml/itemProps2.xml><?xml version="1.0" encoding="utf-8"?>
<ds:datastoreItem xmlns:ds="http://schemas.openxmlformats.org/officeDocument/2006/customXml" ds:itemID="{77FD11FD-4D01-4155-858C-8A18506E12C2}"/>
</file>

<file path=customXml/itemProps3.xml><?xml version="1.0" encoding="utf-8"?>
<ds:datastoreItem xmlns:ds="http://schemas.openxmlformats.org/officeDocument/2006/customXml" ds:itemID="{E7AB5B73-D481-4F62-A00A-222C7D177F66}"/>
</file>

<file path=customXml/itemProps4.xml><?xml version="1.0" encoding="utf-8"?>
<ds:datastoreItem xmlns:ds="http://schemas.openxmlformats.org/officeDocument/2006/customXml" ds:itemID="{4B2D71DC-00BD-4379-B7AD-8CDE8466A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2023-02-01T22:19:06Z</dcterms:created>
  <dcterms:modified xsi:type="dcterms:W3CDTF">2023-02-01T22:19:09Z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27084_X0334_2023-02-01 Exhibit L - Tables 11 and 12 - Data and Calculations_000376.xlsx</vt:lpwstr>
  </property>
  <property fmtid="{D5CDD505-2E9C-101B-9397-08002B2CF9AE}" pid="4" name="DocumentType">
    <vt:lpwstr/>
  </property>
</Properties>
</file>