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10C83BDF-9D83-41DD-857B-1097E07BEBBA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H-Model Estimates" sheetId="3" r:id="rId1"/>
  </sheets>
  <calcPr calcId="191029"/>
</workbook>
</file>

<file path=xl/calcChain.xml><?xml version="1.0" encoding="utf-8"?>
<calcChain xmlns="http://schemas.openxmlformats.org/spreadsheetml/2006/main">
  <c r="B44" i="3" l="1"/>
  <c r="B43" i="3"/>
  <c r="B29" i="3"/>
  <c r="B28" i="3"/>
  <c r="D7" i="3" l="1"/>
  <c r="D6" i="3"/>
  <c r="D8" i="3" l="1"/>
  <c r="D22" i="3" s="1"/>
  <c r="B22" i="3"/>
  <c r="C44" i="3"/>
  <c r="B47" i="3"/>
  <c r="B48" i="3" s="1"/>
  <c r="B49" i="3" s="1"/>
  <c r="B50" i="3" s="1"/>
  <c r="B51" i="3" s="1"/>
  <c r="B42" i="3"/>
  <c r="B27" i="3"/>
  <c r="C42" i="3" l="1"/>
  <c r="B53" i="3"/>
  <c r="C43" i="3"/>
  <c r="C47" i="3" s="1"/>
  <c r="C48" i="3" s="1"/>
  <c r="C49" i="3" s="1"/>
  <c r="C50" i="3" s="1"/>
  <c r="C51" i="3" s="1"/>
  <c r="C53" i="3" l="1"/>
  <c r="D11" i="3" l="1"/>
  <c r="D12" i="3" s="1"/>
  <c r="C29" i="3"/>
  <c r="C28" i="3"/>
  <c r="C32" i="3" s="1"/>
  <c r="D13" i="3" l="1"/>
  <c r="D14" i="3" s="1"/>
  <c r="D15" i="3" s="1"/>
  <c r="D16" i="3" s="1"/>
  <c r="D17" i="3" s="1"/>
  <c r="D18" i="3" s="1"/>
  <c r="D19" i="3" s="1"/>
  <c r="C33" i="3"/>
  <c r="C34" i="3" s="1"/>
  <c r="C35" i="3" l="1"/>
  <c r="C36" i="3" s="1"/>
  <c r="B11" i="3" l="1"/>
  <c r="B32" i="3"/>
  <c r="B33" i="3" s="1"/>
  <c r="B34" i="3" s="1"/>
  <c r="B35" i="3" s="1"/>
  <c r="B36" i="3" s="1"/>
  <c r="C27" i="3"/>
  <c r="C38" i="3" s="1"/>
  <c r="B38" i="3" l="1"/>
  <c r="B12" i="3" l="1"/>
  <c r="B13" i="3" s="1"/>
  <c r="B14" i="3" s="1"/>
  <c r="B15" i="3" s="1"/>
</calcChain>
</file>

<file path=xl/sharedStrings.xml><?xml version="1.0" encoding="utf-8"?>
<sst xmlns="http://schemas.openxmlformats.org/spreadsheetml/2006/main" count="59" uniqueCount="32">
  <si>
    <t>Average</t>
  </si>
  <si>
    <t>Median</t>
  </si>
  <si>
    <t xml:space="preserve">H-Model Growth </t>
  </si>
  <si>
    <t>Market</t>
  </si>
  <si>
    <t>Current D0/P0</t>
  </si>
  <si>
    <t>H = 2 (i.e., 4-year transition from gs to gL)</t>
  </si>
  <si>
    <t>k = (D0/P0)*[(1+gL)+H(gs-gL)]+gL</t>
  </si>
  <si>
    <t>Growth Pattern Under Assumptions</t>
  </si>
  <si>
    <t>g1</t>
  </si>
  <si>
    <t>g2</t>
  </si>
  <si>
    <t>g0</t>
  </si>
  <si>
    <t>g3</t>
  </si>
  <si>
    <t>g4</t>
  </si>
  <si>
    <t>Utilities</t>
  </si>
  <si>
    <t>gs (current sustainable g)</t>
  </si>
  <si>
    <t>H = 2 for 4-year transition from gs to gL /H =1 for a 2-year trans)</t>
  </si>
  <si>
    <t>H=2</t>
  </si>
  <si>
    <t>H=1</t>
  </si>
  <si>
    <t>g5</t>
  </si>
  <si>
    <t>g6</t>
  </si>
  <si>
    <t>g7</t>
  </si>
  <si>
    <t>g8</t>
  </si>
  <si>
    <t>Canadian Utilities</t>
  </si>
  <si>
    <t>Implied g (using 2022 payout and 2021 ROE)</t>
  </si>
  <si>
    <t>Implied g (using avg 16-22 payout and avg 16-21 ROE)</t>
  </si>
  <si>
    <t>DY (Dec 22)</t>
  </si>
  <si>
    <t>US Utilities</t>
  </si>
  <si>
    <t>Implied g (using 16-22 payout and 16-21 ROE)</t>
  </si>
  <si>
    <t>Canadian Sample</t>
  </si>
  <si>
    <t xml:space="preserve">gL (7-year sustainable g) </t>
  </si>
  <si>
    <t>gs = 3.4%</t>
  </si>
  <si>
    <t>gL = 4.3%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</si>
</sst>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%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7" fontId="0" fillId="0" borderId="0" xfId="0" applyNumberFormat="1"/>
    <xf numFmtId="164" fontId="2" fillId="0" borderId="0" xfId="0" applyNumberFormat="1" applyFont="1"/>
    <xf numFmtId="10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71"/>
  <sheetViews>
    <sheetView tabSelected="1" workbookViewId="0"/>
  </sheetViews>
  <sheetFormatPr defaultRowHeight="15" x14ac:dyDescent="0.25"/>
  <cols>
    <col min="1" max="1" width="31.28515625" customWidth="1"/>
    <col min="4" max="4" width="14.5703125" customWidth="1"/>
    <col min="5" max="5" width="36.7109375" bestFit="1" customWidth="1"/>
    <col min="6" max="6" width="17.28515625" customWidth="1"/>
    <col min="7" max="7" width="36.28515625" customWidth="1"/>
    <col min="8" max="8" width="34" customWidth="1"/>
    <col min="9" max="9" width="13.85546875" bestFit="1" customWidth="1"/>
    <col min="10" max="10" width="12.5703125" bestFit="1" customWidth="1"/>
    <col min="11" max="11" width="16.42578125" bestFit="1" customWidth="1"/>
    <col min="12" max="12" width="14.140625" bestFit="1" customWidth="1"/>
    <col min="13" max="13" width="18.140625" bestFit="1" customWidth="1"/>
    <col min="14" max="14" width="14.7109375" bestFit="1" customWidth="1"/>
    <col min="15" max="15" width="21" bestFit="1" customWidth="1"/>
    <col min="16" max="16" width="21.7109375" bestFit="1" customWidth="1"/>
    <col min="17" max="17" width="48" bestFit="1" customWidth="1"/>
    <col min="18" max="18" width="49.7109375" bestFit="1" customWidth="1"/>
    <col min="19" max="19" width="47.85546875" bestFit="1" customWidth="1"/>
    <col min="20" max="20" width="29.85546875" bestFit="1" customWidth="1"/>
    <col min="21" max="21" width="34" bestFit="1" customWidth="1"/>
    <col min="22" max="22" width="19.140625" bestFit="1" customWidth="1"/>
  </cols>
  <sheetData>
    <row r="3" spans="1:7" x14ac:dyDescent="0.25">
      <c r="A3" s="6">
        <v>44926</v>
      </c>
      <c r="B3" s="2" t="s">
        <v>2</v>
      </c>
      <c r="C3" s="2"/>
      <c r="D3" s="2"/>
    </row>
    <row r="5" spans="1:7" x14ac:dyDescent="0.25">
      <c r="B5" s="2" t="s">
        <v>3</v>
      </c>
      <c r="C5" s="2"/>
      <c r="D5" s="2" t="s">
        <v>3</v>
      </c>
    </row>
    <row r="6" spans="1:7" x14ac:dyDescent="0.25">
      <c r="A6" t="s">
        <v>4</v>
      </c>
      <c r="B6" s="8">
        <v>3.2800000000000003E-2</v>
      </c>
      <c r="C6" s="8"/>
      <c r="D6" s="8">
        <f>B6</f>
        <v>3.2800000000000003E-2</v>
      </c>
      <c r="F6" s="3"/>
    </row>
    <row r="7" spans="1:7" x14ac:dyDescent="0.25">
      <c r="A7" t="s">
        <v>30</v>
      </c>
      <c r="B7" s="8">
        <v>3.4000000000000002E-2</v>
      </c>
      <c r="C7" s="8"/>
      <c r="D7" s="8">
        <f>B7</f>
        <v>3.4000000000000002E-2</v>
      </c>
      <c r="F7" s="3"/>
    </row>
    <row r="8" spans="1:7" x14ac:dyDescent="0.25">
      <c r="A8" t="s">
        <v>31</v>
      </c>
      <c r="B8" s="8">
        <v>4.2999999999999997E-2</v>
      </c>
      <c r="C8" s="8"/>
      <c r="D8" s="8">
        <f>B8</f>
        <v>4.2999999999999997E-2</v>
      </c>
      <c r="E8" s="3"/>
      <c r="F8" s="3"/>
      <c r="G8" s="3"/>
    </row>
    <row r="9" spans="1:7" x14ac:dyDescent="0.25">
      <c r="A9" t="s">
        <v>15</v>
      </c>
      <c r="B9">
        <v>2</v>
      </c>
      <c r="D9">
        <v>4</v>
      </c>
      <c r="E9" s="3"/>
      <c r="F9" s="3"/>
      <c r="G9" s="3"/>
    </row>
    <row r="10" spans="1:7" x14ac:dyDescent="0.25">
      <c r="A10" t="s">
        <v>7</v>
      </c>
      <c r="E10" s="3"/>
      <c r="F10" s="3"/>
      <c r="G10" s="3"/>
    </row>
    <row r="11" spans="1:7" x14ac:dyDescent="0.25">
      <c r="A11" t="s">
        <v>10</v>
      </c>
      <c r="B11" s="8">
        <f>B7</f>
        <v>3.4000000000000002E-2</v>
      </c>
      <c r="C11" s="8"/>
      <c r="D11" s="8">
        <f>D7</f>
        <v>3.4000000000000002E-2</v>
      </c>
      <c r="F11" s="3"/>
    </row>
    <row r="12" spans="1:7" x14ac:dyDescent="0.25">
      <c r="A12" t="s">
        <v>8</v>
      </c>
      <c r="B12" s="8">
        <f>B11+(B8-B7)/4</f>
        <v>3.6250000000000004E-2</v>
      </c>
      <c r="C12" s="8"/>
      <c r="D12" s="9">
        <f>D11+(D8-D7)/8</f>
        <v>3.5125000000000003E-2</v>
      </c>
      <c r="F12" s="3"/>
    </row>
    <row r="13" spans="1:7" x14ac:dyDescent="0.25">
      <c r="A13" t="s">
        <v>9</v>
      </c>
      <c r="B13" s="8">
        <f>B12+(B12-B11)</f>
        <v>3.8500000000000006E-2</v>
      </c>
      <c r="C13" s="8"/>
      <c r="D13" s="8">
        <f>D12+(D12-D11)</f>
        <v>3.6250000000000004E-2</v>
      </c>
      <c r="E13" s="3"/>
      <c r="F13" s="3"/>
      <c r="G13" s="3"/>
    </row>
    <row r="14" spans="1:7" x14ac:dyDescent="0.25">
      <c r="A14" t="s">
        <v>11</v>
      </c>
      <c r="B14" s="8">
        <f t="shared" ref="B14:B15" si="0">B13+(B13-B12)</f>
        <v>4.0750000000000008E-2</v>
      </c>
      <c r="C14" s="8"/>
      <c r="D14" s="8">
        <f t="shared" ref="D14:D19" si="1">D13+(D13-D12)</f>
        <v>3.7375000000000005E-2</v>
      </c>
      <c r="E14" s="3"/>
      <c r="F14" s="3"/>
      <c r="G14" s="3"/>
    </row>
    <row r="15" spans="1:7" x14ac:dyDescent="0.25">
      <c r="A15" t="s">
        <v>12</v>
      </c>
      <c r="B15" s="8">
        <f t="shared" si="0"/>
        <v>4.300000000000001E-2</v>
      </c>
      <c r="C15" s="8"/>
      <c r="D15" s="8">
        <f t="shared" si="1"/>
        <v>3.8500000000000006E-2</v>
      </c>
      <c r="E15" s="3"/>
      <c r="F15" s="3"/>
      <c r="G15" s="3"/>
    </row>
    <row r="16" spans="1:7" x14ac:dyDescent="0.25">
      <c r="A16" t="s">
        <v>18</v>
      </c>
      <c r="B16" s="8"/>
      <c r="C16" s="8"/>
      <c r="D16" s="8">
        <f t="shared" si="1"/>
        <v>3.9625000000000007E-2</v>
      </c>
      <c r="E16" s="3"/>
      <c r="F16" s="3"/>
      <c r="G16" s="3"/>
    </row>
    <row r="17" spans="1:18" x14ac:dyDescent="0.25">
      <c r="A17" t="s">
        <v>19</v>
      </c>
      <c r="B17" s="8"/>
      <c r="C17" s="8"/>
      <c r="D17" s="8">
        <f t="shared" si="1"/>
        <v>4.0750000000000008E-2</v>
      </c>
      <c r="E17" s="3"/>
      <c r="F17" s="3"/>
      <c r="G17" s="3"/>
    </row>
    <row r="18" spans="1:18" x14ac:dyDescent="0.25">
      <c r="A18" t="s">
        <v>20</v>
      </c>
      <c r="B18" s="8"/>
      <c r="C18" s="8"/>
      <c r="D18" s="8">
        <f t="shared" si="1"/>
        <v>4.1875000000000009E-2</v>
      </c>
      <c r="E18" s="3"/>
      <c r="F18" s="3"/>
      <c r="G18" s="3"/>
    </row>
    <row r="19" spans="1:18" x14ac:dyDescent="0.25">
      <c r="A19" t="s">
        <v>21</v>
      </c>
      <c r="B19" s="8"/>
      <c r="C19" s="8"/>
      <c r="D19" s="8">
        <f t="shared" si="1"/>
        <v>4.300000000000001E-2</v>
      </c>
      <c r="E19" s="3"/>
      <c r="F19" s="3"/>
      <c r="G19" s="3"/>
    </row>
    <row r="20" spans="1:18" x14ac:dyDescent="0.25">
      <c r="B20" s="8"/>
      <c r="C20" s="8"/>
      <c r="D20" s="8"/>
      <c r="E20" s="3"/>
      <c r="F20" s="3"/>
      <c r="G20" s="3"/>
    </row>
    <row r="21" spans="1:18" x14ac:dyDescent="0.25">
      <c r="B21" s="8"/>
      <c r="C21" s="8"/>
      <c r="D21" s="8"/>
      <c r="F21" s="3"/>
    </row>
    <row r="22" spans="1:18" x14ac:dyDescent="0.25">
      <c r="A22" t="s">
        <v>6</v>
      </c>
      <c r="B22" s="8">
        <f>B6*((1+B8)+B9*(B7-B8))+B8</f>
        <v>7.6619999999999994E-2</v>
      </c>
      <c r="C22" s="8"/>
      <c r="D22" s="8">
        <f>D6*((1+D8)+D9*(D7-D8))+D8</f>
        <v>7.6029600000000003E-2</v>
      </c>
      <c r="F22" s="3"/>
    </row>
    <row r="24" spans="1:18" x14ac:dyDescent="0.25">
      <c r="B24" s="2" t="s">
        <v>13</v>
      </c>
      <c r="C24" s="2"/>
      <c r="D24" s="2"/>
    </row>
    <row r="25" spans="1:18" x14ac:dyDescent="0.25">
      <c r="A25" s="2" t="s">
        <v>22</v>
      </c>
      <c r="B25" s="2"/>
      <c r="C25" s="2"/>
      <c r="D25" s="2"/>
      <c r="E25" s="2" t="s">
        <v>28</v>
      </c>
    </row>
    <row r="26" spans="1:18" x14ac:dyDescent="0.25">
      <c r="B26" s="4" t="s">
        <v>16</v>
      </c>
      <c r="C26" s="4" t="s">
        <v>17</v>
      </c>
      <c r="D26" s="4"/>
      <c r="F26" t="s">
        <v>25</v>
      </c>
      <c r="G26" t="s">
        <v>23</v>
      </c>
      <c r="H26" t="s">
        <v>24</v>
      </c>
    </row>
    <row r="27" spans="1:18" x14ac:dyDescent="0.25">
      <c r="A27" t="s">
        <v>4</v>
      </c>
      <c r="B27" s="5">
        <f>F27/100</f>
        <v>5.3220000000000003E-2</v>
      </c>
      <c r="C27" s="5">
        <f>B27</f>
        <v>5.3220000000000003E-2</v>
      </c>
      <c r="D27" s="5"/>
      <c r="E27" t="s">
        <v>0</v>
      </c>
      <c r="F27" s="3">
        <v>5.3220000000000001</v>
      </c>
      <c r="G27">
        <v>1.1165210400000003</v>
      </c>
      <c r="H27">
        <v>2.0213757428571442</v>
      </c>
    </row>
    <row r="28" spans="1:18" x14ac:dyDescent="0.25">
      <c r="A28" t="s">
        <v>14</v>
      </c>
      <c r="B28" s="5">
        <f>(G27+G28)/2/100</f>
        <v>1.25859852E-2</v>
      </c>
      <c r="C28" s="5">
        <f t="shared" ref="C28:C29" si="2">B28</f>
        <v>1.25859852E-2</v>
      </c>
      <c r="D28" s="5"/>
      <c r="E28" t="s">
        <v>1</v>
      </c>
      <c r="F28" s="3">
        <v>4.7699999999999996</v>
      </c>
      <c r="G28">
        <v>1.400676</v>
      </c>
      <c r="H28">
        <v>1.5498019800000005</v>
      </c>
    </row>
    <row r="29" spans="1:18" ht="15.75" thickBot="1" x14ac:dyDescent="0.3">
      <c r="A29" t="s">
        <v>29</v>
      </c>
      <c r="B29" s="5">
        <f>(H27+H28)/2/100</f>
        <v>1.7855888614285723E-2</v>
      </c>
      <c r="C29" s="5">
        <f t="shared" si="2"/>
        <v>1.7855888614285723E-2</v>
      </c>
      <c r="D29" s="5"/>
    </row>
    <row r="30" spans="1:18" ht="15.75" thickBot="1" x14ac:dyDescent="0.3">
      <c r="A30" t="s">
        <v>5</v>
      </c>
      <c r="B30" s="5">
        <v>2</v>
      </c>
      <c r="C30" s="5">
        <v>1</v>
      </c>
      <c r="D30" s="5"/>
      <c r="G30" s="1"/>
    </row>
    <row r="31" spans="1:18" ht="15.75" thickBot="1" x14ac:dyDescent="0.3">
      <c r="A31" t="s">
        <v>7</v>
      </c>
      <c r="B31" s="5"/>
      <c r="C31" s="5"/>
      <c r="D31" s="5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t="s">
        <v>10</v>
      </c>
      <c r="B32" s="5">
        <f>B28</f>
        <v>1.25859852E-2</v>
      </c>
      <c r="C32" s="5">
        <f>C28</f>
        <v>1.25859852E-2</v>
      </c>
      <c r="D32" s="5"/>
    </row>
    <row r="33" spans="1:8" x14ac:dyDescent="0.25">
      <c r="A33" t="s">
        <v>8</v>
      </c>
      <c r="B33" s="5">
        <f>B32+(B29-B28)/4</f>
        <v>1.3903461053571431E-2</v>
      </c>
      <c r="C33" s="5">
        <f>C32+(C29-C28)/2</f>
        <v>1.5220936907142862E-2</v>
      </c>
      <c r="D33" s="5"/>
    </row>
    <row r="34" spans="1:8" x14ac:dyDescent="0.25">
      <c r="A34" t="s">
        <v>9</v>
      </c>
      <c r="B34" s="5">
        <f>B33+(B33-B32)</f>
        <v>1.5220936907142862E-2</v>
      </c>
      <c r="C34" s="5">
        <f>C33+(C33-C32)</f>
        <v>1.7855888614285723E-2</v>
      </c>
      <c r="D34" s="10"/>
      <c r="E34" s="11"/>
      <c r="F34" s="11"/>
      <c r="G34" s="11"/>
      <c r="H34" s="11"/>
    </row>
    <row r="35" spans="1:8" x14ac:dyDescent="0.25">
      <c r="A35" t="s">
        <v>11</v>
      </c>
      <c r="B35" s="5">
        <f t="shared" ref="B35:B36" si="3">B34+(B34-B33)</f>
        <v>1.6538412760714293E-2</v>
      </c>
      <c r="C35" s="5">
        <f>C34</f>
        <v>1.7855888614285723E-2</v>
      </c>
      <c r="D35" s="10"/>
      <c r="E35" s="11"/>
      <c r="F35" s="11"/>
      <c r="G35" s="11"/>
      <c r="H35" s="11"/>
    </row>
    <row r="36" spans="1:8" x14ac:dyDescent="0.25">
      <c r="A36" t="s">
        <v>12</v>
      </c>
      <c r="B36" s="5">
        <f t="shared" si="3"/>
        <v>1.7855888614285723E-2</v>
      </c>
      <c r="C36" s="5">
        <f t="shared" ref="C36" si="4">C35+(C35-C34)</f>
        <v>1.7855888614285723E-2</v>
      </c>
      <c r="D36" s="10"/>
      <c r="E36" s="11"/>
      <c r="F36" s="11"/>
      <c r="G36" s="11"/>
      <c r="H36" s="11"/>
    </row>
    <row r="37" spans="1:8" x14ac:dyDescent="0.25">
      <c r="B37" s="5"/>
      <c r="C37" s="5"/>
      <c r="D37" s="10"/>
      <c r="E37" s="11"/>
      <c r="F37" s="11"/>
      <c r="G37" s="11"/>
      <c r="H37" s="11"/>
    </row>
    <row r="38" spans="1:8" x14ac:dyDescent="0.25">
      <c r="A38" t="s">
        <v>6</v>
      </c>
      <c r="B38" s="7">
        <f>B27*((1+B29)+B30*(B28-B29))+B29</f>
        <v>7.1465250486921442E-2</v>
      </c>
      <c r="C38" s="7">
        <f>C27*((1+C29)+C30*(C28-C29))+C29</f>
        <v>7.1745714746629718E-2</v>
      </c>
      <c r="D38" s="10"/>
      <c r="E38" s="11"/>
      <c r="F38" s="11"/>
      <c r="G38" s="11"/>
      <c r="H38" s="11"/>
    </row>
    <row r="39" spans="1:8" x14ac:dyDescent="0.25">
      <c r="B39" s="5"/>
      <c r="C39" s="5"/>
      <c r="D39" s="10"/>
      <c r="E39" s="11"/>
      <c r="F39" s="11"/>
      <c r="G39" s="11"/>
      <c r="H39" s="11"/>
    </row>
    <row r="40" spans="1:8" x14ac:dyDescent="0.25">
      <c r="A40" s="2" t="s">
        <v>26</v>
      </c>
      <c r="B40" s="5"/>
      <c r="C40" s="5"/>
      <c r="D40" s="5"/>
      <c r="E40" s="2" t="s">
        <v>26</v>
      </c>
    </row>
    <row r="41" spans="1:8" x14ac:dyDescent="0.25">
      <c r="B41" s="5"/>
      <c r="C41" s="5"/>
      <c r="D41" s="5"/>
      <c r="F41" t="s">
        <v>25</v>
      </c>
      <c r="G41" s="3" t="s">
        <v>23</v>
      </c>
      <c r="H41" t="s">
        <v>27</v>
      </c>
    </row>
    <row r="42" spans="1:8" x14ac:dyDescent="0.25">
      <c r="A42" t="s">
        <v>4</v>
      </c>
      <c r="B42" s="5">
        <f>F42/100</f>
        <v>3.391071428571428E-2</v>
      </c>
      <c r="C42" s="5">
        <f>B42</f>
        <v>3.391071428571428E-2</v>
      </c>
      <c r="D42" s="5"/>
      <c r="E42" t="s">
        <v>0</v>
      </c>
      <c r="F42" s="3">
        <v>3.3910714285714283</v>
      </c>
      <c r="G42">
        <v>3.4037270051020423</v>
      </c>
      <c r="H42">
        <v>2.9031412018205383</v>
      </c>
    </row>
    <row r="43" spans="1:8" x14ac:dyDescent="0.25">
      <c r="A43" t="s">
        <v>14</v>
      </c>
      <c r="B43" s="5">
        <f>(G42+G43)/2/100</f>
        <v>3.320025502551021E-2</v>
      </c>
      <c r="C43" s="5">
        <f t="shared" ref="C43:C44" si="5">B43</f>
        <v>3.320025502551021E-2</v>
      </c>
      <c r="D43" s="5"/>
      <c r="E43" t="s">
        <v>1</v>
      </c>
      <c r="F43" s="3">
        <v>3.33</v>
      </c>
      <c r="G43">
        <v>3.2363239999999998</v>
      </c>
      <c r="H43">
        <v>2.8617107301587317</v>
      </c>
    </row>
    <row r="44" spans="1:8" x14ac:dyDescent="0.25">
      <c r="A44" t="s">
        <v>29</v>
      </c>
      <c r="B44" s="5">
        <f>(H42+H43)/2/100</f>
        <v>2.8824259659896351E-2</v>
      </c>
      <c r="C44" s="5">
        <f t="shared" si="5"/>
        <v>2.8824259659896351E-2</v>
      </c>
      <c r="D44" s="5"/>
      <c r="F44" s="3"/>
    </row>
    <row r="45" spans="1:8" x14ac:dyDescent="0.25">
      <c r="A45" t="s">
        <v>5</v>
      </c>
      <c r="B45" s="5">
        <v>2</v>
      </c>
      <c r="C45" s="5">
        <v>1</v>
      </c>
      <c r="D45" s="5"/>
    </row>
    <row r="46" spans="1:8" x14ac:dyDescent="0.25">
      <c r="A46" t="s">
        <v>7</v>
      </c>
      <c r="B46" s="5"/>
      <c r="C46" s="5"/>
      <c r="D46" s="5"/>
      <c r="E46" t="s">
        <v>0</v>
      </c>
    </row>
    <row r="47" spans="1:8" x14ac:dyDescent="0.25">
      <c r="A47" t="s">
        <v>10</v>
      </c>
      <c r="B47" s="5">
        <f>B43</f>
        <v>3.320025502551021E-2</v>
      </c>
      <c r="C47" s="5">
        <f>C43</f>
        <v>3.320025502551021E-2</v>
      </c>
      <c r="D47" s="5"/>
      <c r="E47" t="s">
        <v>1</v>
      </c>
    </row>
    <row r="48" spans="1:8" x14ac:dyDescent="0.25">
      <c r="A48" t="s">
        <v>8</v>
      </c>
      <c r="B48" s="5">
        <f>B47+(B44-B43)/4</f>
        <v>3.2106256184106743E-2</v>
      </c>
      <c r="C48" s="5">
        <f>C47+(C44-C43)/2</f>
        <v>3.101225734270328E-2</v>
      </c>
      <c r="D48" s="5"/>
    </row>
    <row r="49" spans="1:8" x14ac:dyDescent="0.25">
      <c r="A49" t="s">
        <v>9</v>
      </c>
      <c r="B49" s="5">
        <f>B48+(B48-B47)</f>
        <v>3.1012257342703277E-2</v>
      </c>
      <c r="C49" s="5">
        <f>C48+(C48-C47)</f>
        <v>2.8824259659896351E-2</v>
      </c>
      <c r="D49" s="5"/>
    </row>
    <row r="50" spans="1:8" x14ac:dyDescent="0.25">
      <c r="A50" t="s">
        <v>11</v>
      </c>
      <c r="B50" s="5">
        <f t="shared" ref="B50" si="6">B49+(B49-B48)</f>
        <v>2.991825850129981E-2</v>
      </c>
      <c r="C50" s="5">
        <f>C49</f>
        <v>2.8824259659896351E-2</v>
      </c>
      <c r="D50" s="5"/>
    </row>
    <row r="51" spans="1:8" x14ac:dyDescent="0.25">
      <c r="A51" t="s">
        <v>12</v>
      </c>
      <c r="B51" s="5">
        <f t="shared" ref="B51:C51" si="7">B50+(B50-B49)</f>
        <v>2.8824259659896344E-2</v>
      </c>
      <c r="C51" s="5">
        <f t="shared" si="7"/>
        <v>2.8824259659896351E-2</v>
      </c>
      <c r="D51" s="5"/>
    </row>
    <row r="52" spans="1:8" x14ac:dyDescent="0.25">
      <c r="B52" s="5"/>
      <c r="C52" s="5"/>
      <c r="D52" s="5"/>
    </row>
    <row r="53" spans="1:8" x14ac:dyDescent="0.25">
      <c r="A53" t="s">
        <v>6</v>
      </c>
      <c r="B53" s="7">
        <f>B42*((1+B44)+B45*(B43-B44))+B44</f>
        <v>6.4009211436552499E-2</v>
      </c>
      <c r="C53" s="7">
        <f>C42*((1+C44)+C45*(C43-C44))+C44</f>
        <v>6.3860818307993561E-2</v>
      </c>
      <c r="D53" s="5"/>
    </row>
    <row r="54" spans="1:8" x14ac:dyDescent="0.25">
      <c r="B54" s="5"/>
      <c r="C54" s="5"/>
      <c r="D54" s="5"/>
    </row>
    <row r="55" spans="1:8" x14ac:dyDescent="0.25">
      <c r="B55" s="5"/>
      <c r="C55" s="5"/>
      <c r="D55" s="5"/>
    </row>
    <row r="56" spans="1:8" x14ac:dyDescent="0.25">
      <c r="A56" s="2"/>
      <c r="B56" s="5"/>
      <c r="C56" s="5"/>
      <c r="D56" s="5"/>
      <c r="E56" s="2"/>
    </row>
    <row r="57" spans="1:8" x14ac:dyDescent="0.25">
      <c r="B57" s="5"/>
      <c r="C57" s="5"/>
      <c r="D57" s="5"/>
    </row>
    <row r="58" spans="1:8" x14ac:dyDescent="0.25">
      <c r="B58" s="5"/>
      <c r="C58" s="5"/>
      <c r="D58" s="5"/>
      <c r="F58" s="3"/>
      <c r="G58" s="3"/>
      <c r="H58" s="3"/>
    </row>
    <row r="59" spans="1:8" x14ac:dyDescent="0.25">
      <c r="B59" s="5"/>
      <c r="C59" s="5"/>
      <c r="D59" s="5"/>
      <c r="F59" s="3"/>
      <c r="G59" s="3"/>
      <c r="H59" s="3"/>
    </row>
    <row r="60" spans="1:8" x14ac:dyDescent="0.25">
      <c r="B60" s="5"/>
      <c r="C60" s="5"/>
      <c r="D60" s="5"/>
    </row>
    <row r="61" spans="1:8" x14ac:dyDescent="0.25">
      <c r="B61" s="5"/>
      <c r="C61" s="5"/>
      <c r="D61" s="5"/>
    </row>
    <row r="62" spans="1:8" x14ac:dyDescent="0.25">
      <c r="B62" s="5"/>
      <c r="C62" s="5"/>
      <c r="D62" s="5"/>
    </row>
    <row r="63" spans="1:8" x14ac:dyDescent="0.25">
      <c r="B63" s="5"/>
      <c r="C63" s="5"/>
      <c r="D63" s="5"/>
    </row>
    <row r="64" spans="1:8" x14ac:dyDescent="0.25">
      <c r="B64" s="5"/>
      <c r="C64" s="5"/>
      <c r="D64" s="5"/>
    </row>
    <row r="65" spans="1:4" x14ac:dyDescent="0.25">
      <c r="B65" s="5"/>
      <c r="C65" s="5"/>
      <c r="D65" s="5"/>
    </row>
    <row r="66" spans="1:4" x14ac:dyDescent="0.25">
      <c r="B66" s="5"/>
      <c r="C66" s="5"/>
      <c r="D66" s="5"/>
    </row>
    <row r="67" spans="1:4" x14ac:dyDescent="0.25">
      <c r="B67" s="5"/>
      <c r="C67" s="5"/>
      <c r="D67" s="5"/>
    </row>
    <row r="68" spans="1:4" x14ac:dyDescent="0.25">
      <c r="B68" s="5"/>
      <c r="C68" s="5"/>
      <c r="D68" s="5"/>
    </row>
    <row r="69" spans="1:4" x14ac:dyDescent="0.25">
      <c r="B69" s="5"/>
      <c r="C69" s="5"/>
      <c r="D69" s="5"/>
    </row>
    <row r="70" spans="1:4" x14ac:dyDescent="0.25">
      <c r="B70" s="5"/>
      <c r="C70" s="5"/>
      <c r="D70" s="5"/>
    </row>
    <row r="71" spans="1:4" x14ac:dyDescent="0.25">
      <c r="A71" s="2"/>
      <c r="B71" s="7"/>
      <c r="C71" s="7"/>
      <c r="D71" s="5"/>
    </row>
  </sheetData>
  <pageMargins left="0.70866141732283505" right="0.70866141732283505" top="0.74803149606299202" bottom="0.74803149606299202" header="0.31496062992126" footer="0.31496062992126"/>
  <pageSetup scale="2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M - Table 13 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377</AucDocumentId>
    <AUCFileName xmlns="24b4dc9c-985f-4b06-881b-10995db5cfc7">27084_X0335_2023-02-01 Exhibit M - Table 13  - Data and Calculations_000377.xlsx</AUCFileName>
    <Applications xmlns="24b4dc9c-985f-4b06-881b-10995db5cfc7" xsi:nil="true"/>
    <DocumentStatus xmlns="24b4dc9c-985f-4b06-881b-10995db5cfc7">Active</DocumentStatus>
    <ExhibitNumberTemp xmlns="24b4dc9c-985f-4b06-881b-10995db5cfc7">27084-X0335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M - Table 13  -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16315-0478-47C8-ACA2-EBAD27DC8BED}"/>
</file>

<file path=customXml/itemProps2.xml><?xml version="1.0" encoding="utf-8"?>
<ds:datastoreItem xmlns:ds="http://schemas.openxmlformats.org/officeDocument/2006/customXml" ds:itemID="{43C5B156-5F6C-4B8C-A855-9951C20C2A81}"/>
</file>

<file path=customXml/itemProps3.xml><?xml version="1.0" encoding="utf-8"?>
<ds:datastoreItem xmlns:ds="http://schemas.openxmlformats.org/officeDocument/2006/customXml" ds:itemID="{5922F816-5F77-4C7A-AC95-FCF1E1454D3D}"/>
</file>

<file path=customXml/itemProps4.xml><?xml version="1.0" encoding="utf-8"?>
<ds:datastoreItem xmlns:ds="http://schemas.openxmlformats.org/officeDocument/2006/customXml" ds:itemID="{AB6ADFFD-E0A6-4FC5-89D5-D1564EE39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H-Model Estimates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2023-02-01T22:19:24Z</dcterms:created>
  <dcterms:modified xsi:type="dcterms:W3CDTF">2023-02-01T22:19:26Z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27084_X0335_2023-02-01 Exhibit M - Table 13  - Data and Calculations_000377.xlsx</vt:lpwstr>
  </property>
  <property fmtid="{D5CDD505-2E9C-101B-9397-08002B2CF9AE}" pid="4" name="DocumentType">
    <vt:lpwstr/>
  </property>
</Properties>
</file>