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2"/>
  <workbookPr/>
  <mc:AlternateContent xmlns:mc="http://schemas.openxmlformats.org/markup-compatibility/2006">
    <mc:Choice Requires="x15">
      <x15ac:absPath xmlns:x15ac="http://schemas.microsoft.com/office/spreadsheetml/2010/11/ac" url="https://iesoonline.sharepoint.com/sites/2023-2025FeesCase/Shared Documents/General/DRAFT EVIDENCE/"/>
    </mc:Choice>
  </mc:AlternateContent>
  <xr:revisionPtr revIDLastSave="26" documentId="11_34A2467A6CAEDA85C0F249BA7F181FA1D9B4A2CA" xr6:coauthVersionLast="47" xr6:coauthVersionMax="47" xr10:uidLastSave="{ABFF41A2-7AAA-43BA-BE64-19707AC3E1AF}"/>
  <bookViews>
    <workbookView xWindow="0" yWindow="0" windowWidth="28800" windowHeight="12450" xr2:uid="{00000000-000D-0000-FFFF-FFFF00000000}"/>
  </bookViews>
  <sheets>
    <sheet name="E-3-1-A1" sheetId="1" r:id="rId1"/>
  </sheets>
  <calcPr calcId="191028"/>
  <customWorkbookViews>
    <customWorkbookView name="Miriam Heinz - Personal View" guid="{1A0C26B6-52C3-470D-9683-622BCE493FE4}" mergeInterval="0" personalView="1" maximized="1" xWindow="-9" yWindow="-9" windowWidth="1938" windowHeight="1048" activeSheetId="1"/>
    <customWorkbookView name="Maia Chase - Personal View" guid="{82A5420B-A125-4CCD-84D8-965DE591C075}" mergeInterval="0" personalView="1" maximized="1" xWindow="-8" yWindow="-8" windowWidth="1382" windowHeight="744" activeSheetId="1"/>
    <customWorkbookView name="Betsy Melendez - Personal View" guid="{5C763245-B7FC-4726-B863-0F64D69166DB}" mergeInterval="0" personalView="1" maximized="1" xWindow="1358" yWindow="-8" windowWidth="1696" windowHeight="1066" activeSheetId="1"/>
    <customWorkbookView name="Anu Ghuman - Personal View" guid="{640975B0-FF1E-47AB-B1BD-A23E50270511}" mergeInterval="0" personalView="1" maximized="1" xWindow="-8" yWindow="-8" windowWidth="1936" windowHeight="1056" activeSheetId="1"/>
    <customWorkbookView name="Ian Innis - Personal View" guid="{5A734697-C25E-8F4C-9811-626ADA78D2A4}" mergeInterval="0" personalView="1" yWindow="23" windowWidth="1152" windowHeight="760" activeSheetId="1" showComments="commIndAndComment"/>
    <customWorkbookView name="George Dimitropoulos - Personal View" guid="{BC03DC00-1EED-437B-918B-EB57B518FB72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73" i="1"/>
  <c r="B74" i="1"/>
  <c r="B71" i="1"/>
  <c r="B64" i="1"/>
  <c r="B65" i="1"/>
  <c r="B63" i="1"/>
  <c r="F73" i="1"/>
  <c r="F72" i="1"/>
  <c r="F71" i="1"/>
  <c r="F65" i="1"/>
  <c r="F64" i="1"/>
  <c r="F63" i="1"/>
  <c r="F57" i="1"/>
  <c r="F56" i="1"/>
  <c r="F55" i="1"/>
  <c r="F33" i="1"/>
  <c r="J41" i="1" l="1"/>
  <c r="K8" i="1"/>
  <c r="I8" i="1"/>
  <c r="J7" i="1"/>
  <c r="G7" i="1"/>
  <c r="E18" i="1"/>
  <c r="D18" i="1"/>
  <c r="C18" i="1"/>
  <c r="J18" i="1" s="1"/>
  <c r="B18" i="1"/>
  <c r="K18" i="1" s="1"/>
  <c r="K17" i="1"/>
  <c r="J17" i="1"/>
  <c r="I17" i="1"/>
  <c r="G17" i="1"/>
  <c r="K16" i="1"/>
  <c r="J16" i="1"/>
  <c r="I16" i="1"/>
  <c r="G16" i="1"/>
  <c r="K15" i="1"/>
  <c r="J15" i="1"/>
  <c r="I15" i="1"/>
  <c r="G15" i="1"/>
  <c r="F18" i="1"/>
  <c r="E10" i="1"/>
  <c r="D10" i="1"/>
  <c r="C10" i="1"/>
  <c r="J10" i="1" s="1"/>
  <c r="B10" i="1"/>
  <c r="K10" i="1" s="1"/>
  <c r="K9" i="1"/>
  <c r="J9" i="1"/>
  <c r="I9" i="1"/>
  <c r="G9" i="1"/>
  <c r="J8" i="1"/>
  <c r="G8" i="1"/>
  <c r="K7" i="1"/>
  <c r="I7" i="1"/>
  <c r="F10" i="1"/>
  <c r="G18" i="1" l="1"/>
  <c r="I18" i="1"/>
  <c r="G10" i="1"/>
  <c r="I10" i="1"/>
  <c r="C74" i="1" l="1"/>
  <c r="D74" i="1"/>
  <c r="E74" i="1"/>
  <c r="B66" i="1"/>
  <c r="C66" i="1"/>
  <c r="D66" i="1"/>
  <c r="E66" i="1"/>
  <c r="B58" i="1"/>
  <c r="C58" i="1"/>
  <c r="D58" i="1"/>
  <c r="E58" i="1"/>
  <c r="B50" i="1"/>
  <c r="C50" i="1"/>
  <c r="D50" i="1"/>
  <c r="E50" i="1"/>
  <c r="G47" i="1"/>
  <c r="G48" i="1"/>
  <c r="G49" i="1"/>
  <c r="F50" i="1"/>
  <c r="G50" i="1"/>
  <c r="K74" i="1" l="1"/>
  <c r="J74" i="1"/>
  <c r="I74" i="1"/>
  <c r="K73" i="1"/>
  <c r="J73" i="1"/>
  <c r="I73" i="1"/>
  <c r="G73" i="1"/>
  <c r="K72" i="1"/>
  <c r="J72" i="1"/>
  <c r="I72" i="1"/>
  <c r="G72" i="1"/>
  <c r="K71" i="1"/>
  <c r="J71" i="1"/>
  <c r="I71" i="1"/>
  <c r="G71" i="1"/>
  <c r="K66" i="1"/>
  <c r="J66" i="1"/>
  <c r="I66" i="1"/>
  <c r="K65" i="1"/>
  <c r="J65" i="1"/>
  <c r="I65" i="1"/>
  <c r="G65" i="1"/>
  <c r="K64" i="1"/>
  <c r="J64" i="1"/>
  <c r="I64" i="1"/>
  <c r="G64" i="1"/>
  <c r="K63" i="1"/>
  <c r="J63" i="1"/>
  <c r="I63" i="1"/>
  <c r="G63" i="1"/>
  <c r="K58" i="1"/>
  <c r="J58" i="1"/>
  <c r="I58" i="1"/>
  <c r="K57" i="1"/>
  <c r="J57" i="1"/>
  <c r="I57" i="1"/>
  <c r="G57" i="1"/>
  <c r="K56" i="1"/>
  <c r="J56" i="1"/>
  <c r="I56" i="1"/>
  <c r="G56" i="1"/>
  <c r="K55" i="1"/>
  <c r="J55" i="1"/>
  <c r="I55" i="1"/>
  <c r="G55" i="1"/>
  <c r="K50" i="1"/>
  <c r="J50" i="1"/>
  <c r="I50" i="1"/>
  <c r="K49" i="1"/>
  <c r="J49" i="1"/>
  <c r="I49" i="1"/>
  <c r="K48" i="1"/>
  <c r="J48" i="1"/>
  <c r="I48" i="1"/>
  <c r="K47" i="1"/>
  <c r="J47" i="1"/>
  <c r="I47" i="1"/>
  <c r="G40" i="1"/>
  <c r="G33" i="1"/>
  <c r="G66" i="1" l="1"/>
  <c r="F66" i="1"/>
  <c r="G58" i="1"/>
  <c r="F74" i="1"/>
  <c r="F58" i="1"/>
  <c r="G74" i="1"/>
  <c r="F24" i="1" l="1"/>
  <c r="I40" i="1"/>
  <c r="E42" i="1"/>
  <c r="D42" i="1"/>
  <c r="C42" i="1"/>
  <c r="G41" i="1"/>
  <c r="J40" i="1"/>
  <c r="J39" i="1"/>
  <c r="G39" i="1"/>
  <c r="E34" i="1"/>
  <c r="B34" i="1"/>
  <c r="K32" i="1"/>
  <c r="J32" i="1"/>
  <c r="I32" i="1"/>
  <c r="G32" i="1"/>
  <c r="F32" i="1"/>
  <c r="K31" i="1"/>
  <c r="J31" i="1"/>
  <c r="I31" i="1"/>
  <c r="G31" i="1"/>
  <c r="F31" i="1"/>
  <c r="K25" i="1"/>
  <c r="K24" i="1"/>
  <c r="K23" i="1"/>
  <c r="G42" i="1" l="1"/>
  <c r="J42" i="1"/>
  <c r="K39" i="1"/>
  <c r="I39" i="1"/>
  <c r="F39" i="1"/>
  <c r="K40" i="1"/>
  <c r="F40" i="1"/>
  <c r="C34" i="1"/>
  <c r="J34" i="1" s="1"/>
  <c r="K33" i="1"/>
  <c r="J33" i="1"/>
  <c r="D34" i="1"/>
  <c r="I33" i="1"/>
  <c r="G34" i="1"/>
  <c r="I34" i="1"/>
  <c r="K34" i="1" l="1"/>
  <c r="F34" i="1"/>
  <c r="K41" i="1" l="1"/>
  <c r="I41" i="1"/>
  <c r="F41" i="1"/>
  <c r="F42" i="1" s="1"/>
  <c r="B42" i="1"/>
  <c r="I25" i="1"/>
  <c r="I24" i="1"/>
  <c r="I23" i="1"/>
  <c r="K42" i="1" l="1"/>
  <c r="I42" i="1"/>
  <c r="J25" i="1"/>
  <c r="J24" i="1"/>
  <c r="J23" i="1"/>
  <c r="F25" i="1" l="1"/>
  <c r="F23" i="1"/>
  <c r="E26" i="1" l="1"/>
  <c r="C26" i="1"/>
  <c r="D26" i="1"/>
  <c r="G25" i="1"/>
  <c r="G24" i="1"/>
  <c r="G23" i="1"/>
  <c r="J26" i="1" l="1"/>
  <c r="B26" i="1"/>
  <c r="G26" i="1"/>
  <c r="I26" i="1" l="1"/>
  <c r="K26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tc={6FCE5A69-E387-47FC-A78D-BF39AB0D2FA8}</author>
  </authors>
  <commentList>
    <comment ref="A2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Provide 2019-2021 budget and actuals, 2022 budget and forecast and 2023-2025 budget 
Reply:
    @Sophie Zhao we need to expand this table to 2019-2020, let's just do it for Actual</t>
      </text>
    </comment>
  </commentList>
</comments>
</file>

<file path=xl/sharedStrings.xml><?xml version="1.0" encoding="utf-8"?>
<sst xmlns="http://schemas.openxmlformats.org/spreadsheetml/2006/main" count="138" uniqueCount="30">
  <si>
    <t>Filed:  March 27, 2023, EB-2022-0318, Exhibit E-3-1 Attachment 1, Page 1 of 1</t>
  </si>
  <si>
    <t>Service Life Comparison and Amortization Expense</t>
  </si>
  <si>
    <t>($ millions)</t>
  </si>
  <si>
    <t>2019 Actuals</t>
  </si>
  <si>
    <t>Category</t>
  </si>
  <si>
    <t>Opening Net Book Value</t>
  </si>
  <si>
    <t>Asset Additions</t>
  </si>
  <si>
    <t>Amortization on Existing Assets</t>
  </si>
  <si>
    <t>Amortization on Asset Additions</t>
  </si>
  <si>
    <t>Closing Net Book Value</t>
  </si>
  <si>
    <t>Total Amortization</t>
  </si>
  <si>
    <t>Avg remaining service life of Existing Assets (years)</t>
  </si>
  <si>
    <t>Avg service life of Asset Additions (years)</t>
  </si>
  <si>
    <t>Avg remaining service life of NBV Assets (years)</t>
  </si>
  <si>
    <t>Facilities</t>
  </si>
  <si>
    <t>Market Systems and Applications</t>
  </si>
  <si>
    <t>Information Technology hardware and other assets</t>
  </si>
  <si>
    <t>Total</t>
  </si>
  <si>
    <t>2020 Actuals</t>
  </si>
  <si>
    <t>2021 Budget</t>
  </si>
  <si>
    <t>Budgeted Opening Net Book Value</t>
  </si>
  <si>
    <t>2021 Actual</t>
  </si>
  <si>
    <t>2022 Budget</t>
  </si>
  <si>
    <t>2022 Actuals</t>
  </si>
  <si>
    <t>Avg remaining service life of Existing Assets</t>
  </si>
  <si>
    <t>Avg service life of Asset Additions</t>
  </si>
  <si>
    <t>Avg remaining service life of NBV Assets</t>
  </si>
  <si>
    <t>2023 Budget</t>
  </si>
  <si>
    <t>2024 Budget</t>
  </si>
  <si>
    <t>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</si>
</sst>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(* #,##0.0,_);_(* \(#,##0.0,\);_(* &quot;-&quot;??_);_(@_)"/>
    <numFmt numFmtId="167" formatCode="_(* #,##0.0_);_(* \(#,##0.0\);_(* &quot;-&quot;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1" xfId="1" applyNumberFormat="1" applyFont="1" applyBorder="1"/>
    <xf numFmtId="0" fontId="7" fillId="0" borderId="0" xfId="0" applyFont="1"/>
    <xf numFmtId="0" fontId="3" fillId="0" borderId="0" xfId="0" applyFont="1"/>
    <xf numFmtId="0" fontId="8" fillId="0" borderId="0" xfId="0" applyFont="1"/>
    <xf numFmtId="164" fontId="3" fillId="0" borderId="0" xfId="1" applyNumberFormat="1" applyFont="1"/>
    <xf numFmtId="166" fontId="0" fillId="0" borderId="1" xfId="0" applyNumberFormat="1" applyBorder="1" applyAlignment="1">
      <alignment wrapText="1"/>
    </xf>
    <xf numFmtId="166" fontId="0" fillId="0" borderId="1" xfId="1" applyNumberFormat="1" applyFont="1" applyBorder="1"/>
    <xf numFmtId="166" fontId="5" fillId="0" borderId="1" xfId="1" applyNumberFormat="1" applyFont="1" applyFill="1" applyBorder="1"/>
    <xf numFmtId="166" fontId="1" fillId="0" borderId="1" xfId="0" applyNumberFormat="1" applyFont="1" applyBorder="1" applyAlignment="1">
      <alignment wrapText="1"/>
    </xf>
    <xf numFmtId="166" fontId="1" fillId="0" borderId="1" xfId="1" applyNumberFormat="1" applyFont="1" applyBorder="1"/>
    <xf numFmtId="166" fontId="6" fillId="0" borderId="1" xfId="1" applyNumberFormat="1" applyFont="1" applyFill="1" applyBorder="1"/>
    <xf numFmtId="166" fontId="0" fillId="0" borderId="0" xfId="0" applyNumberFormat="1"/>
    <xf numFmtId="166" fontId="5" fillId="0" borderId="0" xfId="0" applyNumberFormat="1" applyFont="1"/>
    <xf numFmtId="166" fontId="0" fillId="0" borderId="0" xfId="1" applyNumberFormat="1" applyFont="1"/>
    <xf numFmtId="166" fontId="0" fillId="0" borderId="0" xfId="0" applyNumberFormat="1" applyAlignment="1">
      <alignment wrapText="1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" fillId="0" borderId="1" xfId="1" applyNumberFormat="1" applyFont="1" applyFill="1" applyBorder="1"/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0" xfId="0" applyFont="1"/>
    <xf numFmtId="165" fontId="1" fillId="0" borderId="1" xfId="0" applyNumberFormat="1" applyFont="1" applyBorder="1"/>
    <xf numFmtId="165" fontId="1" fillId="0" borderId="1" xfId="1" applyNumberFormat="1" applyFont="1" applyBorder="1"/>
    <xf numFmtId="167" fontId="10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left" vertical="center"/>
    </xf>
    <xf numFmtId="166" fontId="2" fillId="0" borderId="4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ophie Zhao" id="{1B70538B-1300-4704-975B-52B5C147A68E}" userId="Sophie.Zhao@ieso.ca" providerId="PeoplePicker"/>
  <person displayName="Betsy Melendez" id="{8CCB8FEE-D7FC-467E-92E7-4D1C0414156E}" userId="S::betsy.melendez@ieso.ca::7ce1b045-1f3e-4601-8b63-dba196dcfa82" providerId="AD"/>
  <person displayName="George Dimitropoulos" id="{30C07B7F-5003-4453-9711-326F8DEE16DE}" userId="S::george.dimitropoulos@ieso.ca::f0d5dac6-06cb-42cf-a0fb-bb856cfc858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2-11-25T01:51:02.10" personId="{30C07B7F-5003-4453-9711-326F8DEE16DE}" id="{6FCE5A69-E387-47FC-A78D-BF39AB0D2FA8}">
    <text xml:space="preserve">Provide 2019-2021 budget and actuals, 2022 budget and forecast and 2023-2025 budget </text>
  </threadedComment>
  <threadedComment ref="A21" dT="2023-01-31T22:53:12.60" personId="{8CCB8FEE-D7FC-467E-92E7-4D1C0414156E}" id="{D652A9E2-BDAE-46F0-B6FA-2E0B480493CD}" parentId="{6FCE5A69-E387-47FC-A78D-BF39AB0D2FA8}">
    <text>@Sophie Zhao we need to expand this table to 2019-2020, let's just do it for Actual</text>
    <mentions>
      <mention mentionpersonId="{1B70538B-1300-4704-975B-52B5C147A68E}" mentionId="{B2155F63-74B7-4EB7-9209-6A00FF40125A}" startIndex="0" length="1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microsoft.com/office/2017/10/relationships/threadedComment" Target="../threadedComments/threadedComment1.xml"/><Relationship Id="rId4" Type="http://schemas.openxmlformats.org/officeDocument/2006/relationships/printerSettings" Target="../printerSettings/printerSettings4.bin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38" zoomScale="85" zoomScaleNormal="85" workbookViewId="0">
      <selection activeCell="C51" sqref="C51"/>
    </sheetView>
  </sheetViews>
  <sheetFormatPr defaultColWidth="8.85546875" defaultRowHeight="15"/>
  <cols>
    <col min="1" max="1" width="49.140625" customWidth="1"/>
    <col min="2" max="2" width="13.140625" customWidth="1"/>
    <col min="3" max="3" width="13.140625" style="7" customWidth="1"/>
    <col min="4" max="7" width="13.140625" customWidth="1"/>
    <col min="9" max="9" width="15" customWidth="1"/>
    <col min="10" max="10" width="13.28515625" style="5" bestFit="1" customWidth="1"/>
    <col min="11" max="11" width="13.7109375" customWidth="1"/>
    <col min="14" max="14" width="9.42578125" bestFit="1" customWidth="1"/>
  </cols>
  <sheetData>
    <row r="1" spans="1:11" s="13" customFormat="1" ht="14.25">
      <c r="A1" s="30" t="s">
        <v>0</v>
      </c>
      <c r="C1" s="14"/>
      <c r="J1" s="15"/>
    </row>
    <row r="2" spans="1:11">
      <c r="A2" s="2"/>
      <c r="B2" s="2"/>
      <c r="C2" s="8"/>
      <c r="D2" s="2"/>
      <c r="E2" s="2"/>
      <c r="F2" s="2"/>
      <c r="G2" s="2"/>
      <c r="H2" s="2"/>
    </row>
    <row r="3" spans="1:11">
      <c r="A3" s="12" t="s">
        <v>1</v>
      </c>
      <c r="B3" s="13"/>
      <c r="C3" s="14"/>
      <c r="D3" s="13"/>
      <c r="E3" s="13"/>
      <c r="F3" s="13"/>
      <c r="G3" s="13"/>
      <c r="H3" s="13"/>
    </row>
    <row r="4" spans="1:11">
      <c r="A4" s="1" t="s">
        <v>2</v>
      </c>
    </row>
    <row r="5" spans="1:11" ht="18.75">
      <c r="A5" s="41" t="s">
        <v>3</v>
      </c>
      <c r="B5" s="41"/>
      <c r="C5" s="41"/>
      <c r="D5" s="41"/>
      <c r="E5" s="41"/>
      <c r="F5" s="41"/>
      <c r="G5" s="41"/>
    </row>
    <row r="6" spans="1:11" ht="75">
      <c r="A6" s="3" t="s">
        <v>4</v>
      </c>
      <c r="B6" s="4" t="s">
        <v>5</v>
      </c>
      <c r="C6" s="4" t="s">
        <v>6</v>
      </c>
      <c r="D6" s="9" t="s">
        <v>7</v>
      </c>
      <c r="E6" s="4" t="s">
        <v>8</v>
      </c>
      <c r="F6" s="4" t="s">
        <v>9</v>
      </c>
      <c r="G6" s="31" t="s">
        <v>10</v>
      </c>
      <c r="I6" s="32" t="s">
        <v>11</v>
      </c>
      <c r="J6" s="32" t="s">
        <v>12</v>
      </c>
      <c r="K6" s="32" t="s">
        <v>13</v>
      </c>
    </row>
    <row r="7" spans="1:11" ht="15.75" customHeight="1">
      <c r="A7" s="16" t="s">
        <v>14</v>
      </c>
      <c r="B7" s="17">
        <v>29320</v>
      </c>
      <c r="C7" s="17">
        <v>4</v>
      </c>
      <c r="D7" s="18">
        <v>-1394</v>
      </c>
      <c r="E7" s="18">
        <v>-0.38973999999999998</v>
      </c>
      <c r="F7" s="17">
        <v>27929.610260000001</v>
      </c>
      <c r="G7" s="18">
        <f>D7+E7</f>
        <v>-1394.3897400000001</v>
      </c>
      <c r="I7" s="10">
        <f t="shared" ref="I7:I10" si="0">IFERROR(+B7/-D7,0)</f>
        <v>21.032998565279769</v>
      </c>
      <c r="J7" s="11">
        <f>IFERROR(+C7/-E7,0)</f>
        <v>10.263252424693386</v>
      </c>
      <c r="K7" s="11">
        <f>IFERROR(-SUM(B7:C7)/SUM(D7:E7),0)</f>
        <v>21.029988358921802</v>
      </c>
    </row>
    <row r="8" spans="1:11" ht="15.75" customHeight="1">
      <c r="A8" s="16" t="s">
        <v>15</v>
      </c>
      <c r="B8" s="17">
        <v>40217</v>
      </c>
      <c r="C8" s="17">
        <v>8576</v>
      </c>
      <c r="D8" s="18">
        <v>-11393.95472</v>
      </c>
      <c r="E8" s="18">
        <v>-1895.04528</v>
      </c>
      <c r="F8" s="17">
        <v>35504</v>
      </c>
      <c r="G8" s="18">
        <f>D8+E8</f>
        <v>-13289</v>
      </c>
      <c r="I8" s="10">
        <f>IFERROR(+B8/-D8,0)</f>
        <v>3.5296787628448643</v>
      </c>
      <c r="J8" s="11">
        <f t="shared" ref="J8:J10" si="1">IFERROR(+C8/-E8,0)</f>
        <v>4.5254855335171724</v>
      </c>
      <c r="K8" s="11">
        <f>IFERROR(-SUM(B8:C8)/SUM(D8:E8),0)</f>
        <v>3.6716833471292047</v>
      </c>
    </row>
    <row r="9" spans="1:11" ht="15.75" customHeight="1">
      <c r="A9" s="34" t="s">
        <v>16</v>
      </c>
      <c r="B9" s="17">
        <v>7034</v>
      </c>
      <c r="C9" s="17">
        <v>10064</v>
      </c>
      <c r="D9" s="18">
        <v>-2299.9142700000002</v>
      </c>
      <c r="E9" s="18">
        <v>-2077.0857299999998</v>
      </c>
      <c r="F9" s="17">
        <v>12721</v>
      </c>
      <c r="G9" s="18">
        <f>D9+E9</f>
        <v>-4377</v>
      </c>
      <c r="I9" s="10">
        <f t="shared" si="0"/>
        <v>3.05837486716407</v>
      </c>
      <c r="J9" s="11">
        <f t="shared" si="1"/>
        <v>4.8452501765538587</v>
      </c>
      <c r="K9" s="11">
        <f t="shared" ref="K9:K10" si="2">IFERROR(-SUM(B9:C9)/SUM(D9:E9),0)</f>
        <v>3.9063285355266162</v>
      </c>
    </row>
    <row r="10" spans="1:11" ht="15.75" customHeight="1">
      <c r="A10" s="19" t="s">
        <v>17</v>
      </c>
      <c r="B10" s="20">
        <f>SUM(B7:B9)</f>
        <v>76571</v>
      </c>
      <c r="C10" s="20">
        <f t="shared" ref="C10:G10" si="3">SUM(C7:C9)</f>
        <v>18644</v>
      </c>
      <c r="D10" s="21">
        <f t="shared" si="3"/>
        <v>-15087.868989999999</v>
      </c>
      <c r="E10" s="21">
        <f t="shared" si="3"/>
        <v>-3972.5207499999997</v>
      </c>
      <c r="F10" s="20">
        <f t="shared" si="3"/>
        <v>76154.610260000001</v>
      </c>
      <c r="G10" s="21">
        <f t="shared" si="3"/>
        <v>-19060.389739999999</v>
      </c>
      <c r="I10" s="38">
        <f t="shared" si="0"/>
        <v>5.0750042998616998</v>
      </c>
      <c r="J10" s="39">
        <f t="shared" si="1"/>
        <v>4.6932416904304404</v>
      </c>
      <c r="K10" s="39">
        <f t="shared" si="2"/>
        <v>4.9954382517259068</v>
      </c>
    </row>
    <row r="11" spans="1:11">
      <c r="A11" s="22"/>
      <c r="B11" s="22"/>
      <c r="C11" s="23"/>
      <c r="D11" s="24"/>
      <c r="E11" s="22"/>
      <c r="F11" s="22"/>
      <c r="G11" s="22"/>
    </row>
    <row r="12" spans="1:11">
      <c r="A12" s="25"/>
      <c r="B12" s="22"/>
      <c r="C12" s="23"/>
      <c r="D12" s="22"/>
      <c r="E12" s="22"/>
      <c r="F12" s="22"/>
      <c r="G12" s="22"/>
    </row>
    <row r="13" spans="1:11" ht="18.75">
      <c r="A13" s="42" t="s">
        <v>18</v>
      </c>
      <c r="B13" s="43"/>
      <c r="C13" s="43"/>
      <c r="D13" s="43"/>
      <c r="E13" s="43"/>
      <c r="F13" s="43"/>
      <c r="G13" s="44"/>
      <c r="H13" s="6"/>
    </row>
    <row r="14" spans="1:11" ht="75">
      <c r="A14" s="26" t="s">
        <v>4</v>
      </c>
      <c r="B14" s="27" t="s">
        <v>5</v>
      </c>
      <c r="C14" s="27" t="s">
        <v>6</v>
      </c>
      <c r="D14" s="28" t="s">
        <v>7</v>
      </c>
      <c r="E14" s="27" t="s">
        <v>8</v>
      </c>
      <c r="F14" s="27" t="s">
        <v>9</v>
      </c>
      <c r="G14" s="33" t="s">
        <v>10</v>
      </c>
      <c r="H14" s="1"/>
      <c r="I14" s="32" t="s">
        <v>11</v>
      </c>
      <c r="J14" s="32" t="s">
        <v>12</v>
      </c>
      <c r="K14" s="32" t="s">
        <v>13</v>
      </c>
    </row>
    <row r="15" spans="1:11" ht="15.75" customHeight="1">
      <c r="A15" s="16" t="s">
        <v>14</v>
      </c>
      <c r="B15" s="17">
        <v>27930</v>
      </c>
      <c r="C15" s="18"/>
      <c r="D15" s="18">
        <v>-1459</v>
      </c>
      <c r="E15" s="18"/>
      <c r="F15" s="17">
        <v>26471</v>
      </c>
      <c r="G15" s="18">
        <f>D15+E15</f>
        <v>-1459</v>
      </c>
      <c r="I15" s="10">
        <f>IFERROR(+B15/-D15,0)</f>
        <v>19.143248800548321</v>
      </c>
      <c r="J15" s="11">
        <f>IFERROR(+C15/-E15,0)</f>
        <v>0</v>
      </c>
      <c r="K15" s="11">
        <f>IFERROR(-SUM(B15:C15)/SUM(D15:E15),0)</f>
        <v>19.143248800548321</v>
      </c>
    </row>
    <row r="16" spans="1:11" ht="15.75" customHeight="1">
      <c r="A16" s="16" t="s">
        <v>15</v>
      </c>
      <c r="B16" s="17">
        <v>35504</v>
      </c>
      <c r="C16" s="18">
        <v>8587</v>
      </c>
      <c r="D16" s="18">
        <v>-12097.8519</v>
      </c>
      <c r="E16" s="18">
        <v>-1248.1481000000001</v>
      </c>
      <c r="F16" s="17">
        <v>30745</v>
      </c>
      <c r="G16" s="18">
        <f>D16+E16</f>
        <v>-13346</v>
      </c>
      <c r="I16" s="10">
        <f t="shared" ref="I16:I18" si="4">IFERROR(+B16/-D16,0)</f>
        <v>2.9347358765401981</v>
      </c>
      <c r="J16" s="11">
        <f t="shared" ref="J16:J18" si="5">IFERROR(+C16/-E16,0)</f>
        <v>6.8797925502590589</v>
      </c>
      <c r="K16" s="11">
        <f t="shared" ref="K16:K18" si="6">IFERROR(-SUM(B16:C16)/SUM(D16:E16),0)</f>
        <v>3.3036864978270644</v>
      </c>
    </row>
    <row r="17" spans="1:11" ht="15.75" customHeight="1">
      <c r="A17" s="34" t="s">
        <v>16</v>
      </c>
      <c r="B17" s="17">
        <v>12721</v>
      </c>
      <c r="C17" s="18">
        <v>6734</v>
      </c>
      <c r="D17" s="18">
        <v>-4084.2642099999998</v>
      </c>
      <c r="E17" s="18">
        <v>-757.73578999999995</v>
      </c>
      <c r="F17" s="17">
        <v>14613</v>
      </c>
      <c r="G17" s="18">
        <f>D17+E17</f>
        <v>-4842</v>
      </c>
      <c r="I17" s="10">
        <f t="shared" si="4"/>
        <v>3.1146368956380521</v>
      </c>
      <c r="J17" s="11">
        <f t="shared" si="5"/>
        <v>8.8870026846692838</v>
      </c>
      <c r="K17" s="11">
        <f t="shared" si="6"/>
        <v>4.0179677819083022</v>
      </c>
    </row>
    <row r="18" spans="1:11" ht="15.75" customHeight="1">
      <c r="A18" s="19" t="s">
        <v>17</v>
      </c>
      <c r="B18" s="29">
        <f>SUM(B15:B17)</f>
        <v>76155</v>
      </c>
      <c r="C18" s="20">
        <f t="shared" ref="C18" si="7">SUM(C15:C17)</f>
        <v>15321</v>
      </c>
      <c r="D18" s="21">
        <f>SUM(D15:D17)</f>
        <v>-17641.116109999999</v>
      </c>
      <c r="E18" s="21">
        <f t="shared" ref="E18:G18" si="8">SUM(E15:E17)</f>
        <v>-2005.8838900000001</v>
      </c>
      <c r="F18" s="20">
        <f t="shared" si="8"/>
        <v>71829</v>
      </c>
      <c r="G18" s="21">
        <f t="shared" si="8"/>
        <v>-19647</v>
      </c>
      <c r="H18" s="1"/>
      <c r="I18" s="38">
        <f t="shared" si="4"/>
        <v>4.3169037335926248</v>
      </c>
      <c r="J18" s="39">
        <f t="shared" si="5"/>
        <v>7.6380293377798649</v>
      </c>
      <c r="K18" s="39">
        <f t="shared" si="6"/>
        <v>4.6559780119102152</v>
      </c>
    </row>
    <row r="19" spans="1:11">
      <c r="A19" s="22"/>
      <c r="B19" s="22"/>
      <c r="C19" s="23"/>
      <c r="D19" s="22"/>
      <c r="E19" s="22"/>
      <c r="F19" s="22"/>
      <c r="G19" s="22"/>
    </row>
    <row r="20" spans="1:11">
      <c r="A20" s="22"/>
      <c r="B20" s="22"/>
      <c r="C20" s="23"/>
      <c r="D20" s="22"/>
      <c r="E20" s="22"/>
      <c r="F20" s="22"/>
      <c r="G20" s="22"/>
    </row>
    <row r="21" spans="1:11" ht="18.75">
      <c r="A21" s="41" t="s">
        <v>19</v>
      </c>
      <c r="B21" s="41"/>
      <c r="C21" s="41"/>
      <c r="D21" s="41"/>
      <c r="E21" s="41"/>
      <c r="F21" s="41"/>
      <c r="G21" s="41"/>
    </row>
    <row r="22" spans="1:11" ht="75">
      <c r="A22" s="3" t="s">
        <v>4</v>
      </c>
      <c r="B22" s="4" t="s">
        <v>20</v>
      </c>
      <c r="C22" s="4" t="s">
        <v>6</v>
      </c>
      <c r="D22" s="9" t="s">
        <v>7</v>
      </c>
      <c r="E22" s="4" t="s">
        <v>8</v>
      </c>
      <c r="F22" s="4" t="s">
        <v>9</v>
      </c>
      <c r="G22" s="31" t="s">
        <v>10</v>
      </c>
      <c r="I22" s="32" t="s">
        <v>11</v>
      </c>
      <c r="J22" s="32" t="s">
        <v>12</v>
      </c>
      <c r="K22" s="32" t="s">
        <v>13</v>
      </c>
    </row>
    <row r="23" spans="1:11" ht="15.75" customHeight="1">
      <c r="A23" s="16" t="s">
        <v>14</v>
      </c>
      <c r="B23" s="17">
        <v>26562.375400000001</v>
      </c>
      <c r="C23" s="17"/>
      <c r="D23" s="18">
        <v>-1348.72048</v>
      </c>
      <c r="E23" s="18"/>
      <c r="F23" s="17">
        <f>SUM(B23:E23)</f>
        <v>25213.654920000001</v>
      </c>
      <c r="G23" s="18">
        <f>D23+E23</f>
        <v>-1348.72048</v>
      </c>
      <c r="I23" s="10">
        <f t="shared" ref="I23:I26" si="9">IFERROR(+B23/-D23,0)</f>
        <v>19.694499930778839</v>
      </c>
      <c r="J23" s="11">
        <f>IFERROR(+C23/-E23,0)</f>
        <v>0</v>
      </c>
      <c r="K23" s="11">
        <f>IFERROR(-SUM(B23:C23)/SUM(D23:E23),0)</f>
        <v>19.694499930778839</v>
      </c>
    </row>
    <row r="24" spans="1:11" ht="15.75" customHeight="1">
      <c r="A24" s="16" t="s">
        <v>15</v>
      </c>
      <c r="B24" s="17">
        <v>35444.310216249993</v>
      </c>
      <c r="C24" s="17">
        <v>6797.4239133333303</v>
      </c>
      <c r="D24" s="18">
        <v>-11871.727975515299</v>
      </c>
      <c r="E24" s="18">
        <v>-1349.1160114985801</v>
      </c>
      <c r="F24" s="17">
        <f>SUM(B24:E24)</f>
        <v>29020.890142569446</v>
      </c>
      <c r="G24" s="18">
        <f>D24+E24</f>
        <v>-13220.843987013879</v>
      </c>
      <c r="I24" s="10">
        <f t="shared" si="9"/>
        <v>2.9856066689998015</v>
      </c>
      <c r="J24" s="11">
        <f t="shared" ref="J24:J26" si="10">IFERROR(+C24/-E24,0)</f>
        <v>5.0384280190869895</v>
      </c>
      <c r="K24" s="11">
        <f t="shared" ref="K24:K26" si="11">IFERROR(-SUM(B24:C24)/SUM(D24:E24),0)</f>
        <v>3.1950860452687513</v>
      </c>
    </row>
    <row r="25" spans="1:11" ht="15.75" customHeight="1">
      <c r="A25" s="34" t="s">
        <v>16</v>
      </c>
      <c r="B25" s="17">
        <v>13791.640744166665</v>
      </c>
      <c r="C25" s="17"/>
      <c r="D25" s="18">
        <v>-4592.8777916666704</v>
      </c>
      <c r="E25" s="18"/>
      <c r="F25" s="17">
        <f>SUM(B25:E25)</f>
        <v>9198.7629524999938</v>
      </c>
      <c r="G25" s="18">
        <f>D25+E25</f>
        <v>-4592.8777916666704</v>
      </c>
      <c r="I25" s="10">
        <f t="shared" si="9"/>
        <v>3.0028320738666845</v>
      </c>
      <c r="J25" s="11">
        <f t="shared" si="10"/>
        <v>0</v>
      </c>
      <c r="K25" s="11">
        <f t="shared" si="11"/>
        <v>3.0028320738666845</v>
      </c>
    </row>
    <row r="26" spans="1:11" ht="15.75" customHeight="1">
      <c r="A26" s="19" t="s">
        <v>17</v>
      </c>
      <c r="B26" s="20">
        <f>SUM(B23:B25)</f>
        <v>75798.326360416657</v>
      </c>
      <c r="C26" s="20">
        <f t="shared" ref="C26" si="12">SUM(C23:C25)</f>
        <v>6797.4239133333303</v>
      </c>
      <c r="D26" s="21">
        <f t="shared" ref="D26" si="13">SUM(D23:D25)</f>
        <v>-17813.326247181969</v>
      </c>
      <c r="E26" s="21">
        <f t="shared" ref="E26" si="14">SUM(E23:E25)</f>
        <v>-1349.1160114985801</v>
      </c>
      <c r="F26" s="20">
        <f t="shared" ref="F26" si="15">SUM(F23:F25)</f>
        <v>63433.308015069444</v>
      </c>
      <c r="G26" s="21">
        <f t="shared" ref="G26" si="16">SUM(G23:G25)</f>
        <v>-19162.442258680549</v>
      </c>
      <c r="I26" s="38">
        <f t="shared" si="9"/>
        <v>4.2551472593394957</v>
      </c>
      <c r="J26" s="39">
        <f t="shared" si="10"/>
        <v>5.0384280190869895</v>
      </c>
      <c r="K26" s="39">
        <f t="shared" si="11"/>
        <v>4.3102934980187237</v>
      </c>
    </row>
    <row r="27" spans="1:11">
      <c r="A27" s="22"/>
      <c r="B27" s="22"/>
      <c r="C27" s="23"/>
      <c r="D27" s="24"/>
      <c r="E27" s="22"/>
      <c r="F27" s="22"/>
      <c r="G27" s="22"/>
    </row>
    <row r="28" spans="1:11">
      <c r="A28" s="25"/>
      <c r="B28" s="22"/>
      <c r="C28" s="23"/>
      <c r="D28" s="22"/>
      <c r="E28" s="22"/>
      <c r="F28" s="22"/>
      <c r="G28" s="22"/>
    </row>
    <row r="29" spans="1:11" ht="18.75">
      <c r="A29" s="42" t="s">
        <v>21</v>
      </c>
      <c r="B29" s="43"/>
      <c r="C29" s="43"/>
      <c r="D29" s="43"/>
      <c r="E29" s="43"/>
      <c r="F29" s="43"/>
      <c r="G29" s="44"/>
      <c r="H29" s="6"/>
    </row>
    <row r="30" spans="1:11" ht="58.5" customHeight="1">
      <c r="A30" s="26" t="s">
        <v>4</v>
      </c>
      <c r="B30" s="27" t="s">
        <v>5</v>
      </c>
      <c r="C30" s="27" t="s">
        <v>6</v>
      </c>
      <c r="D30" s="28" t="s">
        <v>7</v>
      </c>
      <c r="E30" s="27" t="s">
        <v>8</v>
      </c>
      <c r="F30" s="27" t="s">
        <v>9</v>
      </c>
      <c r="G30" s="33" t="s">
        <v>10</v>
      </c>
      <c r="H30" s="1"/>
      <c r="I30" s="32" t="s">
        <v>11</v>
      </c>
      <c r="J30" s="32" t="s">
        <v>12</v>
      </c>
      <c r="K30" s="32" t="s">
        <v>13</v>
      </c>
    </row>
    <row r="31" spans="1:11" ht="15.75" customHeight="1">
      <c r="A31" s="16" t="s">
        <v>14</v>
      </c>
      <c r="B31" s="17">
        <v>26471</v>
      </c>
      <c r="C31" s="18">
        <v>1309</v>
      </c>
      <c r="D31" s="18">
        <v>-1356</v>
      </c>
      <c r="E31" s="18">
        <v>-185</v>
      </c>
      <c r="F31" s="17">
        <f>SUM(B31:E31)</f>
        <v>26239</v>
      </c>
      <c r="G31" s="18">
        <f>D31+E31</f>
        <v>-1541</v>
      </c>
      <c r="I31" s="10">
        <f>IFERROR(+B31/-D31,0)</f>
        <v>19.521386430678465</v>
      </c>
      <c r="J31" s="11">
        <f>IFERROR(+C31/-E31,0)</f>
        <v>7.0756756756756758</v>
      </c>
      <c r="K31" s="11">
        <f>IFERROR(-SUM(B31:C31)/SUM(D31:E31),0)</f>
        <v>18.027255029201818</v>
      </c>
    </row>
    <row r="32" spans="1:11" ht="15.75" customHeight="1">
      <c r="A32" s="16" t="s">
        <v>15</v>
      </c>
      <c r="B32" s="17">
        <v>30745</v>
      </c>
      <c r="C32" s="18">
        <v>9315</v>
      </c>
      <c r="D32" s="18">
        <v>-11288</v>
      </c>
      <c r="E32" s="18">
        <v>-729</v>
      </c>
      <c r="F32" s="17">
        <f>SUM(B32:E32)</f>
        <v>28043</v>
      </c>
      <c r="G32" s="18">
        <f>D32+E32</f>
        <v>-12017</v>
      </c>
      <c r="I32" s="10">
        <f t="shared" ref="I32:I34" si="17">IFERROR(+B32/-D32,0)</f>
        <v>2.7236888731396172</v>
      </c>
      <c r="J32" s="11">
        <f t="shared" ref="J32:J34" si="18">IFERROR(+C32/-E32,0)</f>
        <v>12.777777777777779</v>
      </c>
      <c r="K32" s="11">
        <f t="shared" ref="K32:K34" si="19">IFERROR(-SUM(B32:C32)/SUM(D32:E32),0)</f>
        <v>3.3336107181492887</v>
      </c>
    </row>
    <row r="33" spans="1:11" ht="15.75" customHeight="1">
      <c r="A33" s="34" t="s">
        <v>16</v>
      </c>
      <c r="B33" s="17">
        <v>14613</v>
      </c>
      <c r="C33" s="18">
        <v>2514.5109900000007</v>
      </c>
      <c r="D33" s="18">
        <v>-4213.9346999999998</v>
      </c>
      <c r="E33" s="18">
        <v>-725.83739000000037</v>
      </c>
      <c r="F33" s="17">
        <f>SUM(B33:E33)</f>
        <v>12187.738900000002</v>
      </c>
      <c r="G33" s="18">
        <f>D33+E33</f>
        <v>-4939.7720900000004</v>
      </c>
      <c r="I33" s="10">
        <f t="shared" si="17"/>
        <v>3.4677803621399259</v>
      </c>
      <c r="J33" s="11">
        <f t="shared" si="18"/>
        <v>3.4642896944176429</v>
      </c>
      <c r="K33" s="11">
        <f t="shared" si="19"/>
        <v>3.4672674524139842</v>
      </c>
    </row>
    <row r="34" spans="1:11" ht="15.75" customHeight="1">
      <c r="A34" s="19" t="s">
        <v>17</v>
      </c>
      <c r="B34" s="29">
        <f>SUM(B31:B33)</f>
        <v>71829</v>
      </c>
      <c r="C34" s="20">
        <f t="shared" ref="C34" si="20">SUM(C31:C33)</f>
        <v>13138.510990000001</v>
      </c>
      <c r="D34" s="21">
        <f>SUM(D31:D33)</f>
        <v>-16857.934699999998</v>
      </c>
      <c r="E34" s="21">
        <f t="shared" ref="E34:G34" si="21">SUM(E31:E33)</f>
        <v>-1639.8373900000004</v>
      </c>
      <c r="F34" s="20">
        <f t="shared" si="21"/>
        <v>66469.738899999997</v>
      </c>
      <c r="G34" s="21">
        <f t="shared" si="21"/>
        <v>-18497.772089999999</v>
      </c>
      <c r="H34" s="1"/>
      <c r="I34" s="38">
        <f t="shared" si="17"/>
        <v>4.2608422252341507</v>
      </c>
      <c r="J34" s="39">
        <f t="shared" si="18"/>
        <v>8.0120816064573308</v>
      </c>
      <c r="K34" s="39">
        <f t="shared" si="19"/>
        <v>4.5933916028695112</v>
      </c>
    </row>
    <row r="35" spans="1:11">
      <c r="A35" s="22"/>
      <c r="B35" s="22"/>
      <c r="C35" s="23"/>
      <c r="D35" s="22"/>
      <c r="E35" s="22"/>
      <c r="F35" s="22"/>
      <c r="G35" s="22"/>
    </row>
    <row r="36" spans="1:11">
      <c r="A36" s="22"/>
      <c r="B36" s="22"/>
      <c r="C36" s="23"/>
      <c r="D36" s="22"/>
      <c r="E36" s="22"/>
      <c r="F36" s="22"/>
      <c r="G36" s="22"/>
    </row>
    <row r="37" spans="1:11" ht="18.75">
      <c r="A37" s="45" t="s">
        <v>22</v>
      </c>
      <c r="B37" s="45"/>
      <c r="C37" s="45"/>
      <c r="D37" s="45"/>
      <c r="E37" s="45"/>
      <c r="F37" s="45"/>
      <c r="G37" s="45"/>
    </row>
    <row r="38" spans="1:11" ht="75">
      <c r="A38" s="26" t="s">
        <v>4</v>
      </c>
      <c r="B38" s="27" t="s">
        <v>20</v>
      </c>
      <c r="C38" s="27" t="s">
        <v>6</v>
      </c>
      <c r="D38" s="28" t="s">
        <v>7</v>
      </c>
      <c r="E38" s="27" t="s">
        <v>8</v>
      </c>
      <c r="F38" s="27" t="s">
        <v>9</v>
      </c>
      <c r="G38" s="33" t="s">
        <v>10</v>
      </c>
      <c r="I38" s="32" t="s">
        <v>11</v>
      </c>
      <c r="J38" s="32" t="s">
        <v>12</v>
      </c>
      <c r="K38" s="32" t="s">
        <v>13</v>
      </c>
    </row>
    <row r="39" spans="1:11" ht="15.75" customHeight="1">
      <c r="A39" s="16" t="s">
        <v>14</v>
      </c>
      <c r="B39" s="17">
        <v>25494</v>
      </c>
      <c r="C39" s="18">
        <v>1375</v>
      </c>
      <c r="D39" s="18">
        <v>-1354.8</v>
      </c>
      <c r="E39" s="18">
        <v>-145</v>
      </c>
      <c r="F39" s="17">
        <f>SUM(B39:E39)</f>
        <v>25369.200000000001</v>
      </c>
      <c r="G39" s="18">
        <f>D39+E39</f>
        <v>-1499.8</v>
      </c>
      <c r="I39" s="10">
        <f>IFERROR(+B39/-D39,0)</f>
        <v>18.817537643932685</v>
      </c>
      <c r="J39" s="11">
        <f>IFERROR(+C39/-E39,0)</f>
        <v>9.4827586206896548</v>
      </c>
      <c r="K39" s="11">
        <f>IFERROR(-SUM(B39:C39)/SUM(D39:E39),0)</f>
        <v>17.915055340712094</v>
      </c>
    </row>
    <row r="40" spans="1:11" ht="15.75" customHeight="1">
      <c r="A40" s="16" t="s">
        <v>15</v>
      </c>
      <c r="B40" s="17">
        <v>27436</v>
      </c>
      <c r="C40" s="18">
        <v>35364</v>
      </c>
      <c r="D40" s="18">
        <v>-10378.5</v>
      </c>
      <c r="E40" s="18">
        <v>-2872.3</v>
      </c>
      <c r="F40" s="17">
        <f>SUM(B40:E40)</f>
        <v>49549.2</v>
      </c>
      <c r="G40" s="18">
        <f>D40+E40</f>
        <v>-13250.8</v>
      </c>
      <c r="I40" s="10">
        <f>IFERROR(+B40/-D40,0)</f>
        <v>2.6435419376595846</v>
      </c>
      <c r="J40" s="11">
        <f t="shared" ref="J40:J42" si="22">IFERROR(+C40/-E40,0)</f>
        <v>12.312084392298853</v>
      </c>
      <c r="K40" s="11">
        <f t="shared" ref="K40:K42" si="23">IFERROR(-SUM(B40:C40)/SUM(D40:E40),0)</f>
        <v>4.7393364928909953</v>
      </c>
    </row>
    <row r="41" spans="1:11" ht="15.75" customHeight="1">
      <c r="A41" s="34" t="s">
        <v>16</v>
      </c>
      <c r="B41" s="17">
        <v>12543.138610000002</v>
      </c>
      <c r="C41" s="18">
        <v>9237</v>
      </c>
      <c r="D41" s="18">
        <v>-4312.6000000000004</v>
      </c>
      <c r="E41" s="18">
        <v>-936.8</v>
      </c>
      <c r="F41" s="17">
        <f>SUM(B41:E41)</f>
        <v>16530.738610000004</v>
      </c>
      <c r="G41" s="18">
        <f>D41+E41</f>
        <v>-5249.4000000000005</v>
      </c>
      <c r="I41" s="10">
        <f>IFERROR(+B41/-D41,0)</f>
        <v>2.9084864374159443</v>
      </c>
      <c r="J41" s="11">
        <f>IFERROR(+C41/-E41,0)</f>
        <v>9.8601622544833489</v>
      </c>
      <c r="K41" s="11">
        <f t="shared" si="23"/>
        <v>4.1490720101344918</v>
      </c>
    </row>
    <row r="42" spans="1:11" ht="15.75" customHeight="1">
      <c r="A42" s="19" t="s">
        <v>17</v>
      </c>
      <c r="B42" s="20">
        <f>SUM(B39:B41)</f>
        <v>65473.138610000002</v>
      </c>
      <c r="C42" s="20">
        <f t="shared" ref="C42:G42" si="24">SUM(C39:C41)</f>
        <v>45976</v>
      </c>
      <c r="D42" s="21">
        <f>SUM(D39:D41)</f>
        <v>-16045.9</v>
      </c>
      <c r="E42" s="21">
        <f t="shared" si="24"/>
        <v>-3954.1000000000004</v>
      </c>
      <c r="F42" s="20">
        <f t="shared" si="24"/>
        <v>91449.138609999995</v>
      </c>
      <c r="G42" s="21">
        <f t="shared" si="24"/>
        <v>-20000</v>
      </c>
      <c r="I42" s="38">
        <f t="shared" ref="I42" si="25">IFERROR(+B42/-D42,0)</f>
        <v>4.0803656142690654</v>
      </c>
      <c r="J42" s="39">
        <f t="shared" si="22"/>
        <v>11.627424698414304</v>
      </c>
      <c r="K42" s="39">
        <f t="shared" si="23"/>
        <v>5.5724569304999996</v>
      </c>
    </row>
    <row r="45" spans="1:11" ht="18.75">
      <c r="A45" s="45" t="s">
        <v>23</v>
      </c>
      <c r="B45" s="45"/>
      <c r="C45" s="45"/>
      <c r="D45" s="45"/>
      <c r="E45" s="45"/>
      <c r="F45" s="45"/>
      <c r="G45" s="45"/>
    </row>
    <row r="46" spans="1:11" ht="60">
      <c r="A46" s="3" t="s">
        <v>4</v>
      </c>
      <c r="B46" s="4" t="s">
        <v>5</v>
      </c>
      <c r="C46" s="4" t="s">
        <v>6</v>
      </c>
      <c r="D46" s="9" t="s">
        <v>7</v>
      </c>
      <c r="E46" s="4" t="s">
        <v>8</v>
      </c>
      <c r="F46" s="4" t="s">
        <v>9</v>
      </c>
      <c r="G46" s="33" t="s">
        <v>10</v>
      </c>
      <c r="I46" s="32" t="s">
        <v>24</v>
      </c>
      <c r="J46" s="32" t="s">
        <v>25</v>
      </c>
      <c r="K46" s="32" t="s">
        <v>26</v>
      </c>
    </row>
    <row r="47" spans="1:11">
      <c r="A47" s="35" t="s">
        <v>14</v>
      </c>
      <c r="B47" s="17">
        <v>26239.408369999997</v>
      </c>
      <c r="C47" s="17">
        <v>1224.5515600000001</v>
      </c>
      <c r="D47" s="17">
        <v>-1354.8045400000001</v>
      </c>
      <c r="E47" s="17">
        <v>-32.446419999999996</v>
      </c>
      <c r="F47" s="17">
        <v>26076.708969999996</v>
      </c>
      <c r="G47" s="18">
        <f>D47+E47</f>
        <v>-1387.2509600000001</v>
      </c>
      <c r="I47" s="10">
        <f>IFERROR(+B47/-D47,0)</f>
        <v>19.367670830214369</v>
      </c>
      <c r="J47" s="11">
        <f>IFERROR(+C47/-E47,0)</f>
        <v>37.740729485718312</v>
      </c>
      <c r="K47" s="11">
        <f>IFERROR(-SUM(B47:C47)/SUM(D47:E47),0)</f>
        <v>19.797398395745205</v>
      </c>
    </row>
    <row r="48" spans="1:11">
      <c r="A48" s="35" t="s">
        <v>15</v>
      </c>
      <c r="B48" s="17">
        <v>28043.147109999998</v>
      </c>
      <c r="C48" s="17">
        <v>10535.12543</v>
      </c>
      <c r="D48" s="17">
        <v>-11140.072300000002</v>
      </c>
      <c r="E48" s="17">
        <v>-693.52342999999996</v>
      </c>
      <c r="F48" s="17">
        <v>26744.676809999997</v>
      </c>
      <c r="G48" s="18">
        <f>D48+E48</f>
        <v>-11833.595730000001</v>
      </c>
      <c r="I48" s="10">
        <f>IFERROR(+B48/-D48,0)</f>
        <v>2.5173218229472347</v>
      </c>
      <c r="J48" s="11">
        <f t="shared" ref="J48:J50" si="26">IFERROR(+C48/-E48,0)</f>
        <v>15.190727485587619</v>
      </c>
      <c r="K48" s="11">
        <f t="shared" ref="K48:K50" si="27">IFERROR(-SUM(B48:C48)/SUM(D48:E48),0)</f>
        <v>3.2600634177655818</v>
      </c>
    </row>
    <row r="49" spans="1:11">
      <c r="A49" s="35" t="s">
        <v>16</v>
      </c>
      <c r="B49" s="17">
        <v>12187.738900000002</v>
      </c>
      <c r="C49" s="17">
        <v>3876.3157700000002</v>
      </c>
      <c r="D49" s="17">
        <v>-3969.3912</v>
      </c>
      <c r="E49" s="17">
        <v>-397.39058999999986</v>
      </c>
      <c r="F49" s="17">
        <v>11697.272880000002</v>
      </c>
      <c r="G49" s="18">
        <f>D49+E49</f>
        <v>-4366.78179</v>
      </c>
      <c r="I49" s="10">
        <f>IFERROR(+B49/-D49,0)</f>
        <v>3.0704302715237546</v>
      </c>
      <c r="J49" s="11">
        <f t="shared" si="26"/>
        <v>9.7544226449851301</v>
      </c>
      <c r="K49" s="11">
        <f t="shared" si="27"/>
        <v>3.6786941602593797</v>
      </c>
    </row>
    <row r="50" spans="1:11">
      <c r="A50" s="36" t="s">
        <v>17</v>
      </c>
      <c r="B50" s="20">
        <f t="shared" ref="B50:E50" si="28">SUM(B47:B49)</f>
        <v>66470.294379999992</v>
      </c>
      <c r="C50" s="20">
        <f t="shared" si="28"/>
        <v>15635.992760000001</v>
      </c>
      <c r="D50" s="20">
        <f t="shared" si="28"/>
        <v>-16464.268040000003</v>
      </c>
      <c r="E50" s="20">
        <f t="shared" si="28"/>
        <v>-1123.3604399999999</v>
      </c>
      <c r="F50" s="20">
        <f t="shared" ref="F50:G50" si="29">SUM(F47:F49)</f>
        <v>64518.658660000001</v>
      </c>
      <c r="G50" s="21">
        <f t="shared" si="29"/>
        <v>-17587.628479999999</v>
      </c>
      <c r="I50" s="38">
        <f t="shared" ref="I50" si="30">IFERROR(+B50/-D50,0)</f>
        <v>4.0372456411976625</v>
      </c>
      <c r="J50" s="39">
        <f t="shared" si="26"/>
        <v>13.918945516721243</v>
      </c>
      <c r="K50" s="39">
        <f t="shared" si="27"/>
        <v>4.6684115049034736</v>
      </c>
    </row>
    <row r="51" spans="1:11">
      <c r="C51" s="40"/>
      <c r="D51" s="37"/>
      <c r="E51" s="40"/>
      <c r="G51" s="7"/>
    </row>
    <row r="53" spans="1:11" ht="18.75">
      <c r="A53" s="45" t="s">
        <v>27</v>
      </c>
      <c r="B53" s="45"/>
      <c r="C53" s="45"/>
      <c r="D53" s="45"/>
      <c r="E53" s="45"/>
      <c r="F53" s="45"/>
      <c r="G53" s="45"/>
    </row>
    <row r="54" spans="1:11" ht="60">
      <c r="A54" s="3" t="s">
        <v>4</v>
      </c>
      <c r="B54" s="4" t="s">
        <v>20</v>
      </c>
      <c r="C54" s="4" t="s">
        <v>6</v>
      </c>
      <c r="D54" s="9" t="s">
        <v>7</v>
      </c>
      <c r="E54" s="4" t="s">
        <v>8</v>
      </c>
      <c r="F54" s="4" t="s">
        <v>9</v>
      </c>
      <c r="G54" s="33" t="s">
        <v>10</v>
      </c>
      <c r="I54" s="32" t="s">
        <v>24</v>
      </c>
      <c r="J54" s="32" t="s">
        <v>25</v>
      </c>
      <c r="K54" s="32" t="s">
        <v>26</v>
      </c>
    </row>
    <row r="55" spans="1:11">
      <c r="A55" s="35" t="s">
        <v>14</v>
      </c>
      <c r="B55" s="17">
        <v>26076.708969999996</v>
      </c>
      <c r="C55" s="17">
        <v>0</v>
      </c>
      <c r="D55" s="17">
        <v>-1719</v>
      </c>
      <c r="E55" s="17">
        <v>0</v>
      </c>
      <c r="F55" s="17">
        <f>SUM(B55:E55)</f>
        <v>24357.708969999996</v>
      </c>
      <c r="G55" s="18">
        <f>D55+E55</f>
        <v>-1719</v>
      </c>
      <c r="I55" s="10">
        <f>IFERROR(+B55/-D55,0)</f>
        <v>15.16969689936009</v>
      </c>
      <c r="J55" s="11">
        <f>IFERROR(+C55/-E55,0)</f>
        <v>0</v>
      </c>
      <c r="K55" s="11">
        <f>IFERROR(-SUM(B55:C55)/SUM(D55:E55),0)</f>
        <v>15.16969689936009</v>
      </c>
    </row>
    <row r="56" spans="1:11">
      <c r="A56" s="35" t="s">
        <v>15</v>
      </c>
      <c r="B56" s="17">
        <v>51190.818320161794</v>
      </c>
      <c r="C56" s="17">
        <v>16949.231571102417</v>
      </c>
      <c r="D56" s="17">
        <v>-14657.923461265145</v>
      </c>
      <c r="E56" s="17">
        <v>-1499.4867114994963</v>
      </c>
      <c r="F56" s="17">
        <f>SUM(B56:E56)</f>
        <v>51982.639718499559</v>
      </c>
      <c r="G56" s="18">
        <f>D56+E56</f>
        <v>-16157.410172764641</v>
      </c>
      <c r="I56" s="10">
        <f>IFERROR(+B56/-D56,0)</f>
        <v>3.4923649625704516</v>
      </c>
      <c r="J56" s="11">
        <f t="shared" ref="J56:J58" si="31">IFERROR(+C56/-E56,0)</f>
        <v>11.303355635711554</v>
      </c>
      <c r="K56" s="11">
        <f t="shared" ref="K56:K58" si="32">IFERROR(-SUM(B56:C56)/SUM(D56:E56),0)</f>
        <v>4.2172631110227607</v>
      </c>
    </row>
    <row r="57" spans="1:11">
      <c r="A57" s="35" t="s">
        <v>16</v>
      </c>
      <c r="B57" s="17">
        <v>12830.007283500003</v>
      </c>
      <c r="C57" s="17">
        <v>7491.5955700000004</v>
      </c>
      <c r="D57" s="17">
        <v>-4159</v>
      </c>
      <c r="E57" s="17">
        <v>-995.79546575000006</v>
      </c>
      <c r="F57" s="17">
        <f>SUM(B57:E57)</f>
        <v>15166.807387750005</v>
      </c>
      <c r="G57" s="18">
        <f>D57+E57</f>
        <v>-5154.7954657500004</v>
      </c>
      <c r="I57" s="10">
        <f>IFERROR(+B57/-D57,0)</f>
        <v>3.0848779234190919</v>
      </c>
      <c r="J57" s="11">
        <f t="shared" si="31"/>
        <v>7.5232272365867621</v>
      </c>
      <c r="K57" s="11">
        <f t="shared" si="32"/>
        <v>3.9422714225079925</v>
      </c>
    </row>
    <row r="58" spans="1:11">
      <c r="A58" s="36" t="s">
        <v>17</v>
      </c>
      <c r="B58" s="20">
        <f t="shared" ref="B58:E58" si="33">SUM(B55:B57)</f>
        <v>90097.534573661789</v>
      </c>
      <c r="C58" s="20">
        <f t="shared" si="33"/>
        <v>24440.827141102418</v>
      </c>
      <c r="D58" s="20">
        <f t="shared" si="33"/>
        <v>-20535.923461265145</v>
      </c>
      <c r="E58" s="20">
        <f t="shared" si="33"/>
        <v>-2495.2821772494963</v>
      </c>
      <c r="F58" s="20">
        <f t="shared" ref="F58:G58" si="34">SUM(F55:F57)</f>
        <v>91507.15607624955</v>
      </c>
      <c r="G58" s="21">
        <f t="shared" si="34"/>
        <v>-23031.205638514642</v>
      </c>
      <c r="I58" s="38">
        <f t="shared" ref="I58" si="35">IFERROR(+B58/-D58,0)</f>
        <v>4.387313516414479</v>
      </c>
      <c r="J58" s="39">
        <f t="shared" si="31"/>
        <v>9.7948149367391757</v>
      </c>
      <c r="K58" s="39">
        <f t="shared" si="32"/>
        <v>4.9731813224412322</v>
      </c>
    </row>
    <row r="61" spans="1:11" ht="18.75">
      <c r="A61" s="45" t="s">
        <v>28</v>
      </c>
      <c r="B61" s="45"/>
      <c r="C61" s="45"/>
      <c r="D61" s="45"/>
      <c r="E61" s="45"/>
      <c r="F61" s="45"/>
      <c r="G61" s="45"/>
    </row>
    <row r="62" spans="1:11" ht="60">
      <c r="A62" s="3" t="s">
        <v>4</v>
      </c>
      <c r="B62" s="4" t="s">
        <v>20</v>
      </c>
      <c r="C62" s="4" t="s">
        <v>6</v>
      </c>
      <c r="D62" s="9" t="s">
        <v>7</v>
      </c>
      <c r="E62" s="4" t="s">
        <v>8</v>
      </c>
      <c r="F62" s="4" t="s">
        <v>9</v>
      </c>
      <c r="G62" s="33" t="s">
        <v>10</v>
      </c>
      <c r="I62" s="32" t="s">
        <v>24</v>
      </c>
      <c r="J62" s="32" t="s">
        <v>25</v>
      </c>
      <c r="K62" s="32" t="s">
        <v>26</v>
      </c>
    </row>
    <row r="63" spans="1:11">
      <c r="A63" s="35" t="s">
        <v>14</v>
      </c>
      <c r="B63" s="17">
        <f>+F55</f>
        <v>24357.708969999996</v>
      </c>
      <c r="C63" s="17">
        <v>0</v>
      </c>
      <c r="D63" s="17">
        <v>-1716</v>
      </c>
      <c r="E63" s="17">
        <v>0</v>
      </c>
      <c r="F63" s="17">
        <f>SUM(B63:E63)</f>
        <v>22641.708969999996</v>
      </c>
      <c r="G63" s="18">
        <f>D63+E63</f>
        <v>-1716</v>
      </c>
      <c r="I63" s="10">
        <f>IFERROR(+B63/-D63,0)</f>
        <v>14.194469096736594</v>
      </c>
      <c r="J63" s="11">
        <f>IFERROR(+C63/-E63,0)</f>
        <v>0</v>
      </c>
      <c r="K63" s="11">
        <f>IFERROR(-SUM(B63:C63)/SUM(D63:E63),0)</f>
        <v>14.194469096736594</v>
      </c>
    </row>
    <row r="64" spans="1:11">
      <c r="A64" s="35" t="s">
        <v>15</v>
      </c>
      <c r="B64" s="17">
        <f t="shared" ref="B64:B65" si="36">+F56</f>
        <v>51982.639718499559</v>
      </c>
      <c r="C64" s="17">
        <v>5513.7036825000005</v>
      </c>
      <c r="D64" s="17">
        <v>-15532.74914998563</v>
      </c>
      <c r="E64" s="17">
        <v>-445.78565856526643</v>
      </c>
      <c r="F64" s="17">
        <f>SUM(B64:E64)</f>
        <v>41517.808592448659</v>
      </c>
      <c r="G64" s="18">
        <f>D64+E64</f>
        <v>-15978.534808550896</v>
      </c>
      <c r="I64" s="10">
        <f>IFERROR(+B64/-D64,0)</f>
        <v>3.3466477322559252</v>
      </c>
      <c r="J64" s="11">
        <f t="shared" ref="J64:J66" si="37">IFERROR(+C64/-E64,0)</f>
        <v>12.368508444720979</v>
      </c>
      <c r="K64" s="11">
        <f t="shared" ref="K64:K66" si="38">IFERROR(-SUM(B64:C64)/SUM(D64:E64),0)</f>
        <v>3.5983489155858304</v>
      </c>
    </row>
    <row r="65" spans="1:11">
      <c r="A65" s="35" t="s">
        <v>16</v>
      </c>
      <c r="B65" s="17">
        <f t="shared" si="36"/>
        <v>15166.807387750005</v>
      </c>
      <c r="C65" s="17">
        <v>3828.0821700000001</v>
      </c>
      <c r="D65" s="17">
        <v>-4213</v>
      </c>
      <c r="E65" s="17">
        <v>-63.801369500000014</v>
      </c>
      <c r="F65" s="17">
        <f>SUM(B65:E65)</f>
        <v>14718.088188250003</v>
      </c>
      <c r="G65" s="18">
        <f>D65+E65</f>
        <v>-4276.8013695</v>
      </c>
      <c r="I65" s="10">
        <f>IFERROR(+B65/-D65,0)</f>
        <v>3.6000017535604094</v>
      </c>
      <c r="J65" s="11">
        <f t="shared" si="37"/>
        <v>59.999999999999986</v>
      </c>
      <c r="K65" s="11">
        <f t="shared" si="38"/>
        <v>4.44137754285528</v>
      </c>
    </row>
    <row r="66" spans="1:11">
      <c r="A66" s="36" t="s">
        <v>17</v>
      </c>
      <c r="B66" s="20">
        <f t="shared" ref="B66:E66" si="39">SUM(B63:B65)</f>
        <v>91507.15607624955</v>
      </c>
      <c r="C66" s="20">
        <f t="shared" si="39"/>
        <v>9341.7858525000011</v>
      </c>
      <c r="D66" s="20">
        <f t="shared" si="39"/>
        <v>-21461.74914998563</v>
      </c>
      <c r="E66" s="20">
        <f t="shared" si="39"/>
        <v>-509.58702806526645</v>
      </c>
      <c r="F66" s="20">
        <f t="shared" ref="F66:G66" si="40">SUM(F63:F65)</f>
        <v>78877.605750698654</v>
      </c>
      <c r="G66" s="21">
        <f t="shared" si="40"/>
        <v>-21971.336178050897</v>
      </c>
      <c r="I66" s="38">
        <f t="shared" ref="I66" si="41">IFERROR(+B66/-D66,0)</f>
        <v>4.2637324402941701</v>
      </c>
      <c r="J66" s="39">
        <f t="shared" si="37"/>
        <v>18.332071536372649</v>
      </c>
      <c r="K66" s="39">
        <f t="shared" si="38"/>
        <v>4.5900231606986397</v>
      </c>
    </row>
    <row r="69" spans="1:11" ht="18.75">
      <c r="A69" s="45" t="s">
        <v>29</v>
      </c>
      <c r="B69" s="45"/>
      <c r="C69" s="45"/>
      <c r="D69" s="45"/>
      <c r="E69" s="45"/>
      <c r="F69" s="45"/>
      <c r="G69" s="45"/>
    </row>
    <row r="70" spans="1:11" ht="60">
      <c r="A70" s="3" t="s">
        <v>4</v>
      </c>
      <c r="B70" s="4" t="s">
        <v>20</v>
      </c>
      <c r="C70" s="4" t="s">
        <v>6</v>
      </c>
      <c r="D70" s="9" t="s">
        <v>7</v>
      </c>
      <c r="E70" s="4" t="s">
        <v>8</v>
      </c>
      <c r="F70" s="4" t="s">
        <v>9</v>
      </c>
      <c r="G70" s="33" t="s">
        <v>10</v>
      </c>
      <c r="I70" s="32" t="s">
        <v>24</v>
      </c>
      <c r="J70" s="32" t="s">
        <v>25</v>
      </c>
      <c r="K70" s="32" t="s">
        <v>26</v>
      </c>
    </row>
    <row r="71" spans="1:11">
      <c r="A71" s="35" t="s">
        <v>14</v>
      </c>
      <c r="B71" s="17">
        <f>+F63</f>
        <v>22641.708969999996</v>
      </c>
      <c r="C71" s="17">
        <v>15900</v>
      </c>
      <c r="D71" s="17">
        <v>-1716</v>
      </c>
      <c r="E71" s="17">
        <v>-463.75</v>
      </c>
      <c r="F71" s="17">
        <f>SUM(B71:E71)</f>
        <v>36361.958969999992</v>
      </c>
      <c r="G71" s="18">
        <f>D71+E71</f>
        <v>-2179.75</v>
      </c>
      <c r="I71" s="10">
        <f>IFERROR(+B71/-D71,0)</f>
        <v>13.194469096736594</v>
      </c>
      <c r="J71" s="11">
        <f>IFERROR(+C71/-E71,0)</f>
        <v>34.285714285714285</v>
      </c>
      <c r="K71" s="11">
        <f>IFERROR(-SUM(B71:C71)/SUM(D71:E71),0)</f>
        <v>17.681710732882209</v>
      </c>
    </row>
    <row r="72" spans="1:11">
      <c r="A72" s="35" t="s">
        <v>15</v>
      </c>
      <c r="B72" s="17">
        <f t="shared" ref="B72:B73" si="42">+F64</f>
        <v>41517.808592448659</v>
      </c>
      <c r="C72" s="17">
        <v>181800</v>
      </c>
      <c r="D72" s="17">
        <v>-14449</v>
      </c>
      <c r="E72" s="17">
        <v>-6075.7953136902706</v>
      </c>
      <c r="F72" s="17">
        <f>SUM(B72:E72)</f>
        <v>202793.01327875839</v>
      </c>
      <c r="G72" s="18">
        <f>D72+E72</f>
        <v>-20524.795313690272</v>
      </c>
      <c r="I72" s="10">
        <f>IFERROR(+B72/-D72,0)</f>
        <v>2.8734035983423531</v>
      </c>
      <c r="J72" s="11">
        <f t="shared" ref="J72:J74" si="43">IFERROR(+C72/-E72,0)</f>
        <v>29.92200866121339</v>
      </c>
      <c r="K72" s="11">
        <f t="shared" ref="K72:K74" si="44">IFERROR(-SUM(B72:C72)/SUM(D72:E72),0)</f>
        <v>10.880391505950518</v>
      </c>
    </row>
    <row r="73" spans="1:11">
      <c r="A73" s="35" t="s">
        <v>16</v>
      </c>
      <c r="B73" s="17">
        <f t="shared" si="42"/>
        <v>14718.088188250003</v>
      </c>
      <c r="C73" s="17">
        <v>4750</v>
      </c>
      <c r="D73" s="17">
        <v>-3516</v>
      </c>
      <c r="E73" s="17">
        <v>-791.66666666666686</v>
      </c>
      <c r="F73" s="17">
        <f>SUM(B73:E73)</f>
        <v>15160.421521583337</v>
      </c>
      <c r="G73" s="18">
        <f>D73+E73</f>
        <v>-4307.666666666667</v>
      </c>
      <c r="I73" s="10">
        <f>IFERROR(+B73/-D73,0)</f>
        <v>4.1860319079209338</v>
      </c>
      <c r="J73" s="11">
        <f t="shared" si="43"/>
        <v>5.9999999999999982</v>
      </c>
      <c r="K73" s="11">
        <f t="shared" si="44"/>
        <v>4.5194045163468237</v>
      </c>
    </row>
    <row r="74" spans="1:11">
      <c r="A74" s="36" t="s">
        <v>17</v>
      </c>
      <c r="B74" s="20">
        <f t="shared" ref="B74:E74" si="45">SUM(B71:B73)</f>
        <v>78877.605750698654</v>
      </c>
      <c r="C74" s="20">
        <f t="shared" si="45"/>
        <v>202450</v>
      </c>
      <c r="D74" s="20">
        <f t="shared" si="45"/>
        <v>-19681</v>
      </c>
      <c r="E74" s="20">
        <f t="shared" si="45"/>
        <v>-7331.2119803569376</v>
      </c>
      <c r="F74" s="20">
        <f t="shared" ref="F74:G74" si="46">SUM(F71:F73)</f>
        <v>254315.3937703417</v>
      </c>
      <c r="G74" s="21">
        <f t="shared" si="46"/>
        <v>-27012.21198035694</v>
      </c>
      <c r="I74" s="38">
        <f t="shared" ref="I74" si="47">IFERROR(+B74/-D74,0)</f>
        <v>4.0078047736750495</v>
      </c>
      <c r="J74" s="39">
        <f t="shared" si="43"/>
        <v>27.614806466166762</v>
      </c>
      <c r="K74" s="39">
        <f t="shared" si="44"/>
        <v>10.414830372102729</v>
      </c>
    </row>
  </sheetData>
  <customSheetViews>
    <customSheetView guid="{1A0C26B6-52C3-470D-9683-622BCE493FE4}" scale="110">
      <selection activeCell="A2" sqref="A2"/>
      <pageMargins left="0" right="0" top="0" bottom="0" header="0" footer="0"/>
      <pageSetup orientation="portrait" r:id="rId1"/>
    </customSheetView>
    <customSheetView guid="{82A5420B-A125-4CCD-84D8-965DE591C075}" scale="110">
      <selection activeCell="B7" sqref="B7"/>
      <pageMargins left="0" right="0" top="0" bottom="0" header="0" footer="0"/>
      <pageSetup orientation="portrait" r:id="rId2"/>
    </customSheetView>
    <customSheetView guid="{5C763245-B7FC-4726-B863-0F64D69166DB}" scale="90" topLeftCell="A7">
      <selection activeCell="A23" sqref="A23"/>
      <pageMargins left="0" right="0" top="0" bottom="0" header="0" footer="0"/>
      <pageSetup orientation="portrait" r:id="rId3"/>
    </customSheetView>
    <customSheetView guid="{640975B0-FF1E-47AB-B1BD-A23E50270511}" scale="110" topLeftCell="A7">
      <selection activeCell="E10" sqref="E10"/>
      <pageMargins left="0" right="0" top="0" bottom="0" header="0" footer="0"/>
      <pageSetup orientation="portrait" r:id="rId4"/>
    </customSheetView>
    <customSheetView guid="{5A734697-C25E-8F4C-9811-626ADA78D2A4}" scale="110">
      <selection activeCell="E8" sqref="E8"/>
      <pageMargins left="0" right="0" top="0" bottom="0" header="0" footer="0"/>
      <pageSetup orientation="portrait" r:id="rId5"/>
    </customSheetView>
    <customSheetView guid="{BC03DC00-1EED-437B-918B-EB57B518FB72}" scale="110">
      <selection activeCell="A2" sqref="A2"/>
      <pageMargins left="0" right="0" top="0" bottom="0" header="0" footer="0"/>
      <pageSetup orientation="portrait" r:id="rId6"/>
    </customSheetView>
  </customSheetViews>
  <mergeCells count="9">
    <mergeCell ref="A5:G5"/>
    <mergeCell ref="A13:G13"/>
    <mergeCell ref="A69:G69"/>
    <mergeCell ref="A45:G45"/>
    <mergeCell ref="A21:G21"/>
    <mergeCell ref="A37:G37"/>
    <mergeCell ref="A29:G29"/>
    <mergeCell ref="A53:G53"/>
    <mergeCell ref="A61:G61"/>
  </mergeCells>
  <pageMargins left="0.7" right="0.7" top="0.75" bottom="0.75" header="0.3" footer="0.3"/>
  <pageSetup orientation="portrait" r:id="rId7"/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304C5-B726-4B8D-9CEE-5A751C8B6E09}"/>
</file>

<file path=customXml/itemProps2.xml><?xml version="1.0" encoding="utf-8"?>
<ds:datastoreItem xmlns:ds="http://schemas.openxmlformats.org/officeDocument/2006/customXml" ds:itemID="{77D240D6-3504-45D3-8665-1F39D0D72216}"/>
</file>

<file path=customXml/itemProps3.xml><?xml version="1.0" encoding="utf-8"?>
<ds:datastoreItem xmlns:ds="http://schemas.openxmlformats.org/officeDocument/2006/customXml" ds:itemID="{0F6EA420-6695-4B67-8ED2-2F3FBCA99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IESO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Betsy Melendez</cp:lastModifiedBy>
  <cp:revision/>
  <dcterms:created xsi:type="dcterms:W3CDTF">2021-01-11T21:46:06Z</dcterms:created>
  <dcterms:modified xsi:type="dcterms:W3CDTF">2023-03-28T14:01:58Z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  <property fmtid="{D5CDD505-2E9C-101B-9397-08002B2CF9AE}" pid="3" name="Order">
    <vt:r8>32200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