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enbridge.sharepoint.com/teams/EB-2022-02002024Rebasing/Interrogatory Responses/"/>
    </mc:Choice>
  </mc:AlternateContent>
  <xr:revisionPtr revIDLastSave="2" documentId="13_ncr:1_{C8B08AFA-A5CD-435F-8B90-6C13C9CDD6E1}" xr6:coauthVersionLast="47" xr6:coauthVersionMax="47" xr10:uidLastSave="{D2055AB1-655F-4D96-8036-DF14293870B9}"/>
  <bookViews>
    <workbookView xWindow="-120" yWindow="-120" windowWidth="29040" windowHeight="15840" xr2:uid="{99F201B8-D305-49BE-A724-50517CFADF7F}"/>
  </bookViews>
  <sheets>
    <sheet name="Sheet1" sheetId="4" r:id="rId1"/>
  </sheets>
  <externalReferences>
    <externalReference r:id="rId2"/>
    <externalReference r:id="rId3"/>
    <externalReference r:id="rId4"/>
  </externalReferences>
  <definedNames>
    <definedName name="Commissioning_Delivery_M7">[1]Supplementals!$L$178</definedName>
    <definedName name="Commissioning_Delivery_R100">[1]Supplementals!$L$168</definedName>
    <definedName name="Commissioning_Delivery_R20">[1]Supplementals!$L$158</definedName>
    <definedName name="CurrentYear">[2]Input!$B$6</definedName>
    <definedName name="Delivery_AOR_M1">[1]Supplementals!$L$77</definedName>
    <definedName name="Delivery_AOR_M4">[1]Supplementals!$L$84</definedName>
    <definedName name="Delivery_AOR_M9">[1]Supplementals!$L$93</definedName>
    <definedName name="Delivery_AOR_T1">[1]Supplementals!$L$106</definedName>
    <definedName name="Delivery_AOR_T2">[1]Supplementals!$L$111</definedName>
    <definedName name="Delivery_AOR_T3">[1]Supplementals!$L$116</definedName>
    <definedName name="Delivery_M7_Int_Max">[1]Supplementals!$L$63</definedName>
    <definedName name="Delivery_M7_Seas_Max">[1]Supplementals!$L$68</definedName>
    <definedName name="Delivery_UOR_South">[1]Supplementals!$L$126</definedName>
    <definedName name="Demand_Dawn_to_Parkway">'[3]Detail Model'!$U$26</definedName>
    <definedName name="Demand_FromDawn_Ojibway">'[3]Detail Model'!$U$85</definedName>
    <definedName name="Demand_Rate_M12_Dawn_to_Kirkwall">'[3]Detail Model'!$U$23</definedName>
    <definedName name="Dist_Loss">[1]Supplementals!$L$40</definedName>
    <definedName name="EV__EVCOM_OPTIONS__" hidden="1">8</definedName>
    <definedName name="EV__EXPOPTIONS__" hidden="1">0</definedName>
    <definedName name="EV__LASTREFTIME__" hidden="1">41247.4113888889</definedName>
    <definedName name="EV__MAXEXPCOLS__" hidden="1">100</definedName>
    <definedName name="EV__MAXEXPROWS__" hidden="1">200000</definedName>
    <definedName name="EV__MEMORYCVW__" hidden="1">0</definedName>
    <definedName name="EV__USERCHANGEOPTIONS__" hidden="1">1</definedName>
    <definedName name="EV__WBEVMODE__" hidden="1">0</definedName>
    <definedName name="EV__WBREFOPTIONS__" hidden="1">134217728</definedName>
    <definedName name="EV__WBVERSION__" hidden="1">0</definedName>
    <definedName name="Fuel_UFG_West_to_Dawn_M16">#REF!</definedName>
    <definedName name="fuel_UFG_West_to_Pool_M16">#REF!</definedName>
    <definedName name="GSAdminChg">#REF!</definedName>
    <definedName name="GSAdminChg2">#REF!</definedName>
    <definedName name="HV_South">[1]Supplementals!$Q$10</definedName>
    <definedName name="MAV_Delivery_M4_Firm">[1]Supplementals!$L$45</definedName>
    <definedName name="MAV_Delivery_M4M5_Int">[1]Supplementals!$L$50</definedName>
    <definedName name="Monthly_Fixed_Charge_M13_Large">'[3]Detail Model'!$U$181</definedName>
    <definedName name="Monthly_Fixed_Charge_M13_Typical">'[3]Detail Model'!$U$180</definedName>
    <definedName name="paolo" hidden="1">{#N/A,#N/A,FALSE,"H3 Tab 1"}</definedName>
    <definedName name="_xlnm.Print_Area" localSheetId="0">Sheet1!$B$1:$W$63</definedName>
    <definedName name="Refprice">[1]Supplementals!$J$32</definedName>
    <definedName name="Refprice_GJ">[1]Supplementals!$N$32</definedName>
    <definedName name="Storage_AOR_R20R100">[1]Supplementals!$L$121</definedName>
    <definedName name="Storage_Comm_AOR_T1T2T3">[1]Supplementals!$L$101</definedName>
    <definedName name="Storage_Inj_UnauthOR_M9T3">[1]Supplementals!$L$140</definedName>
    <definedName name="Storage_Inj_UnauthOR_T1T2">[1]Supplementals!$L$135</definedName>
    <definedName name="UOR_Noncompliance">[1]Supplementals!$L$145</definedName>
    <definedName name="wrn.Backup." localSheetId="0" hidden="1">{#N/A,#N/A,FALSE,"Margins";#N/A,#N/A,FALSE,"Fuel $";#N/A,#N/A,FALSE,"Fuel";#N/A,#N/A,FALSE,"M12 Storage";#N/A,#N/A,FALSE,"M12 Transport";#N/A,#N/A,FALSE,"M12 OR";#N/A,#N/A,FALSE,"C1 OR"}</definedName>
    <definedName name="wrn.Backup." hidden="1">{#N/A,#N/A,FALSE,"Margins";#N/A,#N/A,FALSE,"Fuel $";#N/A,#N/A,FALSE,"Fuel";#N/A,#N/A,FALSE,"M12 Storage";#N/A,#N/A,FALSE,"M12 Transport";#N/A,#N/A,FALSE,"M12 OR";#N/A,#N/A,FALSE,"C1 OR"}</definedName>
    <definedName name="wrn.h3T1S1." hidden="1">{#N/A,#N/A,FALSE,"H3 Tab 1"}</definedName>
    <definedName name="wrn.H3T1S2." hidden="1">{#N/A,#N/A,FALSE,"H3 Tab 1"}</definedName>
    <definedName name="wrn.H3T2S3." hidden="1">{#N/A,#N/A,FALSE,"H3 Tab 2";#N/A,#N/A,FALSE,"H3 Tab 2"}</definedName>
    <definedName name="wrn.Print._.All." hidden="1">{#N/A,#N/A,FALSE,"Dday-Cust#";#N/A,#N/A,FALSE,"Cascade";#N/A,#N/A,FALSE,"LF Rate 10,16";#N/A,#N/A,FALSE,"Direct Supply Source";#N/A,#N/A,FALSE,"Direct-DSM";#N/A,#N/A,FALSE,"Regulators";#N/A,#N/A,FALSE,"BS Admin etc..";#N/A,#N/A,FALSE,"Sole Mains";#N/A,#N/A,FALSE,"Sole M&amp;R";#N/A,#N/A,FALSE,"Joint-Sole-Grid-CIAC";#N/A,#N/A,FALSE,"COG";#N/A,#N/A,FALSE,"Gas Supply"}</definedName>
    <definedName name="wrn.RevProof." hidden="1">{#N/A,#N/A,FALSE,"RevProof"}</definedName>
    <definedName name="wrn.Schedules." localSheetId="0" hidden="1">{#N/A,#N/A,FALSE,"Filed Sheet";#N/A,#N/A,FALSE,"Schedule C";#N/A,#N/A,FALSE,"Appendix A"}</definedName>
    <definedName name="wrn.Schedules." hidden="1">{#N/A,#N/A,FALSE,"Filed Sheet";#N/A,#N/A,FALSE,"Schedule C";#N/A,#N/A,FALSE,"Appendix A"}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56" i="4" l="1"/>
  <c r="K56" i="4"/>
  <c r="B13" i="4" l="1"/>
  <c r="B14" i="4" l="1"/>
  <c r="B15" i="4" l="1"/>
  <c r="B16" i="4" l="1"/>
  <c r="B17" i="4" l="1"/>
  <c r="B18" i="4" l="1"/>
  <c r="B19" i="4" l="1"/>
  <c r="B20" i="4" l="1"/>
  <c r="B21" i="4" s="1"/>
  <c r="B22" i="4" s="1"/>
  <c r="B23" i="4" s="1"/>
  <c r="B26" i="4" l="1"/>
  <c r="B27" i="4" s="1"/>
  <c r="B28" i="4" s="1"/>
  <c r="B29" i="4" s="1"/>
  <c r="B30" i="4" s="1"/>
  <c r="B31" i="4" s="1"/>
  <c r="B34" i="4" s="1"/>
  <c r="B35" i="4" s="1"/>
  <c r="B36" i="4" s="1"/>
  <c r="B37" i="4" s="1"/>
  <c r="B38" i="4" s="1"/>
  <c r="B39" i="4" s="1"/>
  <c r="B40" i="4" s="1"/>
  <c r="B41" i="4" s="1"/>
  <c r="B42" i="4" s="1"/>
  <c r="B43" i="4" s="1"/>
  <c r="B45" i="4" l="1"/>
  <c r="B48" i="4" s="1"/>
  <c r="B49" i="4" s="1"/>
  <c r="B50" i="4" s="1"/>
  <c r="B51" i="4" s="1"/>
  <c r="B52" i="4" s="1"/>
  <c r="B53" i="4" s="1"/>
  <c r="B54" i="4" s="1"/>
  <c r="B55" i="4" s="1"/>
  <c r="B56" i="4" s="1"/>
  <c r="B58" i="4" l="1"/>
  <c r="B60" i="4" s="1"/>
  <c r="O31" i="4" l="1"/>
  <c r="O23" i="4" l="1"/>
  <c r="O43" i="4" l="1"/>
  <c r="O45" i="4" s="1"/>
  <c r="O60" i="4" s="1"/>
  <c r="J43" i="4" l="1"/>
  <c r="J31" i="4"/>
  <c r="T56" i="4" l="1"/>
  <c r="L51" i="4"/>
  <c r="L55" i="4" l="1"/>
  <c r="L54" i="4"/>
  <c r="L53" i="4"/>
  <c r="L52" i="4"/>
  <c r="L50" i="4"/>
  <c r="L49" i="4"/>
  <c r="L48" i="4" l="1"/>
  <c r="J56" i="4"/>
  <c r="L56" i="4" l="1"/>
  <c r="Q52" i="4" l="1"/>
  <c r="Q54" i="4"/>
  <c r="Q55" i="4"/>
  <c r="T23" i="4"/>
  <c r="T43" i="4"/>
  <c r="Q53" i="4"/>
  <c r="T31" i="4"/>
  <c r="P56" i="4"/>
  <c r="Q56" i="4" s="1"/>
  <c r="Q48" i="4"/>
  <c r="Q49" i="4"/>
  <c r="Q51" i="4"/>
  <c r="U12" i="4"/>
  <c r="U15" i="4"/>
  <c r="U16" i="4"/>
  <c r="U17" i="4"/>
  <c r="U18" i="4"/>
  <c r="U20" i="4" l="1"/>
  <c r="U21" i="4"/>
  <c r="U22" i="4"/>
  <c r="W22" i="4" s="1"/>
  <c r="F23" i="4"/>
  <c r="U13" i="4"/>
  <c r="U14" i="4"/>
  <c r="U19" i="4"/>
  <c r="T45" i="4"/>
  <c r="T60" i="4" s="1"/>
  <c r="U54" i="4" l="1"/>
  <c r="H54" i="4"/>
  <c r="R54" i="4"/>
  <c r="W54" i="4" s="1"/>
  <c r="U49" i="4"/>
  <c r="H49" i="4"/>
  <c r="R49" i="4"/>
  <c r="W49" i="4" s="1"/>
  <c r="U23" i="4"/>
  <c r="F56" i="4"/>
  <c r="U48" i="4"/>
  <c r="H48" i="4"/>
  <c r="R48" i="4"/>
  <c r="W48" i="4" s="1"/>
  <c r="H50" i="4"/>
  <c r="U50" i="4"/>
  <c r="R50" i="4"/>
  <c r="W50" i="4" s="1"/>
  <c r="H51" i="4"/>
  <c r="U51" i="4"/>
  <c r="R51" i="4"/>
  <c r="U52" i="4"/>
  <c r="H52" i="4"/>
  <c r="R52" i="4"/>
  <c r="W52" i="4" s="1"/>
  <c r="H55" i="4"/>
  <c r="U55" i="4"/>
  <c r="R55" i="4"/>
  <c r="U53" i="4"/>
  <c r="H53" i="4"/>
  <c r="R53" i="4"/>
  <c r="W55" i="4" l="1"/>
  <c r="W53" i="4"/>
  <c r="W51" i="4"/>
  <c r="H56" i="4"/>
  <c r="U56" i="4"/>
  <c r="R56" i="4"/>
  <c r="W56" i="4" l="1"/>
  <c r="H58" i="4" l="1"/>
  <c r="L26" i="4" l="1"/>
  <c r="J23" i="4" l="1"/>
  <c r="J45" i="4" s="1"/>
  <c r="J60" i="4" s="1"/>
  <c r="U36" i="4" l="1"/>
  <c r="U35" i="4"/>
  <c r="U39" i="4"/>
  <c r="U40" i="4" l="1"/>
  <c r="U30" i="4"/>
  <c r="U38" i="4"/>
  <c r="F31" i="4"/>
  <c r="H26" i="4"/>
  <c r="U26" i="4"/>
  <c r="U42" i="4"/>
  <c r="U27" i="4"/>
  <c r="U37" i="4"/>
  <c r="U28" i="4"/>
  <c r="U29" i="4"/>
  <c r="F43" i="4"/>
  <c r="U43" i="4" s="1"/>
  <c r="U34" i="4"/>
  <c r="U41" i="4"/>
  <c r="U31" i="4" l="1"/>
  <c r="F45" i="4"/>
  <c r="U45" i="4" l="1"/>
  <c r="F60" i="4"/>
  <c r="U60" i="4" s="1"/>
  <c r="L41" i="4" l="1"/>
  <c r="H41" i="4" l="1"/>
  <c r="L39" i="4"/>
  <c r="L35" i="4"/>
  <c r="L38" i="4"/>
  <c r="L37" i="4"/>
  <c r="L42" i="4"/>
  <c r="L36" i="4"/>
  <c r="L40" i="4"/>
  <c r="H42" i="4" l="1"/>
  <c r="H35" i="4"/>
  <c r="H38" i="4"/>
  <c r="H40" i="4"/>
  <c r="H37" i="4"/>
  <c r="H39" i="4"/>
  <c r="H36" i="4"/>
  <c r="K43" i="4" l="1"/>
  <c r="L34" i="4"/>
  <c r="L43" i="4" l="1"/>
  <c r="H34" i="4"/>
  <c r="H43" i="4" s="1"/>
  <c r="P42" i="4" l="1"/>
  <c r="P39" i="4"/>
  <c r="P41" i="4"/>
  <c r="P35" i="4"/>
  <c r="P36" i="4"/>
  <c r="P40" i="4"/>
  <c r="P38" i="4"/>
  <c r="P37" i="4"/>
  <c r="R39" i="4" l="1"/>
  <c r="W39" i="4" s="1"/>
  <c r="Q39" i="4"/>
  <c r="R40" i="4"/>
  <c r="W40" i="4" s="1"/>
  <c r="Q40" i="4"/>
  <c r="R37" i="4"/>
  <c r="W37" i="4" s="1"/>
  <c r="Q37" i="4"/>
  <c r="R36" i="4"/>
  <c r="W36" i="4" s="1"/>
  <c r="Q36" i="4"/>
  <c r="R38" i="4"/>
  <c r="W38" i="4" s="1"/>
  <c r="Q38" i="4"/>
  <c r="Q35" i="4"/>
  <c r="R35" i="4"/>
  <c r="W35" i="4" s="1"/>
  <c r="Q41" i="4"/>
  <c r="R41" i="4"/>
  <c r="W41" i="4" s="1"/>
  <c r="R42" i="4"/>
  <c r="W42" i="4" s="1"/>
  <c r="Q42" i="4"/>
  <c r="N23" i="4"/>
  <c r="N43" i="4" l="1"/>
  <c r="P34" i="4"/>
  <c r="N31" i="4"/>
  <c r="N45" i="4" s="1"/>
  <c r="P26" i="4"/>
  <c r="Q26" i="4" l="1"/>
  <c r="R26" i="4"/>
  <c r="W26" i="4" s="1"/>
  <c r="R34" i="4"/>
  <c r="W34" i="4" s="1"/>
  <c r="Q34" i="4"/>
  <c r="P43" i="4"/>
  <c r="N56" i="4" l="1"/>
  <c r="N60" i="4" s="1"/>
  <c r="Q43" i="4"/>
  <c r="R43" i="4"/>
  <c r="W43" i="4" s="1"/>
  <c r="L12" i="4" l="1"/>
  <c r="L13" i="4"/>
  <c r="L14" i="4"/>
  <c r="L15" i="4"/>
  <c r="P15" i="4" s="1"/>
  <c r="L16" i="4"/>
  <c r="L17" i="4"/>
  <c r="H17" i="4" s="1"/>
  <c r="P17" i="4"/>
  <c r="R17" i="4" s="1"/>
  <c r="W17" i="4" s="1"/>
  <c r="Q17" i="4"/>
  <c r="L18" i="4"/>
  <c r="H18" i="4" s="1"/>
  <c r="L19" i="4"/>
  <c r="H19" i="4" s="1"/>
  <c r="P19" i="4"/>
  <c r="Q19" i="4"/>
  <c r="R19" i="4"/>
  <c r="W19" i="4" s="1"/>
  <c r="L20" i="4"/>
  <c r="L21" i="4"/>
  <c r="L22" i="4"/>
  <c r="L27" i="4"/>
  <c r="L28" i="4"/>
  <c r="H28" i="4" s="1"/>
  <c r="L29" i="4"/>
  <c r="L30" i="4"/>
  <c r="H16" i="4" l="1"/>
  <c r="P16" i="4"/>
  <c r="Q16" i="4" s="1"/>
  <c r="H20" i="4"/>
  <c r="P20" i="4"/>
  <c r="P18" i="4"/>
  <c r="P30" i="4"/>
  <c r="H30" i="4"/>
  <c r="H14" i="4"/>
  <c r="P14" i="4"/>
  <c r="P13" i="4"/>
  <c r="H13" i="4"/>
  <c r="H27" i="4"/>
  <c r="L31" i="4"/>
  <c r="P27" i="4"/>
  <c r="H22" i="4"/>
  <c r="P22" i="4"/>
  <c r="P21" i="4"/>
  <c r="H21" i="4"/>
  <c r="Q15" i="4"/>
  <c r="R15" i="4"/>
  <c r="W15" i="4" s="1"/>
  <c r="P29" i="4"/>
  <c r="H29" i="4"/>
  <c r="H12" i="4"/>
  <c r="P12" i="4"/>
  <c r="L23" i="4"/>
  <c r="H15" i="4"/>
  <c r="P28" i="4"/>
  <c r="K23" i="4"/>
  <c r="K31" i="4"/>
  <c r="R16" i="4"/>
  <c r="W16" i="4" s="1"/>
  <c r="R18" i="4" l="1"/>
  <c r="W18" i="4" s="1"/>
  <c r="Q18" i="4"/>
  <c r="Q20" i="4"/>
  <c r="R20" i="4"/>
  <c r="W20" i="4" s="1"/>
  <c r="H31" i="4"/>
  <c r="K45" i="4"/>
  <c r="K60" i="4" s="1"/>
  <c r="Q28" i="4"/>
  <c r="R28" i="4"/>
  <c r="W28" i="4" s="1"/>
  <c r="Q13" i="4"/>
  <c r="R13" i="4"/>
  <c r="W13" i="4" s="1"/>
  <c r="Q29" i="4"/>
  <c r="R29" i="4"/>
  <c r="W29" i="4" s="1"/>
  <c r="L45" i="4"/>
  <c r="L60" i="4" s="1"/>
  <c r="Q21" i="4"/>
  <c r="R21" i="4"/>
  <c r="W21" i="4" s="1"/>
  <c r="Q14" i="4"/>
  <c r="R14" i="4"/>
  <c r="W14" i="4" s="1"/>
  <c r="Q12" i="4"/>
  <c r="R12" i="4"/>
  <c r="W12" i="4" s="1"/>
  <c r="P23" i="4"/>
  <c r="H23" i="4"/>
  <c r="H45" i="4" s="1"/>
  <c r="H60" i="4" s="1"/>
  <c r="P31" i="4"/>
  <c r="R27" i="4"/>
  <c r="W27" i="4" s="1"/>
  <c r="Q27" i="4"/>
  <c r="Q30" i="4"/>
  <c r="R30" i="4"/>
  <c r="W30" i="4" s="1"/>
  <c r="Q23" i="4" l="1"/>
  <c r="R23" i="4"/>
  <c r="W23" i="4" s="1"/>
  <c r="P45" i="4"/>
  <c r="Q31" i="4"/>
  <c r="R31" i="4"/>
  <c r="W31" i="4" s="1"/>
  <c r="Q45" i="4" l="1"/>
  <c r="R45" i="4"/>
  <c r="W45" i="4" s="1"/>
  <c r="P60" i="4"/>
  <c r="R60" i="4" l="1"/>
  <c r="W60" i="4" s="1"/>
  <c r="Q60" i="4"/>
</calcChain>
</file>

<file path=xl/sharedStrings.xml><?xml version="1.0" encoding="utf-8"?>
<sst xmlns="http://schemas.openxmlformats.org/spreadsheetml/2006/main" count="96" uniqueCount="82">
  <si>
    <t>Line</t>
  </si>
  <si>
    <t>No.</t>
  </si>
  <si>
    <t>(%)</t>
  </si>
  <si>
    <t>(a)</t>
  </si>
  <si>
    <t>Rate 1</t>
  </si>
  <si>
    <t>Rate 6</t>
  </si>
  <si>
    <t>Rate 100</t>
  </si>
  <si>
    <t>Rate 110</t>
  </si>
  <si>
    <t>Rate 115</t>
  </si>
  <si>
    <t>Rate 125</t>
  </si>
  <si>
    <t>Rate 135</t>
  </si>
  <si>
    <t>Rate 145</t>
  </si>
  <si>
    <t>Rate 170</t>
  </si>
  <si>
    <t>Rate 200</t>
  </si>
  <si>
    <t>Rate 300</t>
  </si>
  <si>
    <t>Rate 01</t>
  </si>
  <si>
    <t>Rate 10</t>
  </si>
  <si>
    <t>Rate 20</t>
  </si>
  <si>
    <t>Rate 25</t>
  </si>
  <si>
    <t>Rate M1</t>
  </si>
  <si>
    <t>Rate M2</t>
  </si>
  <si>
    <t>Rate M7</t>
  </si>
  <si>
    <t>Rate M9</t>
  </si>
  <si>
    <t>Rate T1</t>
  </si>
  <si>
    <t>Rate T2</t>
  </si>
  <si>
    <t>Rate T3</t>
  </si>
  <si>
    <t>Particulars</t>
  </si>
  <si>
    <t>(g)</t>
  </si>
  <si>
    <t>Ex-franchise</t>
  </si>
  <si>
    <t>Rate M16</t>
  </si>
  <si>
    <t>Rate M17</t>
  </si>
  <si>
    <t>Rate C1</t>
  </si>
  <si>
    <t>Total Ex-franchise</t>
  </si>
  <si>
    <t>Total</t>
  </si>
  <si>
    <t>Total Revenue</t>
  </si>
  <si>
    <t>(c)</t>
  </si>
  <si>
    <t>Revenue Change</t>
  </si>
  <si>
    <t>Rate 401</t>
  </si>
  <si>
    <t>(d)</t>
  </si>
  <si>
    <t>(f)</t>
  </si>
  <si>
    <t>Proposed Revenue Requirement</t>
  </si>
  <si>
    <t>(e) = (c + d)</t>
  </si>
  <si>
    <t>(h) = (e + f + g)</t>
  </si>
  <si>
    <t>(i) = (h / e)</t>
  </si>
  <si>
    <t>(j) = (h - a) / (a)</t>
  </si>
  <si>
    <t>Rate 331</t>
  </si>
  <si>
    <t>Rate 332</t>
  </si>
  <si>
    <t>($000s)</t>
  </si>
  <si>
    <t>EGD Rate Zone</t>
  </si>
  <si>
    <t>Union North Rate Zone</t>
  </si>
  <si>
    <t>Non-Utility Cross Charge</t>
  </si>
  <si>
    <t>Union South Rate Zone</t>
  </si>
  <si>
    <t>(b) = (a - e)</t>
  </si>
  <si>
    <t>Rate M13/GPA</t>
  </si>
  <si>
    <t>Rate M12/C1 Dawn-Parkway</t>
  </si>
  <si>
    <t>Revenue After Recovery</t>
  </si>
  <si>
    <t>Total EGD Rate Zone</t>
  </si>
  <si>
    <t>Total Union North Rate Zone</t>
  </si>
  <si>
    <t>Total Union South Rate Zone</t>
  </si>
  <si>
    <t>Total In-franchise</t>
  </si>
  <si>
    <t>Ratio</t>
  </si>
  <si>
    <t>Revenue-
to-Cost</t>
  </si>
  <si>
    <t>Delivery Revenue Adjustments</t>
  </si>
  <si>
    <t>Difference Revenue Change</t>
  </si>
  <si>
    <t>Rate M4</t>
  </si>
  <si>
    <t>Rate M5</t>
  </si>
  <si>
    <t>(k)</t>
  </si>
  <si>
    <t>(l)</t>
  </si>
  <si>
    <t>Current Rate Zone</t>
  </si>
  <si>
    <t>Current 
Approved Revenue</t>
  </si>
  <si>
    <t>Revenue (Deficiency) / Sufficiency</t>
  </si>
  <si>
    <t>Allocated 
Cost</t>
  </si>
  <si>
    <t>Panhandle/
St. Clair Reallocation</t>
  </si>
  <si>
    <t>S&amp;T 
Margin</t>
  </si>
  <si>
    <t>Proposed Revenue</t>
  </si>
  <si>
    <t>Proposed 
Revenue</t>
  </si>
  <si>
    <t>(m) = (j - l)</t>
  </si>
  <si>
    <t>One Rate Zone (1)</t>
  </si>
  <si>
    <t>(1)</t>
  </si>
  <si>
    <t>Excludes delivery revenue adjustments related to rate mitigation.</t>
  </si>
  <si>
    <t>Note:</t>
  </si>
  <si>
    <t>Summary of Proposed Revenue Change by Rate Class - Current Rate Zones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</si>
</sst>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#,##0_);\(#,##0\);\-"/>
    <numFmt numFmtId="166" formatCode="#,##0.000_);\(#,##0.000\)"/>
    <numFmt numFmtId="167" formatCode="_-* #,##0.00_-;\-* #,##0.00_-;_-* &quot;-&quot;??_-;_-@_-"/>
    <numFmt numFmtId="168" formatCode="#,##0.0_);\(#,##0.0\);\-"/>
    <numFmt numFmtId="169" formatCode="###0.0%;\(###0.0%\)\ "/>
    <numFmt numFmtId="170" formatCode="###0%;\(###0%\)\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name val="Arial"/>
      <family val="2"/>
    </font>
    <font>
      <u/>
      <sz val="10"/>
      <name val="Arial"/>
      <family val="2"/>
    </font>
    <font>
      <b/>
      <sz val="10"/>
      <name val="Arial"/>
      <family val="2"/>
    </font>
    <font>
      <sz val="10"/>
      <color rgb="FF0000FF"/>
      <name val="Arial"/>
      <family val="2"/>
    </font>
    <font>
      <sz val="10"/>
      <color theme="1"/>
      <name val="Arial"/>
      <family val="2"/>
    </font>
    <font>
      <sz val="12"/>
      <color theme="1"/>
      <name val="Times New Roman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2">
    <xf numFmtId="0" fontId="0" fillId="0" borderId="0"/>
    <xf numFmtId="9" fontId="2" fillId="0" borderId="0" applyFont="0" applyFill="0" applyBorder="0" applyAlignment="0" applyProtection="0"/>
    <xf numFmtId="0" fontId="3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2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2" fillId="0" borderId="0"/>
    <xf numFmtId="167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9" fillId="0" borderId="0"/>
    <xf numFmtId="0" fontId="4" fillId="0" borderId="0"/>
    <xf numFmtId="167" fontId="9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1" fillId="0" borderId="0"/>
    <xf numFmtId="44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7" fontId="2" fillId="0" borderId="0" applyFont="0" applyFill="0" applyBorder="0" applyAlignment="0" applyProtection="0"/>
  </cellStyleXfs>
  <cellXfs count="75">
    <xf numFmtId="0" fontId="0" fillId="0" borderId="0" xfId="0"/>
    <xf numFmtId="164" fontId="4" fillId="0" borderId="0" xfId="4" applyNumberFormat="1" applyFont="1" applyFill="1" applyBorder="1"/>
    <xf numFmtId="164" fontId="6" fillId="0" borderId="0" xfId="4" applyNumberFormat="1" applyFont="1" applyFill="1" applyBorder="1"/>
    <xf numFmtId="165" fontId="7" fillId="0" borderId="0" xfId="4" applyNumberFormat="1" applyFont="1" applyFill="1" applyBorder="1" applyAlignment="1">
      <alignment horizontal="center"/>
    </xf>
    <xf numFmtId="0" fontId="4" fillId="0" borderId="0" xfId="2" applyFont="1" applyFill="1"/>
    <xf numFmtId="0" fontId="4" fillId="0" borderId="0" xfId="3" applyFont="1" applyFill="1"/>
    <xf numFmtId="0" fontId="4" fillId="0" borderId="0" xfId="2" applyFont="1" applyFill="1" applyAlignment="1">
      <alignment horizontal="left"/>
    </xf>
    <xf numFmtId="0" fontId="4" fillId="0" borderId="0" xfId="2" applyFont="1" applyFill="1" applyAlignment="1">
      <alignment horizontal="center" wrapText="1"/>
    </xf>
    <xf numFmtId="165" fontId="4" fillId="0" borderId="0" xfId="4" applyNumberFormat="1" applyFont="1" applyFill="1" applyBorder="1" applyAlignment="1">
      <alignment horizontal="right"/>
    </xf>
    <xf numFmtId="166" fontId="4" fillId="0" borderId="0" xfId="4" applyNumberFormat="1" applyFont="1" applyFill="1" applyBorder="1" applyAlignment="1">
      <alignment horizontal="right"/>
    </xf>
    <xf numFmtId="165" fontId="4" fillId="0" borderId="2" xfId="3" applyNumberFormat="1" applyFont="1" applyFill="1" applyBorder="1" applyAlignment="1">
      <alignment horizontal="right"/>
    </xf>
    <xf numFmtId="165" fontId="4" fillId="0" borderId="3" xfId="3" applyNumberFormat="1" applyFont="1" applyFill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4" fillId="0" borderId="2" xfId="1" applyFont="1" applyFill="1" applyBorder="1" applyAlignment="1">
      <alignment horizontal="right"/>
    </xf>
    <xf numFmtId="9" fontId="4" fillId="0" borderId="3" xfId="1" applyFont="1" applyFill="1" applyBorder="1" applyAlignment="1">
      <alignment horizontal="right"/>
    </xf>
    <xf numFmtId="0" fontId="5" fillId="0" borderId="0" xfId="2" applyFont="1" applyFill="1" applyAlignment="1">
      <alignment horizontal="centerContinuous"/>
    </xf>
    <xf numFmtId="0" fontId="4" fillId="0" borderId="0" xfId="3" applyFont="1" applyFill="1" applyAlignment="1">
      <alignment horizontal="centerContinuous"/>
    </xf>
    <xf numFmtId="0" fontId="4" fillId="0" borderId="0" xfId="2" applyFont="1" applyFill="1" applyAlignment="1">
      <alignment horizontal="centerContinuous"/>
    </xf>
    <xf numFmtId="0" fontId="4" fillId="0" borderId="0" xfId="3" applyFont="1" applyFill="1" applyAlignment="1">
      <alignment horizontal="left"/>
    </xf>
    <xf numFmtId="0" fontId="6" fillId="0" borderId="0" xfId="3" applyFont="1" applyFill="1" applyAlignment="1">
      <alignment horizontal="center"/>
    </xf>
    <xf numFmtId="165" fontId="6" fillId="0" borderId="0" xfId="3" applyNumberFormat="1" applyFont="1" applyFill="1" applyAlignment="1">
      <alignment horizontal="right"/>
    </xf>
    <xf numFmtId="165" fontId="4" fillId="0" borderId="0" xfId="2" applyNumberFormat="1" applyFont="1" applyFill="1"/>
    <xf numFmtId="165" fontId="4" fillId="0" borderId="0" xfId="2" applyNumberFormat="1" applyFont="1" applyFill="1" applyAlignment="1">
      <alignment horizontal="left"/>
    </xf>
    <xf numFmtId="0" fontId="4" fillId="0" borderId="0" xfId="3" applyFont="1" applyFill="1" applyAlignment="1">
      <alignment horizontal="center"/>
    </xf>
    <xf numFmtId="165" fontId="4" fillId="0" borderId="0" xfId="2" applyNumberFormat="1" applyFont="1" applyFill="1" applyAlignment="1">
      <alignment horizontal="right"/>
    </xf>
    <xf numFmtId="9" fontId="6" fillId="0" borderId="0" xfId="1" applyFont="1" applyFill="1" applyAlignment="1">
      <alignment horizontal="right"/>
    </xf>
    <xf numFmtId="166" fontId="4" fillId="0" borderId="2" xfId="3" applyNumberFormat="1" applyFont="1" applyFill="1" applyBorder="1" applyAlignment="1">
      <alignment horizontal="right"/>
    </xf>
    <xf numFmtId="165" fontId="4" fillId="0" borderId="0" xfId="3" applyNumberFormat="1" applyFont="1" applyFill="1" applyAlignment="1">
      <alignment horizontal="right"/>
    </xf>
    <xf numFmtId="166" fontId="4" fillId="0" borderId="0" xfId="3" applyNumberFormat="1" applyFont="1" applyFill="1" applyAlignment="1">
      <alignment horizontal="right"/>
    </xf>
    <xf numFmtId="9" fontId="4" fillId="0" borderId="0" xfId="1" applyFont="1" applyFill="1" applyAlignment="1">
      <alignment horizontal="right"/>
    </xf>
    <xf numFmtId="169" fontId="6" fillId="0" borderId="0" xfId="3" applyNumberFormat="1" applyFont="1" applyFill="1" applyAlignment="1">
      <alignment horizontal="right"/>
    </xf>
    <xf numFmtId="169" fontId="4" fillId="0" borderId="0" xfId="3" applyNumberFormat="1" applyFont="1" applyFill="1" applyAlignment="1">
      <alignment horizontal="right"/>
    </xf>
    <xf numFmtId="0" fontId="4" fillId="0" borderId="0" xfId="2" applyFont="1" applyFill="1" applyAlignment="1">
      <alignment horizontal="right"/>
    </xf>
    <xf numFmtId="168" fontId="4" fillId="0" borderId="2" xfId="3" applyNumberFormat="1" applyFont="1" applyFill="1" applyBorder="1" applyAlignment="1">
      <alignment horizontal="right"/>
    </xf>
    <xf numFmtId="9" fontId="4" fillId="0" borderId="0" xfId="1" applyFont="1" applyFill="1"/>
    <xf numFmtId="166" fontId="4" fillId="0" borderId="3" xfId="3" applyNumberFormat="1" applyFont="1" applyFill="1" applyBorder="1" applyAlignment="1">
      <alignment horizontal="right"/>
    </xf>
    <xf numFmtId="0" fontId="4" fillId="0" borderId="0" xfId="3" quotePrefix="1" applyFont="1" applyFill="1" applyAlignment="1">
      <alignment horizontal="center"/>
    </xf>
    <xf numFmtId="170" fontId="4" fillId="0" borderId="0" xfId="1" applyNumberFormat="1" applyFont="1" applyFill="1" applyAlignment="1">
      <alignment horizontal="right"/>
    </xf>
    <xf numFmtId="0" fontId="4" fillId="0" borderId="1" xfId="3" applyFont="1" applyFill="1" applyBorder="1" applyAlignment="1">
      <alignment horizontal="center"/>
    </xf>
    <xf numFmtId="0" fontId="5" fillId="0" borderId="0" xfId="3" applyFont="1" applyFill="1" applyAlignment="1">
      <alignment horizontal="centerContinuous"/>
    </xf>
    <xf numFmtId="0" fontId="4" fillId="0" borderId="0" xfId="2" applyFont="1" applyFill="1" applyBorder="1" applyAlignment="1">
      <alignment horizontal="center"/>
    </xf>
    <xf numFmtId="0" fontId="4" fillId="0" borderId="0" xfId="2" applyFont="1" applyFill="1" applyAlignment="1">
      <alignment horizontal="center"/>
    </xf>
    <xf numFmtId="0" fontId="4" fillId="0" borderId="0" xfId="3" applyFont="1" applyFill="1" applyBorder="1" applyAlignment="1">
      <alignment horizontal="center"/>
    </xf>
    <xf numFmtId="0" fontId="4" fillId="0" borderId="0" xfId="3" applyFill="1" applyBorder="1" applyAlignment="1">
      <alignment horizontal="center"/>
    </xf>
    <xf numFmtId="0" fontId="4" fillId="0" borderId="0" xfId="3" applyFont="1" applyFill="1" applyAlignment="1">
      <alignment horizontal="center" wrapText="1"/>
    </xf>
    <xf numFmtId="0" fontId="4" fillId="0" borderId="0" xfId="3" applyFont="1" applyFill="1" applyBorder="1" applyAlignment="1">
      <alignment horizontal="center" wrapText="1"/>
    </xf>
    <xf numFmtId="0" fontId="4" fillId="0" borderId="0" xfId="3" applyFill="1" applyAlignment="1">
      <alignment horizontal="center" wrapText="1"/>
    </xf>
    <xf numFmtId="0" fontId="4" fillId="0" borderId="1" xfId="3" applyFont="1" applyFill="1" applyBorder="1"/>
    <xf numFmtId="0" fontId="4" fillId="0" borderId="1" xfId="3" applyFill="1" applyBorder="1" applyAlignment="1">
      <alignment horizontal="center"/>
    </xf>
    <xf numFmtId="0" fontId="4" fillId="0" borderId="0" xfId="3" quotePrefix="1" applyFont="1" applyFill="1" applyBorder="1" applyAlignment="1">
      <alignment horizontal="center"/>
    </xf>
    <xf numFmtId="0" fontId="4" fillId="0" borderId="0" xfId="3" quotePrefix="1" applyFill="1" applyAlignment="1">
      <alignment horizontal="center"/>
    </xf>
    <xf numFmtId="0" fontId="5" fillId="0" borderId="0" xfId="2" applyFont="1" applyFill="1"/>
    <xf numFmtId="0" fontId="4" fillId="0" borderId="0" xfId="2" applyFont="1" applyFill="1" applyAlignment="1">
      <alignment horizontal="left" indent="1"/>
    </xf>
    <xf numFmtId="170" fontId="4" fillId="0" borderId="0" xfId="1" applyNumberFormat="1" applyFont="1" applyFill="1" applyBorder="1" applyAlignment="1">
      <alignment horizontal="right"/>
    </xf>
    <xf numFmtId="170" fontId="4" fillId="0" borderId="0" xfId="2" applyNumberFormat="1" applyFont="1" applyFill="1"/>
    <xf numFmtId="170" fontId="8" fillId="0" borderId="0" xfId="1" applyNumberFormat="1" applyFont="1" applyFill="1" applyAlignment="1">
      <alignment horizontal="right"/>
    </xf>
    <xf numFmtId="170" fontId="4" fillId="0" borderId="2" xfId="2" applyNumberFormat="1" applyFont="1" applyFill="1" applyBorder="1"/>
    <xf numFmtId="0" fontId="4" fillId="0" borderId="0" xfId="3" applyFill="1"/>
    <xf numFmtId="165" fontId="6" fillId="0" borderId="0" xfId="3" applyNumberFormat="1" applyFont="1" applyFill="1" applyBorder="1" applyAlignment="1">
      <alignment horizontal="right"/>
    </xf>
    <xf numFmtId="170" fontId="4" fillId="0" borderId="2" xfId="1" applyNumberFormat="1" applyFont="1" applyFill="1" applyBorder="1" applyAlignment="1">
      <alignment horizontal="right"/>
    </xf>
    <xf numFmtId="0" fontId="5" fillId="0" borderId="0" xfId="3" applyFont="1" applyFill="1"/>
    <xf numFmtId="0" fontId="4" fillId="0" borderId="0" xfId="3" applyFill="1" applyAlignment="1">
      <alignment horizontal="left" indent="1"/>
    </xf>
    <xf numFmtId="0" fontId="4" fillId="0" borderId="0" xfId="3" applyFill="1" applyAlignment="1">
      <alignment horizontal="center"/>
    </xf>
    <xf numFmtId="0" fontId="4" fillId="0" borderId="0" xfId="3" applyFill="1" applyAlignment="1">
      <alignment horizontal="left"/>
    </xf>
    <xf numFmtId="0" fontId="4" fillId="0" borderId="0" xfId="2" applyFont="1" applyFill="1" applyBorder="1"/>
    <xf numFmtId="0" fontId="4" fillId="0" borderId="0" xfId="0" applyFont="1" applyFill="1" applyAlignment="1">
      <alignment horizontal="left"/>
    </xf>
    <xf numFmtId="170" fontId="8" fillId="0" borderId="3" xfId="1" applyNumberFormat="1" applyFont="1" applyFill="1" applyBorder="1" applyAlignment="1">
      <alignment horizontal="right"/>
    </xf>
    <xf numFmtId="165" fontId="4" fillId="0" borderId="0" xfId="3" applyNumberFormat="1" applyFont="1" applyFill="1" applyBorder="1" applyAlignment="1">
      <alignment horizontal="right"/>
    </xf>
    <xf numFmtId="0" fontId="4" fillId="0" borderId="0" xfId="2" applyFont="1" applyFill="1" applyBorder="1" applyAlignment="1">
      <alignment horizontal="left"/>
    </xf>
    <xf numFmtId="0" fontId="5" fillId="0" borderId="0" xfId="5" applyFont="1" applyFill="1"/>
    <xf numFmtId="0" fontId="4" fillId="0" borderId="0" xfId="5" quotePrefix="1" applyFill="1" applyAlignment="1">
      <alignment horizontal="center"/>
    </xf>
    <xf numFmtId="0" fontId="4" fillId="0" borderId="0" xfId="5" quotePrefix="1" applyFill="1" applyAlignment="1">
      <alignment horizontal="center" vertical="top"/>
    </xf>
    <xf numFmtId="0" fontId="4" fillId="0" borderId="1" xfId="3" applyFont="1" applyFill="1" applyBorder="1" applyAlignment="1">
      <alignment horizontal="center"/>
    </xf>
    <xf numFmtId="0" fontId="4" fillId="0" borderId="1" xfId="2" applyFont="1" applyFill="1" applyBorder="1" applyAlignment="1">
      <alignment horizontal="center"/>
    </xf>
    <xf numFmtId="0" fontId="4" fillId="0" borderId="2" xfId="3" applyFill="1" applyBorder="1" applyAlignment="1">
      <alignment horizontal="center"/>
    </xf>
  </cellXfs>
  <cellStyles count="22">
    <cellStyle name="Comma 10" xfId="4" xr:uid="{79B42F33-AD9D-45F1-A1D5-CF9D02C96880}"/>
    <cellStyle name="Comma 10 2 2" xfId="11" xr:uid="{EF9B46E7-963B-41BA-9F9C-F32FF3BDEE1C}"/>
    <cellStyle name="Comma 2" xfId="14" xr:uid="{0FA1B26D-1B10-40CB-AD5C-B5477D6B090E}"/>
    <cellStyle name="Comma 3" xfId="7" xr:uid="{C226BEE4-C46B-4016-B7A3-481487A94790}"/>
    <cellStyle name="Comma 4" xfId="19" xr:uid="{3E0EF15A-C4C3-4373-9C58-0CB69E0F62E1}"/>
    <cellStyle name="Comma 5" xfId="21" xr:uid="{A0C1033D-FCAD-41D4-AC8C-88FB23848A9A}"/>
    <cellStyle name="Comma 5 36" xfId="10" xr:uid="{7CCAF56C-5EAD-4ABC-8123-C10978242D0A}"/>
    <cellStyle name="Currency 2" xfId="18" xr:uid="{A07B3587-6CDF-4922-BF63-93D94315EA2F}"/>
    <cellStyle name="Currency 3" xfId="20" xr:uid="{43A4BF93-68AE-4AA8-BBC2-A8C2F08FA750}"/>
    <cellStyle name="Normal" xfId="0" builtinId="0"/>
    <cellStyle name="Normal 10" xfId="5" xr:uid="{9A806827-BD73-4923-9066-BB23D0D9AEE5}"/>
    <cellStyle name="Normal 2" xfId="13" xr:uid="{A1412A93-2E40-46E8-BAD6-E7081DB3F662}"/>
    <cellStyle name="Normal 2 2" xfId="16" xr:uid="{AFD509B6-7182-4C61-8926-D849E5A57B66}"/>
    <cellStyle name="Normal 3" xfId="17" xr:uid="{0FA92ED5-9082-4A2E-A0D7-F6533542B7CA}"/>
    <cellStyle name="Normal 4 3" xfId="2" xr:uid="{F40D9BFE-D5FE-49AD-8C14-BE06707E12BB}"/>
    <cellStyle name="Normal 59" xfId="6" xr:uid="{440686CB-F0F7-4364-B3A0-3AA8B22C5793}"/>
    <cellStyle name="Normal 60" xfId="3" xr:uid="{DC98C82D-F7E8-41CD-B6FA-3CF744F91E73}"/>
    <cellStyle name="Normal 7 3 4" xfId="12" xr:uid="{85CFF354-51FE-4588-9CD7-DE4FD9A30963}"/>
    <cellStyle name="Normal 8" xfId="9" xr:uid="{7D96FD10-5629-476A-B5EE-E75A018D76E8}"/>
    <cellStyle name="Percent" xfId="1" builtinId="5"/>
    <cellStyle name="Percent 2" xfId="8" xr:uid="{58881ED6-866D-4F72-BA49-9A2F1F21B89F}"/>
    <cellStyle name="Percent 2 2" xfId="15" xr:uid="{268E40D6-77A9-4F7E-B86D-E8FE5501DA1B}"/>
  </cellStyles>
  <dxfs count="0"/>
  <tableStyles count="0" defaultTableStyle="TableStyleMedium2" defaultPivotStyle="PivotStyleLight16"/>
  <colors>
    <mruColors>
      <color rgb="FF0000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3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24%20Rebasing/2024%20Cost%20of%20Service/3.%20Updated%20Evidence%20-%20Mar%202023/3.%20Rate%20Design/In-Franchise/2023-03-08%20Detail%20Model%20-%20Current%20Classe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Rates/Annual%20Rates/2023/Union%20RZ/2023%20Rates%20DM%20(Apr%2022%20QRAM)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microsoft.com/office/2019/04/relationships/externalLinkLongPath" Target="/2024%20Rebasing/2024%20Cost%20of%20Service/5.%20Existing%20Rate%20Zones%20&amp;%20Updated%20Cost%20Study%20-%20Apr%202023/Rate%20Design%20(Settlement)%20-%20May%202023/Ex-franchise/Existing%20Rate%20Zones/2023-05-18%202024%20Exfran%20Model_Existing%20Rate%20Zones.xlsx?D0AEB856" TargetMode="External"/><Relationship Id="rId1" Type="http://schemas.openxmlformats.org/officeDocument/2006/relationships/externalLinkPath" Target="file:///\\D0AEB856\2023-05-18%202024%20Exfran%20Model_Existing%20Rate%20Zon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te Schedule - 2023"/>
      <sheetName val="Rate Schedule - 2024"/>
      <sheetName val="Total"/>
      <sheetName val="Distribution"/>
      <sheetName val="Gas Cost"/>
      <sheetName val="Total Adj"/>
      <sheetName val="Distribution Adj"/>
      <sheetName val="Gas Cost Adj"/>
      <sheetName val="Infran Output"/>
      <sheetName val="customer charge"/>
      <sheetName val="Transportation"/>
      <sheetName val="Fuel Ratios"/>
      <sheetName val="Supplementals"/>
      <sheetName val="calculations"/>
      <sheetName val="ExFran Margin"/>
      <sheetName val="PanH Gas Supply"/>
      <sheetName val="2023-03-08 Detail Model - Curre"/>
    </sheetNames>
    <sheetDataSet>
      <sheetData sheetId="0"/>
      <sheetData sheetId="1">
        <row r="21">
          <cell r="G21">
            <v>23</v>
          </cell>
        </row>
      </sheetData>
      <sheetData sheetId="2">
        <row r="21">
          <cell r="G21">
            <v>25902149</v>
          </cell>
        </row>
      </sheetData>
      <sheetData sheetId="3">
        <row r="23">
          <cell r="I23">
            <v>67979.328648552517</v>
          </cell>
        </row>
      </sheetData>
      <sheetData sheetId="4">
        <row r="371">
          <cell r="U371">
            <v>0.92522574279651681</v>
          </cell>
        </row>
      </sheetData>
      <sheetData sheetId="5">
        <row r="21">
          <cell r="F21">
            <v>2205307.6186063513</v>
          </cell>
        </row>
      </sheetData>
      <sheetData sheetId="6">
        <row r="21">
          <cell r="F21">
            <v>1033104.6095683011</v>
          </cell>
        </row>
      </sheetData>
      <sheetData sheetId="7">
        <row r="21">
          <cell r="F21">
            <v>1172203.0090380502</v>
          </cell>
        </row>
      </sheetData>
      <sheetData sheetId="8">
        <row r="108">
          <cell r="G108">
            <v>1019989.7454302686</v>
          </cell>
        </row>
      </sheetData>
      <sheetData sheetId="9">
        <row r="25">
          <cell r="H25">
            <v>28.374384810331698</v>
          </cell>
        </row>
      </sheetData>
      <sheetData sheetId="10">
        <row r="13">
          <cell r="AE13">
            <v>1.8619669054930092</v>
          </cell>
        </row>
      </sheetData>
      <sheetData sheetId="11">
        <row r="10">
          <cell r="L10">
            <v>9468.8247330742543</v>
          </cell>
        </row>
      </sheetData>
      <sheetData sheetId="12">
        <row r="10">
          <cell r="Q10">
            <v>39.08</v>
          </cell>
        </row>
        <row r="32">
          <cell r="J32">
            <v>20.749320578059301</v>
          </cell>
          <cell r="N32">
            <v>5.3094474355320624</v>
          </cell>
        </row>
        <row r="40">
          <cell r="L40">
            <v>9.7796283091106495E-2</v>
          </cell>
        </row>
        <row r="45">
          <cell r="L45">
            <v>1.4369768951529289</v>
          </cell>
        </row>
        <row r="50">
          <cell r="L50">
            <v>2.3304369600205326</v>
          </cell>
        </row>
        <row r="63">
          <cell r="L63">
            <v>6.0824716401740861</v>
          </cell>
        </row>
        <row r="68">
          <cell r="L68">
            <v>5.8535909567711268</v>
          </cell>
        </row>
        <row r="77">
          <cell r="L77">
            <v>12.423173538867516</v>
          </cell>
        </row>
        <row r="84">
          <cell r="L84">
            <v>3.3902010203305499</v>
          </cell>
        </row>
        <row r="93">
          <cell r="L93">
            <v>1.3497203929438983</v>
          </cell>
        </row>
        <row r="101">
          <cell r="L101">
            <v>8.1766701010510492E-2</v>
          </cell>
        </row>
        <row r="106">
          <cell r="L106">
            <v>1.2523189385726974</v>
          </cell>
        </row>
        <row r="111">
          <cell r="L111">
            <v>1.2667049448882299</v>
          </cell>
        </row>
        <row r="116">
          <cell r="L116">
            <v>0.83586839287502968</v>
          </cell>
        </row>
        <row r="121">
          <cell r="L121">
            <v>0.77901609123133808</v>
          </cell>
        </row>
        <row r="126">
          <cell r="L126">
            <v>12.423173538867516</v>
          </cell>
        </row>
        <row r="135">
          <cell r="L135">
            <v>3.1789082750428648</v>
          </cell>
        </row>
        <row r="140">
          <cell r="L140">
            <v>9.2118730808597746</v>
          </cell>
        </row>
        <row r="145">
          <cell r="L145">
            <v>234.47999999999996</v>
          </cell>
        </row>
        <row r="158">
          <cell r="L158">
            <v>2.8570086913917492</v>
          </cell>
        </row>
        <row r="168">
          <cell r="L168">
            <v>0.7259844321447142</v>
          </cell>
        </row>
        <row r="178">
          <cell r="L178">
            <v>4.3919205167377457</v>
          </cell>
        </row>
      </sheetData>
      <sheetData sheetId="13"/>
      <sheetData sheetId="14">
        <row r="21">
          <cell r="F21">
            <v>7959.1593364396213</v>
          </cell>
        </row>
      </sheetData>
      <sheetData sheetId="15">
        <row r="21">
          <cell r="F21">
            <v>16119.026834462427</v>
          </cell>
        </row>
      </sheetData>
      <sheetData sheetId="1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Detail Model"/>
      <sheetName val="DSM UR"/>
      <sheetName val="PDO UR"/>
      <sheetName val="ICM Rider"/>
      <sheetName val="Sch.6"/>
      <sheetName val="GasComm"/>
      <sheetName val="Supplementals"/>
      <sheetName val="Overrun"/>
      <sheetName val="Riders"/>
      <sheetName val="Pivots"/>
      <sheetName val="N-R20+Stor"/>
      <sheetName val="N-R100"/>
      <sheetName val="NorthVols"/>
      <sheetName val="U2"/>
      <sheetName val="Banner"/>
      <sheetName val="SouthDist"/>
      <sheetName val="SouthT"/>
      <sheetName val="North"/>
      <sheetName val="2023 Rates DM (Apr 22 QRAM)"/>
    </sheetNames>
    <sheetDataSet>
      <sheetData sheetId="0">
        <row r="3">
          <cell r="B3">
            <v>2022</v>
          </cell>
        </row>
        <row r="6">
          <cell r="B6">
            <v>2023</v>
          </cell>
        </row>
      </sheetData>
      <sheetData sheetId="1">
        <row r="12">
          <cell r="A12" t="str">
            <v>Effective January 1, 2023</v>
          </cell>
        </row>
      </sheetData>
      <sheetData sheetId="2">
        <row r="102">
          <cell r="G102">
            <v>632128.93915925093</v>
          </cell>
        </row>
      </sheetData>
      <sheetData sheetId="3">
        <row r="173">
          <cell r="I173">
            <v>30773.175073594073</v>
          </cell>
        </row>
      </sheetData>
      <sheetData sheetId="4"/>
      <sheetData sheetId="5"/>
      <sheetData sheetId="6">
        <row r="17">
          <cell r="I17">
            <v>20.612300000000001</v>
          </cell>
        </row>
      </sheetData>
      <sheetData sheetId="7">
        <row r="33">
          <cell r="B33">
            <v>10</v>
          </cell>
        </row>
      </sheetData>
      <sheetData sheetId="8"/>
      <sheetData sheetId="9">
        <row r="4">
          <cell r="O4">
            <v>44378</v>
          </cell>
        </row>
      </sheetData>
      <sheetData sheetId="10"/>
      <sheetData sheetId="11"/>
      <sheetData sheetId="12"/>
      <sheetData sheetId="13"/>
      <sheetData sheetId="14">
        <row r="14">
          <cell r="F14">
            <v>1.3169999999999999</v>
          </cell>
        </row>
      </sheetData>
      <sheetData sheetId="15"/>
      <sheetData sheetId="16"/>
      <sheetData sheetId="17"/>
      <sheetData sheetId="18"/>
      <sheetData sheetId="1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te Schedule - 2024"/>
      <sheetName val="Source Files"/>
      <sheetName val="Index"/>
      <sheetName val="Inputs"/>
      <sheetName val="Cost Input"/>
      <sheetName val="Revenue"/>
      <sheetName val="Forecast"/>
      <sheetName val="Harmonized DM"/>
      <sheetName val="Detail Model"/>
      <sheetName val="S&amp;T Margin p.1"/>
      <sheetName val="Harm. Appendix A"/>
      <sheetName val="OR Rates"/>
      <sheetName val="Appendix A"/>
      <sheetName val="Summary Rates"/>
      <sheetName val="S&amp;T Margin p.2"/>
      <sheetName val="M17 Demand"/>
      <sheetName val="M12 - BA"/>
      <sheetName val="M12 - Proposed"/>
      <sheetName val="M12 p.2"/>
      <sheetName val="F24-T"/>
      <sheetName val="M13"/>
      <sheetName val="M16 Cust"/>
      <sheetName val="M16 Comm"/>
      <sheetName val="M16 East Dem"/>
      <sheetName val="M17 Cust"/>
      <sheetName val="C1 Ojib Demand BA"/>
      <sheetName val="D-D Vector"/>
      <sheetName val="Heritage - HTLP"/>
      <sheetName val="PDC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23">
          <cell r="U23">
            <v>2.3887389596583275</v>
          </cell>
        </row>
        <row r="26">
          <cell r="U26">
            <v>3.4200176599891945</v>
          </cell>
        </row>
        <row r="85">
          <cell r="U85">
            <v>6.6772167346151079</v>
          </cell>
        </row>
        <row r="180">
          <cell r="U180">
            <v>469.19491635651599</v>
          </cell>
        </row>
        <row r="181">
          <cell r="U181">
            <v>1061.5791560403766</v>
          </cell>
        </row>
      </sheetData>
      <sheetData sheetId="9">
        <row r="59">
          <cell r="J59">
            <v>19979.506923510227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38">
          <cell r="J38">
            <v>1.8293744478397556</v>
          </cell>
        </row>
      </sheetData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3E69A6-37C8-47A3-AD0F-E181A5077269}">
  <sheetPr codeName="Sheet2">
    <pageSetUpPr fitToPage="1"/>
  </sheetPr>
  <dimension ref="B2:X70"/>
  <sheetViews>
    <sheetView tabSelected="1" view="pageLayout" zoomScale="80" zoomScaleNormal="85" zoomScaleSheetLayoutView="85" zoomScalePageLayoutView="80" workbookViewId="0">
      <selection activeCell="B1" sqref="B1"/>
    </sheetView>
  </sheetViews>
  <sheetFormatPr defaultRowHeight="12.75" x14ac:dyDescent="0.2"/>
  <cols>
    <col min="1" max="1" width="1.7109375" style="4" customWidth="1"/>
    <col min="2" max="2" width="4.7109375" style="41" customWidth="1"/>
    <col min="3" max="3" width="1.7109375" style="4" customWidth="1"/>
    <col min="4" max="4" width="29.7109375" style="4" customWidth="1"/>
    <col min="5" max="5" width="1.7109375" style="4" customWidth="1"/>
    <col min="6" max="6" width="17.28515625" style="4" customWidth="1"/>
    <col min="7" max="7" width="6.140625" style="4" customWidth="1"/>
    <col min="8" max="8" width="14.42578125" style="4" customWidth="1"/>
    <col min="9" max="9" width="1.7109375" style="4" customWidth="1"/>
    <col min="10" max="12" width="14.42578125" style="4" customWidth="1"/>
    <col min="13" max="13" width="1.7109375" style="4" customWidth="1"/>
    <col min="14" max="15" width="14.42578125" style="4" customWidth="1"/>
    <col min="16" max="16" width="17" style="4" customWidth="1"/>
    <col min="17" max="18" width="14.42578125" style="4" customWidth="1"/>
    <col min="19" max="19" width="2.140625" style="4" customWidth="1"/>
    <col min="20" max="20" width="14" style="4" customWidth="1"/>
    <col min="21" max="21" width="14.42578125" style="4" customWidth="1"/>
    <col min="22" max="22" width="2" style="4" customWidth="1"/>
    <col min="23" max="23" width="11" style="4" customWidth="1"/>
    <col min="24" max="24" width="2.28515625" style="4" customWidth="1"/>
    <col min="25" max="219" width="8.7109375" style="4"/>
    <col min="220" max="220" width="4.5703125" style="4" customWidth="1"/>
    <col min="221" max="221" width="1" style="4" customWidth="1"/>
    <col min="222" max="222" width="18" style="4" customWidth="1"/>
    <col min="223" max="223" width="1.7109375" style="4" customWidth="1"/>
    <col min="224" max="224" width="12.5703125" style="4" customWidth="1"/>
    <col min="225" max="225" width="1.5703125" style="4" customWidth="1"/>
    <col min="226" max="226" width="9.5703125" style="4" customWidth="1"/>
    <col min="227" max="227" width="1.7109375" style="4" customWidth="1"/>
    <col min="228" max="228" width="11.7109375" style="4" customWidth="1"/>
    <col min="229" max="229" width="1.5703125" style="4" customWidth="1"/>
    <col min="230" max="230" width="10.28515625" style="4" customWidth="1"/>
    <col min="231" max="231" width="2" style="4" customWidth="1"/>
    <col min="232" max="232" width="9.5703125" style="4" customWidth="1"/>
    <col min="233" max="475" width="8.7109375" style="4"/>
    <col min="476" max="476" width="4.5703125" style="4" customWidth="1"/>
    <col min="477" max="477" width="1" style="4" customWidth="1"/>
    <col min="478" max="478" width="18" style="4" customWidth="1"/>
    <col min="479" max="479" width="1.7109375" style="4" customWidth="1"/>
    <col min="480" max="480" width="12.5703125" style="4" customWidth="1"/>
    <col min="481" max="481" width="1.5703125" style="4" customWidth="1"/>
    <col min="482" max="482" width="9.5703125" style="4" customWidth="1"/>
    <col min="483" max="483" width="1.7109375" style="4" customWidth="1"/>
    <col min="484" max="484" width="11.7109375" style="4" customWidth="1"/>
    <col min="485" max="485" width="1.5703125" style="4" customWidth="1"/>
    <col min="486" max="486" width="10.28515625" style="4" customWidth="1"/>
    <col min="487" max="487" width="2" style="4" customWidth="1"/>
    <col min="488" max="488" width="9.5703125" style="4" customWidth="1"/>
    <col min="489" max="731" width="8.7109375" style="4"/>
    <col min="732" max="732" width="4.5703125" style="4" customWidth="1"/>
    <col min="733" max="733" width="1" style="4" customWidth="1"/>
    <col min="734" max="734" width="18" style="4" customWidth="1"/>
    <col min="735" max="735" width="1.7109375" style="4" customWidth="1"/>
    <col min="736" max="736" width="12.5703125" style="4" customWidth="1"/>
    <col min="737" max="737" width="1.5703125" style="4" customWidth="1"/>
    <col min="738" max="738" width="9.5703125" style="4" customWidth="1"/>
    <col min="739" max="739" width="1.7109375" style="4" customWidth="1"/>
    <col min="740" max="740" width="11.7109375" style="4" customWidth="1"/>
    <col min="741" max="741" width="1.5703125" style="4" customWidth="1"/>
    <col min="742" max="742" width="10.28515625" style="4" customWidth="1"/>
    <col min="743" max="743" width="2" style="4" customWidth="1"/>
    <col min="744" max="744" width="9.5703125" style="4" customWidth="1"/>
    <col min="745" max="987" width="8.7109375" style="4"/>
    <col min="988" max="988" width="4.5703125" style="4" customWidth="1"/>
    <col min="989" max="989" width="1" style="4" customWidth="1"/>
    <col min="990" max="990" width="18" style="4" customWidth="1"/>
    <col min="991" max="991" width="1.7109375" style="4" customWidth="1"/>
    <col min="992" max="992" width="12.5703125" style="4" customWidth="1"/>
    <col min="993" max="993" width="1.5703125" style="4" customWidth="1"/>
    <col min="994" max="994" width="9.5703125" style="4" customWidth="1"/>
    <col min="995" max="995" width="1.7109375" style="4" customWidth="1"/>
    <col min="996" max="996" width="11.7109375" style="4" customWidth="1"/>
    <col min="997" max="997" width="1.5703125" style="4" customWidth="1"/>
    <col min="998" max="998" width="10.28515625" style="4" customWidth="1"/>
    <col min="999" max="999" width="2" style="4" customWidth="1"/>
    <col min="1000" max="1000" width="9.5703125" style="4" customWidth="1"/>
    <col min="1001" max="1243" width="8.7109375" style="4"/>
    <col min="1244" max="1244" width="4.5703125" style="4" customWidth="1"/>
    <col min="1245" max="1245" width="1" style="4" customWidth="1"/>
    <col min="1246" max="1246" width="18" style="4" customWidth="1"/>
    <col min="1247" max="1247" width="1.7109375" style="4" customWidth="1"/>
    <col min="1248" max="1248" width="12.5703125" style="4" customWidth="1"/>
    <col min="1249" max="1249" width="1.5703125" style="4" customWidth="1"/>
    <col min="1250" max="1250" width="9.5703125" style="4" customWidth="1"/>
    <col min="1251" max="1251" width="1.7109375" style="4" customWidth="1"/>
    <col min="1252" max="1252" width="11.7109375" style="4" customWidth="1"/>
    <col min="1253" max="1253" width="1.5703125" style="4" customWidth="1"/>
    <col min="1254" max="1254" width="10.28515625" style="4" customWidth="1"/>
    <col min="1255" max="1255" width="2" style="4" customWidth="1"/>
    <col min="1256" max="1256" width="9.5703125" style="4" customWidth="1"/>
    <col min="1257" max="1499" width="8.7109375" style="4"/>
    <col min="1500" max="1500" width="4.5703125" style="4" customWidth="1"/>
    <col min="1501" max="1501" width="1" style="4" customWidth="1"/>
    <col min="1502" max="1502" width="18" style="4" customWidth="1"/>
    <col min="1503" max="1503" width="1.7109375" style="4" customWidth="1"/>
    <col min="1504" max="1504" width="12.5703125" style="4" customWidth="1"/>
    <col min="1505" max="1505" width="1.5703125" style="4" customWidth="1"/>
    <col min="1506" max="1506" width="9.5703125" style="4" customWidth="1"/>
    <col min="1507" max="1507" width="1.7109375" style="4" customWidth="1"/>
    <col min="1508" max="1508" width="11.7109375" style="4" customWidth="1"/>
    <col min="1509" max="1509" width="1.5703125" style="4" customWidth="1"/>
    <col min="1510" max="1510" width="10.28515625" style="4" customWidth="1"/>
    <col min="1511" max="1511" width="2" style="4" customWidth="1"/>
    <col min="1512" max="1512" width="9.5703125" style="4" customWidth="1"/>
    <col min="1513" max="1755" width="8.7109375" style="4"/>
    <col min="1756" max="1756" width="4.5703125" style="4" customWidth="1"/>
    <col min="1757" max="1757" width="1" style="4" customWidth="1"/>
    <col min="1758" max="1758" width="18" style="4" customWidth="1"/>
    <col min="1759" max="1759" width="1.7109375" style="4" customWidth="1"/>
    <col min="1760" max="1760" width="12.5703125" style="4" customWidth="1"/>
    <col min="1761" max="1761" width="1.5703125" style="4" customWidth="1"/>
    <col min="1762" max="1762" width="9.5703125" style="4" customWidth="1"/>
    <col min="1763" max="1763" width="1.7109375" style="4" customWidth="1"/>
    <col min="1764" max="1764" width="11.7109375" style="4" customWidth="1"/>
    <col min="1765" max="1765" width="1.5703125" style="4" customWidth="1"/>
    <col min="1766" max="1766" width="10.28515625" style="4" customWidth="1"/>
    <col min="1767" max="1767" width="2" style="4" customWidth="1"/>
    <col min="1768" max="1768" width="9.5703125" style="4" customWidth="1"/>
    <col min="1769" max="2011" width="8.7109375" style="4"/>
    <col min="2012" max="2012" width="4.5703125" style="4" customWidth="1"/>
    <col min="2013" max="2013" width="1" style="4" customWidth="1"/>
    <col min="2014" max="2014" width="18" style="4" customWidth="1"/>
    <col min="2015" max="2015" width="1.7109375" style="4" customWidth="1"/>
    <col min="2016" max="2016" width="12.5703125" style="4" customWidth="1"/>
    <col min="2017" max="2017" width="1.5703125" style="4" customWidth="1"/>
    <col min="2018" max="2018" width="9.5703125" style="4" customWidth="1"/>
    <col min="2019" max="2019" width="1.7109375" style="4" customWidth="1"/>
    <col min="2020" max="2020" width="11.7109375" style="4" customWidth="1"/>
    <col min="2021" max="2021" width="1.5703125" style="4" customWidth="1"/>
    <col min="2022" max="2022" width="10.28515625" style="4" customWidth="1"/>
    <col min="2023" max="2023" width="2" style="4" customWidth="1"/>
    <col min="2024" max="2024" width="9.5703125" style="4" customWidth="1"/>
    <col min="2025" max="2267" width="8.7109375" style="4"/>
    <col min="2268" max="2268" width="4.5703125" style="4" customWidth="1"/>
    <col min="2269" max="2269" width="1" style="4" customWidth="1"/>
    <col min="2270" max="2270" width="18" style="4" customWidth="1"/>
    <col min="2271" max="2271" width="1.7109375" style="4" customWidth="1"/>
    <col min="2272" max="2272" width="12.5703125" style="4" customWidth="1"/>
    <col min="2273" max="2273" width="1.5703125" style="4" customWidth="1"/>
    <col min="2274" max="2274" width="9.5703125" style="4" customWidth="1"/>
    <col min="2275" max="2275" width="1.7109375" style="4" customWidth="1"/>
    <col min="2276" max="2276" width="11.7109375" style="4" customWidth="1"/>
    <col min="2277" max="2277" width="1.5703125" style="4" customWidth="1"/>
    <col min="2278" max="2278" width="10.28515625" style="4" customWidth="1"/>
    <col min="2279" max="2279" width="2" style="4" customWidth="1"/>
    <col min="2280" max="2280" width="9.5703125" style="4" customWidth="1"/>
    <col min="2281" max="2523" width="8.7109375" style="4"/>
    <col min="2524" max="2524" width="4.5703125" style="4" customWidth="1"/>
    <col min="2525" max="2525" width="1" style="4" customWidth="1"/>
    <col min="2526" max="2526" width="18" style="4" customWidth="1"/>
    <col min="2527" max="2527" width="1.7109375" style="4" customWidth="1"/>
    <col min="2528" max="2528" width="12.5703125" style="4" customWidth="1"/>
    <col min="2529" max="2529" width="1.5703125" style="4" customWidth="1"/>
    <col min="2530" max="2530" width="9.5703125" style="4" customWidth="1"/>
    <col min="2531" max="2531" width="1.7109375" style="4" customWidth="1"/>
    <col min="2532" max="2532" width="11.7109375" style="4" customWidth="1"/>
    <col min="2533" max="2533" width="1.5703125" style="4" customWidth="1"/>
    <col min="2534" max="2534" width="10.28515625" style="4" customWidth="1"/>
    <col min="2535" max="2535" width="2" style="4" customWidth="1"/>
    <col min="2536" max="2536" width="9.5703125" style="4" customWidth="1"/>
    <col min="2537" max="2779" width="8.7109375" style="4"/>
    <col min="2780" max="2780" width="4.5703125" style="4" customWidth="1"/>
    <col min="2781" max="2781" width="1" style="4" customWidth="1"/>
    <col min="2782" max="2782" width="18" style="4" customWidth="1"/>
    <col min="2783" max="2783" width="1.7109375" style="4" customWidth="1"/>
    <col min="2784" max="2784" width="12.5703125" style="4" customWidth="1"/>
    <col min="2785" max="2785" width="1.5703125" style="4" customWidth="1"/>
    <col min="2786" max="2786" width="9.5703125" style="4" customWidth="1"/>
    <col min="2787" max="2787" width="1.7109375" style="4" customWidth="1"/>
    <col min="2788" max="2788" width="11.7109375" style="4" customWidth="1"/>
    <col min="2789" max="2789" width="1.5703125" style="4" customWidth="1"/>
    <col min="2790" max="2790" width="10.28515625" style="4" customWidth="1"/>
    <col min="2791" max="2791" width="2" style="4" customWidth="1"/>
    <col min="2792" max="2792" width="9.5703125" style="4" customWidth="1"/>
    <col min="2793" max="3035" width="8.7109375" style="4"/>
    <col min="3036" max="3036" width="4.5703125" style="4" customWidth="1"/>
    <col min="3037" max="3037" width="1" style="4" customWidth="1"/>
    <col min="3038" max="3038" width="18" style="4" customWidth="1"/>
    <col min="3039" max="3039" width="1.7109375" style="4" customWidth="1"/>
    <col min="3040" max="3040" width="12.5703125" style="4" customWidth="1"/>
    <col min="3041" max="3041" width="1.5703125" style="4" customWidth="1"/>
    <col min="3042" max="3042" width="9.5703125" style="4" customWidth="1"/>
    <col min="3043" max="3043" width="1.7109375" style="4" customWidth="1"/>
    <col min="3044" max="3044" width="11.7109375" style="4" customWidth="1"/>
    <col min="3045" max="3045" width="1.5703125" style="4" customWidth="1"/>
    <col min="3046" max="3046" width="10.28515625" style="4" customWidth="1"/>
    <col min="3047" max="3047" width="2" style="4" customWidth="1"/>
    <col min="3048" max="3048" width="9.5703125" style="4" customWidth="1"/>
    <col min="3049" max="3291" width="8.7109375" style="4"/>
    <col min="3292" max="3292" width="4.5703125" style="4" customWidth="1"/>
    <col min="3293" max="3293" width="1" style="4" customWidth="1"/>
    <col min="3294" max="3294" width="18" style="4" customWidth="1"/>
    <col min="3295" max="3295" width="1.7109375" style="4" customWidth="1"/>
    <col min="3296" max="3296" width="12.5703125" style="4" customWidth="1"/>
    <col min="3297" max="3297" width="1.5703125" style="4" customWidth="1"/>
    <col min="3298" max="3298" width="9.5703125" style="4" customWidth="1"/>
    <col min="3299" max="3299" width="1.7109375" style="4" customWidth="1"/>
    <col min="3300" max="3300" width="11.7109375" style="4" customWidth="1"/>
    <col min="3301" max="3301" width="1.5703125" style="4" customWidth="1"/>
    <col min="3302" max="3302" width="10.28515625" style="4" customWidth="1"/>
    <col min="3303" max="3303" width="2" style="4" customWidth="1"/>
    <col min="3304" max="3304" width="9.5703125" style="4" customWidth="1"/>
    <col min="3305" max="3547" width="8.7109375" style="4"/>
    <col min="3548" max="3548" width="4.5703125" style="4" customWidth="1"/>
    <col min="3549" max="3549" width="1" style="4" customWidth="1"/>
    <col min="3550" max="3550" width="18" style="4" customWidth="1"/>
    <col min="3551" max="3551" width="1.7109375" style="4" customWidth="1"/>
    <col min="3552" max="3552" width="12.5703125" style="4" customWidth="1"/>
    <col min="3553" max="3553" width="1.5703125" style="4" customWidth="1"/>
    <col min="3554" max="3554" width="9.5703125" style="4" customWidth="1"/>
    <col min="3555" max="3555" width="1.7109375" style="4" customWidth="1"/>
    <col min="3556" max="3556" width="11.7109375" style="4" customWidth="1"/>
    <col min="3557" max="3557" width="1.5703125" style="4" customWidth="1"/>
    <col min="3558" max="3558" width="10.28515625" style="4" customWidth="1"/>
    <col min="3559" max="3559" width="2" style="4" customWidth="1"/>
    <col min="3560" max="3560" width="9.5703125" style="4" customWidth="1"/>
    <col min="3561" max="3803" width="8.7109375" style="4"/>
    <col min="3804" max="3804" width="4.5703125" style="4" customWidth="1"/>
    <col min="3805" max="3805" width="1" style="4" customWidth="1"/>
    <col min="3806" max="3806" width="18" style="4" customWidth="1"/>
    <col min="3807" max="3807" width="1.7109375" style="4" customWidth="1"/>
    <col min="3808" max="3808" width="12.5703125" style="4" customWidth="1"/>
    <col min="3809" max="3809" width="1.5703125" style="4" customWidth="1"/>
    <col min="3810" max="3810" width="9.5703125" style="4" customWidth="1"/>
    <col min="3811" max="3811" width="1.7109375" style="4" customWidth="1"/>
    <col min="3812" max="3812" width="11.7109375" style="4" customWidth="1"/>
    <col min="3813" max="3813" width="1.5703125" style="4" customWidth="1"/>
    <col min="3814" max="3814" width="10.28515625" style="4" customWidth="1"/>
    <col min="3815" max="3815" width="2" style="4" customWidth="1"/>
    <col min="3816" max="3816" width="9.5703125" style="4" customWidth="1"/>
    <col min="3817" max="4059" width="8.7109375" style="4"/>
    <col min="4060" max="4060" width="4.5703125" style="4" customWidth="1"/>
    <col min="4061" max="4061" width="1" style="4" customWidth="1"/>
    <col min="4062" max="4062" width="18" style="4" customWidth="1"/>
    <col min="4063" max="4063" width="1.7109375" style="4" customWidth="1"/>
    <col min="4064" max="4064" width="12.5703125" style="4" customWidth="1"/>
    <col min="4065" max="4065" width="1.5703125" style="4" customWidth="1"/>
    <col min="4066" max="4066" width="9.5703125" style="4" customWidth="1"/>
    <col min="4067" max="4067" width="1.7109375" style="4" customWidth="1"/>
    <col min="4068" max="4068" width="11.7109375" style="4" customWidth="1"/>
    <col min="4069" max="4069" width="1.5703125" style="4" customWidth="1"/>
    <col min="4070" max="4070" width="10.28515625" style="4" customWidth="1"/>
    <col min="4071" max="4071" width="2" style="4" customWidth="1"/>
    <col min="4072" max="4072" width="9.5703125" style="4" customWidth="1"/>
    <col min="4073" max="4315" width="8.7109375" style="4"/>
    <col min="4316" max="4316" width="4.5703125" style="4" customWidth="1"/>
    <col min="4317" max="4317" width="1" style="4" customWidth="1"/>
    <col min="4318" max="4318" width="18" style="4" customWidth="1"/>
    <col min="4319" max="4319" width="1.7109375" style="4" customWidth="1"/>
    <col min="4320" max="4320" width="12.5703125" style="4" customWidth="1"/>
    <col min="4321" max="4321" width="1.5703125" style="4" customWidth="1"/>
    <col min="4322" max="4322" width="9.5703125" style="4" customWidth="1"/>
    <col min="4323" max="4323" width="1.7109375" style="4" customWidth="1"/>
    <col min="4324" max="4324" width="11.7109375" style="4" customWidth="1"/>
    <col min="4325" max="4325" width="1.5703125" style="4" customWidth="1"/>
    <col min="4326" max="4326" width="10.28515625" style="4" customWidth="1"/>
    <col min="4327" max="4327" width="2" style="4" customWidth="1"/>
    <col min="4328" max="4328" width="9.5703125" style="4" customWidth="1"/>
    <col min="4329" max="4571" width="8.7109375" style="4"/>
    <col min="4572" max="4572" width="4.5703125" style="4" customWidth="1"/>
    <col min="4573" max="4573" width="1" style="4" customWidth="1"/>
    <col min="4574" max="4574" width="18" style="4" customWidth="1"/>
    <col min="4575" max="4575" width="1.7109375" style="4" customWidth="1"/>
    <col min="4576" max="4576" width="12.5703125" style="4" customWidth="1"/>
    <col min="4577" max="4577" width="1.5703125" style="4" customWidth="1"/>
    <col min="4578" max="4578" width="9.5703125" style="4" customWidth="1"/>
    <col min="4579" max="4579" width="1.7109375" style="4" customWidth="1"/>
    <col min="4580" max="4580" width="11.7109375" style="4" customWidth="1"/>
    <col min="4581" max="4581" width="1.5703125" style="4" customWidth="1"/>
    <col min="4582" max="4582" width="10.28515625" style="4" customWidth="1"/>
    <col min="4583" max="4583" width="2" style="4" customWidth="1"/>
    <col min="4584" max="4584" width="9.5703125" style="4" customWidth="1"/>
    <col min="4585" max="4827" width="8.7109375" style="4"/>
    <col min="4828" max="4828" width="4.5703125" style="4" customWidth="1"/>
    <col min="4829" max="4829" width="1" style="4" customWidth="1"/>
    <col min="4830" max="4830" width="18" style="4" customWidth="1"/>
    <col min="4831" max="4831" width="1.7109375" style="4" customWidth="1"/>
    <col min="4832" max="4832" width="12.5703125" style="4" customWidth="1"/>
    <col min="4833" max="4833" width="1.5703125" style="4" customWidth="1"/>
    <col min="4834" max="4834" width="9.5703125" style="4" customWidth="1"/>
    <col min="4835" max="4835" width="1.7109375" style="4" customWidth="1"/>
    <col min="4836" max="4836" width="11.7109375" style="4" customWidth="1"/>
    <col min="4837" max="4837" width="1.5703125" style="4" customWidth="1"/>
    <col min="4838" max="4838" width="10.28515625" style="4" customWidth="1"/>
    <col min="4839" max="4839" width="2" style="4" customWidth="1"/>
    <col min="4840" max="4840" width="9.5703125" style="4" customWidth="1"/>
    <col min="4841" max="5083" width="8.7109375" style="4"/>
    <col min="5084" max="5084" width="4.5703125" style="4" customWidth="1"/>
    <col min="5085" max="5085" width="1" style="4" customWidth="1"/>
    <col min="5086" max="5086" width="18" style="4" customWidth="1"/>
    <col min="5087" max="5087" width="1.7109375" style="4" customWidth="1"/>
    <col min="5088" max="5088" width="12.5703125" style="4" customWidth="1"/>
    <col min="5089" max="5089" width="1.5703125" style="4" customWidth="1"/>
    <col min="5090" max="5090" width="9.5703125" style="4" customWidth="1"/>
    <col min="5091" max="5091" width="1.7109375" style="4" customWidth="1"/>
    <col min="5092" max="5092" width="11.7109375" style="4" customWidth="1"/>
    <col min="5093" max="5093" width="1.5703125" style="4" customWidth="1"/>
    <col min="5094" max="5094" width="10.28515625" style="4" customWidth="1"/>
    <col min="5095" max="5095" width="2" style="4" customWidth="1"/>
    <col min="5096" max="5096" width="9.5703125" style="4" customWidth="1"/>
    <col min="5097" max="5339" width="8.7109375" style="4"/>
    <col min="5340" max="5340" width="4.5703125" style="4" customWidth="1"/>
    <col min="5341" max="5341" width="1" style="4" customWidth="1"/>
    <col min="5342" max="5342" width="18" style="4" customWidth="1"/>
    <col min="5343" max="5343" width="1.7109375" style="4" customWidth="1"/>
    <col min="5344" max="5344" width="12.5703125" style="4" customWidth="1"/>
    <col min="5345" max="5345" width="1.5703125" style="4" customWidth="1"/>
    <col min="5346" max="5346" width="9.5703125" style="4" customWidth="1"/>
    <col min="5347" max="5347" width="1.7109375" style="4" customWidth="1"/>
    <col min="5348" max="5348" width="11.7109375" style="4" customWidth="1"/>
    <col min="5349" max="5349" width="1.5703125" style="4" customWidth="1"/>
    <col min="5350" max="5350" width="10.28515625" style="4" customWidth="1"/>
    <col min="5351" max="5351" width="2" style="4" customWidth="1"/>
    <col min="5352" max="5352" width="9.5703125" style="4" customWidth="1"/>
    <col min="5353" max="5595" width="8.7109375" style="4"/>
    <col min="5596" max="5596" width="4.5703125" style="4" customWidth="1"/>
    <col min="5597" max="5597" width="1" style="4" customWidth="1"/>
    <col min="5598" max="5598" width="18" style="4" customWidth="1"/>
    <col min="5599" max="5599" width="1.7109375" style="4" customWidth="1"/>
    <col min="5600" max="5600" width="12.5703125" style="4" customWidth="1"/>
    <col min="5601" max="5601" width="1.5703125" style="4" customWidth="1"/>
    <col min="5602" max="5602" width="9.5703125" style="4" customWidth="1"/>
    <col min="5603" max="5603" width="1.7109375" style="4" customWidth="1"/>
    <col min="5604" max="5604" width="11.7109375" style="4" customWidth="1"/>
    <col min="5605" max="5605" width="1.5703125" style="4" customWidth="1"/>
    <col min="5606" max="5606" width="10.28515625" style="4" customWidth="1"/>
    <col min="5607" max="5607" width="2" style="4" customWidth="1"/>
    <col min="5608" max="5608" width="9.5703125" style="4" customWidth="1"/>
    <col min="5609" max="5851" width="8.7109375" style="4"/>
    <col min="5852" max="5852" width="4.5703125" style="4" customWidth="1"/>
    <col min="5853" max="5853" width="1" style="4" customWidth="1"/>
    <col min="5854" max="5854" width="18" style="4" customWidth="1"/>
    <col min="5855" max="5855" width="1.7109375" style="4" customWidth="1"/>
    <col min="5856" max="5856" width="12.5703125" style="4" customWidth="1"/>
    <col min="5857" max="5857" width="1.5703125" style="4" customWidth="1"/>
    <col min="5858" max="5858" width="9.5703125" style="4" customWidth="1"/>
    <col min="5859" max="5859" width="1.7109375" style="4" customWidth="1"/>
    <col min="5860" max="5860" width="11.7109375" style="4" customWidth="1"/>
    <col min="5861" max="5861" width="1.5703125" style="4" customWidth="1"/>
    <col min="5862" max="5862" width="10.28515625" style="4" customWidth="1"/>
    <col min="5863" max="5863" width="2" style="4" customWidth="1"/>
    <col min="5864" max="5864" width="9.5703125" style="4" customWidth="1"/>
    <col min="5865" max="6107" width="8.7109375" style="4"/>
    <col min="6108" max="6108" width="4.5703125" style="4" customWidth="1"/>
    <col min="6109" max="6109" width="1" style="4" customWidth="1"/>
    <col min="6110" max="6110" width="18" style="4" customWidth="1"/>
    <col min="6111" max="6111" width="1.7109375" style="4" customWidth="1"/>
    <col min="6112" max="6112" width="12.5703125" style="4" customWidth="1"/>
    <col min="6113" max="6113" width="1.5703125" style="4" customWidth="1"/>
    <col min="6114" max="6114" width="9.5703125" style="4" customWidth="1"/>
    <col min="6115" max="6115" width="1.7109375" style="4" customWidth="1"/>
    <col min="6116" max="6116" width="11.7109375" style="4" customWidth="1"/>
    <col min="6117" max="6117" width="1.5703125" style="4" customWidth="1"/>
    <col min="6118" max="6118" width="10.28515625" style="4" customWidth="1"/>
    <col min="6119" max="6119" width="2" style="4" customWidth="1"/>
    <col min="6120" max="6120" width="9.5703125" style="4" customWidth="1"/>
    <col min="6121" max="6363" width="8.7109375" style="4"/>
    <col min="6364" max="6364" width="4.5703125" style="4" customWidth="1"/>
    <col min="6365" max="6365" width="1" style="4" customWidth="1"/>
    <col min="6366" max="6366" width="18" style="4" customWidth="1"/>
    <col min="6367" max="6367" width="1.7109375" style="4" customWidth="1"/>
    <col min="6368" max="6368" width="12.5703125" style="4" customWidth="1"/>
    <col min="6369" max="6369" width="1.5703125" style="4" customWidth="1"/>
    <col min="6370" max="6370" width="9.5703125" style="4" customWidth="1"/>
    <col min="6371" max="6371" width="1.7109375" style="4" customWidth="1"/>
    <col min="6372" max="6372" width="11.7109375" style="4" customWidth="1"/>
    <col min="6373" max="6373" width="1.5703125" style="4" customWidth="1"/>
    <col min="6374" max="6374" width="10.28515625" style="4" customWidth="1"/>
    <col min="6375" max="6375" width="2" style="4" customWidth="1"/>
    <col min="6376" max="6376" width="9.5703125" style="4" customWidth="1"/>
    <col min="6377" max="6619" width="8.7109375" style="4"/>
    <col min="6620" max="6620" width="4.5703125" style="4" customWidth="1"/>
    <col min="6621" max="6621" width="1" style="4" customWidth="1"/>
    <col min="6622" max="6622" width="18" style="4" customWidth="1"/>
    <col min="6623" max="6623" width="1.7109375" style="4" customWidth="1"/>
    <col min="6624" max="6624" width="12.5703125" style="4" customWidth="1"/>
    <col min="6625" max="6625" width="1.5703125" style="4" customWidth="1"/>
    <col min="6626" max="6626" width="9.5703125" style="4" customWidth="1"/>
    <col min="6627" max="6627" width="1.7109375" style="4" customWidth="1"/>
    <col min="6628" max="6628" width="11.7109375" style="4" customWidth="1"/>
    <col min="6629" max="6629" width="1.5703125" style="4" customWidth="1"/>
    <col min="6630" max="6630" width="10.28515625" style="4" customWidth="1"/>
    <col min="6631" max="6631" width="2" style="4" customWidth="1"/>
    <col min="6632" max="6632" width="9.5703125" style="4" customWidth="1"/>
    <col min="6633" max="6875" width="8.7109375" style="4"/>
    <col min="6876" max="6876" width="4.5703125" style="4" customWidth="1"/>
    <col min="6877" max="6877" width="1" style="4" customWidth="1"/>
    <col min="6878" max="6878" width="18" style="4" customWidth="1"/>
    <col min="6879" max="6879" width="1.7109375" style="4" customWidth="1"/>
    <col min="6880" max="6880" width="12.5703125" style="4" customWidth="1"/>
    <col min="6881" max="6881" width="1.5703125" style="4" customWidth="1"/>
    <col min="6882" max="6882" width="9.5703125" style="4" customWidth="1"/>
    <col min="6883" max="6883" width="1.7109375" style="4" customWidth="1"/>
    <col min="6884" max="6884" width="11.7109375" style="4" customWidth="1"/>
    <col min="6885" max="6885" width="1.5703125" style="4" customWidth="1"/>
    <col min="6886" max="6886" width="10.28515625" style="4" customWidth="1"/>
    <col min="6887" max="6887" width="2" style="4" customWidth="1"/>
    <col min="6888" max="6888" width="9.5703125" style="4" customWidth="1"/>
    <col min="6889" max="7131" width="8.7109375" style="4"/>
    <col min="7132" max="7132" width="4.5703125" style="4" customWidth="1"/>
    <col min="7133" max="7133" width="1" style="4" customWidth="1"/>
    <col min="7134" max="7134" width="18" style="4" customWidth="1"/>
    <col min="7135" max="7135" width="1.7109375" style="4" customWidth="1"/>
    <col min="7136" max="7136" width="12.5703125" style="4" customWidth="1"/>
    <col min="7137" max="7137" width="1.5703125" style="4" customWidth="1"/>
    <col min="7138" max="7138" width="9.5703125" style="4" customWidth="1"/>
    <col min="7139" max="7139" width="1.7109375" style="4" customWidth="1"/>
    <col min="7140" max="7140" width="11.7109375" style="4" customWidth="1"/>
    <col min="7141" max="7141" width="1.5703125" style="4" customWidth="1"/>
    <col min="7142" max="7142" width="10.28515625" style="4" customWidth="1"/>
    <col min="7143" max="7143" width="2" style="4" customWidth="1"/>
    <col min="7144" max="7144" width="9.5703125" style="4" customWidth="1"/>
    <col min="7145" max="7387" width="8.7109375" style="4"/>
    <col min="7388" max="7388" width="4.5703125" style="4" customWidth="1"/>
    <col min="7389" max="7389" width="1" style="4" customWidth="1"/>
    <col min="7390" max="7390" width="18" style="4" customWidth="1"/>
    <col min="7391" max="7391" width="1.7109375" style="4" customWidth="1"/>
    <col min="7392" max="7392" width="12.5703125" style="4" customWidth="1"/>
    <col min="7393" max="7393" width="1.5703125" style="4" customWidth="1"/>
    <col min="7394" max="7394" width="9.5703125" style="4" customWidth="1"/>
    <col min="7395" max="7395" width="1.7109375" style="4" customWidth="1"/>
    <col min="7396" max="7396" width="11.7109375" style="4" customWidth="1"/>
    <col min="7397" max="7397" width="1.5703125" style="4" customWidth="1"/>
    <col min="7398" max="7398" width="10.28515625" style="4" customWidth="1"/>
    <col min="7399" max="7399" width="2" style="4" customWidth="1"/>
    <col min="7400" max="7400" width="9.5703125" style="4" customWidth="1"/>
    <col min="7401" max="7643" width="8.7109375" style="4"/>
    <col min="7644" max="7644" width="4.5703125" style="4" customWidth="1"/>
    <col min="7645" max="7645" width="1" style="4" customWidth="1"/>
    <col min="7646" max="7646" width="18" style="4" customWidth="1"/>
    <col min="7647" max="7647" width="1.7109375" style="4" customWidth="1"/>
    <col min="7648" max="7648" width="12.5703125" style="4" customWidth="1"/>
    <col min="7649" max="7649" width="1.5703125" style="4" customWidth="1"/>
    <col min="7650" max="7650" width="9.5703125" style="4" customWidth="1"/>
    <col min="7651" max="7651" width="1.7109375" style="4" customWidth="1"/>
    <col min="7652" max="7652" width="11.7109375" style="4" customWidth="1"/>
    <col min="7653" max="7653" width="1.5703125" style="4" customWidth="1"/>
    <col min="7654" max="7654" width="10.28515625" style="4" customWidth="1"/>
    <col min="7655" max="7655" width="2" style="4" customWidth="1"/>
    <col min="7656" max="7656" width="9.5703125" style="4" customWidth="1"/>
    <col min="7657" max="7899" width="8.7109375" style="4"/>
    <col min="7900" max="7900" width="4.5703125" style="4" customWidth="1"/>
    <col min="7901" max="7901" width="1" style="4" customWidth="1"/>
    <col min="7902" max="7902" width="18" style="4" customWidth="1"/>
    <col min="7903" max="7903" width="1.7109375" style="4" customWidth="1"/>
    <col min="7904" max="7904" width="12.5703125" style="4" customWidth="1"/>
    <col min="7905" max="7905" width="1.5703125" style="4" customWidth="1"/>
    <col min="7906" max="7906" width="9.5703125" style="4" customWidth="1"/>
    <col min="7907" max="7907" width="1.7109375" style="4" customWidth="1"/>
    <col min="7908" max="7908" width="11.7109375" style="4" customWidth="1"/>
    <col min="7909" max="7909" width="1.5703125" style="4" customWidth="1"/>
    <col min="7910" max="7910" width="10.28515625" style="4" customWidth="1"/>
    <col min="7911" max="7911" width="2" style="4" customWidth="1"/>
    <col min="7912" max="7912" width="9.5703125" style="4" customWidth="1"/>
    <col min="7913" max="8155" width="8.7109375" style="4"/>
    <col min="8156" max="8156" width="4.5703125" style="4" customWidth="1"/>
    <col min="8157" max="8157" width="1" style="4" customWidth="1"/>
    <col min="8158" max="8158" width="18" style="4" customWidth="1"/>
    <col min="8159" max="8159" width="1.7109375" style="4" customWidth="1"/>
    <col min="8160" max="8160" width="12.5703125" style="4" customWidth="1"/>
    <col min="8161" max="8161" width="1.5703125" style="4" customWidth="1"/>
    <col min="8162" max="8162" width="9.5703125" style="4" customWidth="1"/>
    <col min="8163" max="8163" width="1.7109375" style="4" customWidth="1"/>
    <col min="8164" max="8164" width="11.7109375" style="4" customWidth="1"/>
    <col min="8165" max="8165" width="1.5703125" style="4" customWidth="1"/>
    <col min="8166" max="8166" width="10.28515625" style="4" customWidth="1"/>
    <col min="8167" max="8167" width="2" style="4" customWidth="1"/>
    <col min="8168" max="8168" width="9.5703125" style="4" customWidth="1"/>
    <col min="8169" max="8411" width="8.7109375" style="4"/>
    <col min="8412" max="8412" width="4.5703125" style="4" customWidth="1"/>
    <col min="8413" max="8413" width="1" style="4" customWidth="1"/>
    <col min="8414" max="8414" width="18" style="4" customWidth="1"/>
    <col min="8415" max="8415" width="1.7109375" style="4" customWidth="1"/>
    <col min="8416" max="8416" width="12.5703125" style="4" customWidth="1"/>
    <col min="8417" max="8417" width="1.5703125" style="4" customWidth="1"/>
    <col min="8418" max="8418" width="9.5703125" style="4" customWidth="1"/>
    <col min="8419" max="8419" width="1.7109375" style="4" customWidth="1"/>
    <col min="8420" max="8420" width="11.7109375" style="4" customWidth="1"/>
    <col min="8421" max="8421" width="1.5703125" style="4" customWidth="1"/>
    <col min="8422" max="8422" width="10.28515625" style="4" customWidth="1"/>
    <col min="8423" max="8423" width="2" style="4" customWidth="1"/>
    <col min="8424" max="8424" width="9.5703125" style="4" customWidth="1"/>
    <col min="8425" max="8667" width="8.7109375" style="4"/>
    <col min="8668" max="8668" width="4.5703125" style="4" customWidth="1"/>
    <col min="8669" max="8669" width="1" style="4" customWidth="1"/>
    <col min="8670" max="8670" width="18" style="4" customWidth="1"/>
    <col min="8671" max="8671" width="1.7109375" style="4" customWidth="1"/>
    <col min="8672" max="8672" width="12.5703125" style="4" customWidth="1"/>
    <col min="8673" max="8673" width="1.5703125" style="4" customWidth="1"/>
    <col min="8674" max="8674" width="9.5703125" style="4" customWidth="1"/>
    <col min="8675" max="8675" width="1.7109375" style="4" customWidth="1"/>
    <col min="8676" max="8676" width="11.7109375" style="4" customWidth="1"/>
    <col min="8677" max="8677" width="1.5703125" style="4" customWidth="1"/>
    <col min="8678" max="8678" width="10.28515625" style="4" customWidth="1"/>
    <col min="8679" max="8679" width="2" style="4" customWidth="1"/>
    <col min="8680" max="8680" width="9.5703125" style="4" customWidth="1"/>
    <col min="8681" max="8923" width="8.7109375" style="4"/>
    <col min="8924" max="8924" width="4.5703125" style="4" customWidth="1"/>
    <col min="8925" max="8925" width="1" style="4" customWidth="1"/>
    <col min="8926" max="8926" width="18" style="4" customWidth="1"/>
    <col min="8927" max="8927" width="1.7109375" style="4" customWidth="1"/>
    <col min="8928" max="8928" width="12.5703125" style="4" customWidth="1"/>
    <col min="8929" max="8929" width="1.5703125" style="4" customWidth="1"/>
    <col min="8930" max="8930" width="9.5703125" style="4" customWidth="1"/>
    <col min="8931" max="8931" width="1.7109375" style="4" customWidth="1"/>
    <col min="8932" max="8932" width="11.7109375" style="4" customWidth="1"/>
    <col min="8933" max="8933" width="1.5703125" style="4" customWidth="1"/>
    <col min="8934" max="8934" width="10.28515625" style="4" customWidth="1"/>
    <col min="8935" max="8935" width="2" style="4" customWidth="1"/>
    <col min="8936" max="8936" width="9.5703125" style="4" customWidth="1"/>
    <col min="8937" max="9179" width="8.7109375" style="4"/>
    <col min="9180" max="9180" width="4.5703125" style="4" customWidth="1"/>
    <col min="9181" max="9181" width="1" style="4" customWidth="1"/>
    <col min="9182" max="9182" width="18" style="4" customWidth="1"/>
    <col min="9183" max="9183" width="1.7109375" style="4" customWidth="1"/>
    <col min="9184" max="9184" width="12.5703125" style="4" customWidth="1"/>
    <col min="9185" max="9185" width="1.5703125" style="4" customWidth="1"/>
    <col min="9186" max="9186" width="9.5703125" style="4" customWidth="1"/>
    <col min="9187" max="9187" width="1.7109375" style="4" customWidth="1"/>
    <col min="9188" max="9188" width="11.7109375" style="4" customWidth="1"/>
    <col min="9189" max="9189" width="1.5703125" style="4" customWidth="1"/>
    <col min="9190" max="9190" width="10.28515625" style="4" customWidth="1"/>
    <col min="9191" max="9191" width="2" style="4" customWidth="1"/>
    <col min="9192" max="9192" width="9.5703125" style="4" customWidth="1"/>
    <col min="9193" max="9435" width="8.7109375" style="4"/>
    <col min="9436" max="9436" width="4.5703125" style="4" customWidth="1"/>
    <col min="9437" max="9437" width="1" style="4" customWidth="1"/>
    <col min="9438" max="9438" width="18" style="4" customWidth="1"/>
    <col min="9439" max="9439" width="1.7109375" style="4" customWidth="1"/>
    <col min="9440" max="9440" width="12.5703125" style="4" customWidth="1"/>
    <col min="9441" max="9441" width="1.5703125" style="4" customWidth="1"/>
    <col min="9442" max="9442" width="9.5703125" style="4" customWidth="1"/>
    <col min="9443" max="9443" width="1.7109375" style="4" customWidth="1"/>
    <col min="9444" max="9444" width="11.7109375" style="4" customWidth="1"/>
    <col min="9445" max="9445" width="1.5703125" style="4" customWidth="1"/>
    <col min="9446" max="9446" width="10.28515625" style="4" customWidth="1"/>
    <col min="9447" max="9447" width="2" style="4" customWidth="1"/>
    <col min="9448" max="9448" width="9.5703125" style="4" customWidth="1"/>
    <col min="9449" max="9691" width="8.7109375" style="4"/>
    <col min="9692" max="9692" width="4.5703125" style="4" customWidth="1"/>
    <col min="9693" max="9693" width="1" style="4" customWidth="1"/>
    <col min="9694" max="9694" width="18" style="4" customWidth="1"/>
    <col min="9695" max="9695" width="1.7109375" style="4" customWidth="1"/>
    <col min="9696" max="9696" width="12.5703125" style="4" customWidth="1"/>
    <col min="9697" max="9697" width="1.5703125" style="4" customWidth="1"/>
    <col min="9698" max="9698" width="9.5703125" style="4" customWidth="1"/>
    <col min="9699" max="9699" width="1.7109375" style="4" customWidth="1"/>
    <col min="9700" max="9700" width="11.7109375" style="4" customWidth="1"/>
    <col min="9701" max="9701" width="1.5703125" style="4" customWidth="1"/>
    <col min="9702" max="9702" width="10.28515625" style="4" customWidth="1"/>
    <col min="9703" max="9703" width="2" style="4" customWidth="1"/>
    <col min="9704" max="9704" width="9.5703125" style="4" customWidth="1"/>
    <col min="9705" max="9947" width="8.7109375" style="4"/>
    <col min="9948" max="9948" width="4.5703125" style="4" customWidth="1"/>
    <col min="9949" max="9949" width="1" style="4" customWidth="1"/>
    <col min="9950" max="9950" width="18" style="4" customWidth="1"/>
    <col min="9951" max="9951" width="1.7109375" style="4" customWidth="1"/>
    <col min="9952" max="9952" width="12.5703125" style="4" customWidth="1"/>
    <col min="9953" max="9953" width="1.5703125" style="4" customWidth="1"/>
    <col min="9954" max="9954" width="9.5703125" style="4" customWidth="1"/>
    <col min="9955" max="9955" width="1.7109375" style="4" customWidth="1"/>
    <col min="9956" max="9956" width="11.7109375" style="4" customWidth="1"/>
    <col min="9957" max="9957" width="1.5703125" style="4" customWidth="1"/>
    <col min="9958" max="9958" width="10.28515625" style="4" customWidth="1"/>
    <col min="9959" max="9959" width="2" style="4" customWidth="1"/>
    <col min="9960" max="9960" width="9.5703125" style="4" customWidth="1"/>
    <col min="9961" max="10203" width="8.7109375" style="4"/>
    <col min="10204" max="10204" width="4.5703125" style="4" customWidth="1"/>
    <col min="10205" max="10205" width="1" style="4" customWidth="1"/>
    <col min="10206" max="10206" width="18" style="4" customWidth="1"/>
    <col min="10207" max="10207" width="1.7109375" style="4" customWidth="1"/>
    <col min="10208" max="10208" width="12.5703125" style="4" customWidth="1"/>
    <col min="10209" max="10209" width="1.5703125" style="4" customWidth="1"/>
    <col min="10210" max="10210" width="9.5703125" style="4" customWidth="1"/>
    <col min="10211" max="10211" width="1.7109375" style="4" customWidth="1"/>
    <col min="10212" max="10212" width="11.7109375" style="4" customWidth="1"/>
    <col min="10213" max="10213" width="1.5703125" style="4" customWidth="1"/>
    <col min="10214" max="10214" width="10.28515625" style="4" customWidth="1"/>
    <col min="10215" max="10215" width="2" style="4" customWidth="1"/>
    <col min="10216" max="10216" width="9.5703125" style="4" customWidth="1"/>
    <col min="10217" max="10459" width="8.7109375" style="4"/>
    <col min="10460" max="10460" width="4.5703125" style="4" customWidth="1"/>
    <col min="10461" max="10461" width="1" style="4" customWidth="1"/>
    <col min="10462" max="10462" width="18" style="4" customWidth="1"/>
    <col min="10463" max="10463" width="1.7109375" style="4" customWidth="1"/>
    <col min="10464" max="10464" width="12.5703125" style="4" customWidth="1"/>
    <col min="10465" max="10465" width="1.5703125" style="4" customWidth="1"/>
    <col min="10466" max="10466" width="9.5703125" style="4" customWidth="1"/>
    <col min="10467" max="10467" width="1.7109375" style="4" customWidth="1"/>
    <col min="10468" max="10468" width="11.7109375" style="4" customWidth="1"/>
    <col min="10469" max="10469" width="1.5703125" style="4" customWidth="1"/>
    <col min="10470" max="10470" width="10.28515625" style="4" customWidth="1"/>
    <col min="10471" max="10471" width="2" style="4" customWidth="1"/>
    <col min="10472" max="10472" width="9.5703125" style="4" customWidth="1"/>
    <col min="10473" max="10715" width="8.7109375" style="4"/>
    <col min="10716" max="10716" width="4.5703125" style="4" customWidth="1"/>
    <col min="10717" max="10717" width="1" style="4" customWidth="1"/>
    <col min="10718" max="10718" width="18" style="4" customWidth="1"/>
    <col min="10719" max="10719" width="1.7109375" style="4" customWidth="1"/>
    <col min="10720" max="10720" width="12.5703125" style="4" customWidth="1"/>
    <col min="10721" max="10721" width="1.5703125" style="4" customWidth="1"/>
    <col min="10722" max="10722" width="9.5703125" style="4" customWidth="1"/>
    <col min="10723" max="10723" width="1.7109375" style="4" customWidth="1"/>
    <col min="10724" max="10724" width="11.7109375" style="4" customWidth="1"/>
    <col min="10725" max="10725" width="1.5703125" style="4" customWidth="1"/>
    <col min="10726" max="10726" width="10.28515625" style="4" customWidth="1"/>
    <col min="10727" max="10727" width="2" style="4" customWidth="1"/>
    <col min="10728" max="10728" width="9.5703125" style="4" customWidth="1"/>
    <col min="10729" max="10971" width="8.7109375" style="4"/>
    <col min="10972" max="10972" width="4.5703125" style="4" customWidth="1"/>
    <col min="10973" max="10973" width="1" style="4" customWidth="1"/>
    <col min="10974" max="10974" width="18" style="4" customWidth="1"/>
    <col min="10975" max="10975" width="1.7109375" style="4" customWidth="1"/>
    <col min="10976" max="10976" width="12.5703125" style="4" customWidth="1"/>
    <col min="10977" max="10977" width="1.5703125" style="4" customWidth="1"/>
    <col min="10978" max="10978" width="9.5703125" style="4" customWidth="1"/>
    <col min="10979" max="10979" width="1.7109375" style="4" customWidth="1"/>
    <col min="10980" max="10980" width="11.7109375" style="4" customWidth="1"/>
    <col min="10981" max="10981" width="1.5703125" style="4" customWidth="1"/>
    <col min="10982" max="10982" width="10.28515625" style="4" customWidth="1"/>
    <col min="10983" max="10983" width="2" style="4" customWidth="1"/>
    <col min="10984" max="10984" width="9.5703125" style="4" customWidth="1"/>
    <col min="10985" max="11227" width="8.7109375" style="4"/>
    <col min="11228" max="11228" width="4.5703125" style="4" customWidth="1"/>
    <col min="11229" max="11229" width="1" style="4" customWidth="1"/>
    <col min="11230" max="11230" width="18" style="4" customWidth="1"/>
    <col min="11231" max="11231" width="1.7109375" style="4" customWidth="1"/>
    <col min="11232" max="11232" width="12.5703125" style="4" customWidth="1"/>
    <col min="11233" max="11233" width="1.5703125" style="4" customWidth="1"/>
    <col min="11234" max="11234" width="9.5703125" style="4" customWidth="1"/>
    <col min="11235" max="11235" width="1.7109375" style="4" customWidth="1"/>
    <col min="11236" max="11236" width="11.7109375" style="4" customWidth="1"/>
    <col min="11237" max="11237" width="1.5703125" style="4" customWidth="1"/>
    <col min="11238" max="11238" width="10.28515625" style="4" customWidth="1"/>
    <col min="11239" max="11239" width="2" style="4" customWidth="1"/>
    <col min="11240" max="11240" width="9.5703125" style="4" customWidth="1"/>
    <col min="11241" max="11483" width="8.7109375" style="4"/>
    <col min="11484" max="11484" width="4.5703125" style="4" customWidth="1"/>
    <col min="11485" max="11485" width="1" style="4" customWidth="1"/>
    <col min="11486" max="11486" width="18" style="4" customWidth="1"/>
    <col min="11487" max="11487" width="1.7109375" style="4" customWidth="1"/>
    <col min="11488" max="11488" width="12.5703125" style="4" customWidth="1"/>
    <col min="11489" max="11489" width="1.5703125" style="4" customWidth="1"/>
    <col min="11490" max="11490" width="9.5703125" style="4" customWidth="1"/>
    <col min="11491" max="11491" width="1.7109375" style="4" customWidth="1"/>
    <col min="11492" max="11492" width="11.7109375" style="4" customWidth="1"/>
    <col min="11493" max="11493" width="1.5703125" style="4" customWidth="1"/>
    <col min="11494" max="11494" width="10.28515625" style="4" customWidth="1"/>
    <col min="11495" max="11495" width="2" style="4" customWidth="1"/>
    <col min="11496" max="11496" width="9.5703125" style="4" customWidth="1"/>
    <col min="11497" max="11739" width="8.7109375" style="4"/>
    <col min="11740" max="11740" width="4.5703125" style="4" customWidth="1"/>
    <col min="11741" max="11741" width="1" style="4" customWidth="1"/>
    <col min="11742" max="11742" width="18" style="4" customWidth="1"/>
    <col min="11743" max="11743" width="1.7109375" style="4" customWidth="1"/>
    <col min="11744" max="11744" width="12.5703125" style="4" customWidth="1"/>
    <col min="11745" max="11745" width="1.5703125" style="4" customWidth="1"/>
    <col min="11746" max="11746" width="9.5703125" style="4" customWidth="1"/>
    <col min="11747" max="11747" width="1.7109375" style="4" customWidth="1"/>
    <col min="11748" max="11748" width="11.7109375" style="4" customWidth="1"/>
    <col min="11749" max="11749" width="1.5703125" style="4" customWidth="1"/>
    <col min="11750" max="11750" width="10.28515625" style="4" customWidth="1"/>
    <col min="11751" max="11751" width="2" style="4" customWidth="1"/>
    <col min="11752" max="11752" width="9.5703125" style="4" customWidth="1"/>
    <col min="11753" max="11995" width="8.7109375" style="4"/>
    <col min="11996" max="11996" width="4.5703125" style="4" customWidth="1"/>
    <col min="11997" max="11997" width="1" style="4" customWidth="1"/>
    <col min="11998" max="11998" width="18" style="4" customWidth="1"/>
    <col min="11999" max="11999" width="1.7109375" style="4" customWidth="1"/>
    <col min="12000" max="12000" width="12.5703125" style="4" customWidth="1"/>
    <col min="12001" max="12001" width="1.5703125" style="4" customWidth="1"/>
    <col min="12002" max="12002" width="9.5703125" style="4" customWidth="1"/>
    <col min="12003" max="12003" width="1.7109375" style="4" customWidth="1"/>
    <col min="12004" max="12004" width="11.7109375" style="4" customWidth="1"/>
    <col min="12005" max="12005" width="1.5703125" style="4" customWidth="1"/>
    <col min="12006" max="12006" width="10.28515625" style="4" customWidth="1"/>
    <col min="12007" max="12007" width="2" style="4" customWidth="1"/>
    <col min="12008" max="12008" width="9.5703125" style="4" customWidth="1"/>
    <col min="12009" max="12251" width="8.7109375" style="4"/>
    <col min="12252" max="12252" width="4.5703125" style="4" customWidth="1"/>
    <col min="12253" max="12253" width="1" style="4" customWidth="1"/>
    <col min="12254" max="12254" width="18" style="4" customWidth="1"/>
    <col min="12255" max="12255" width="1.7109375" style="4" customWidth="1"/>
    <col min="12256" max="12256" width="12.5703125" style="4" customWidth="1"/>
    <col min="12257" max="12257" width="1.5703125" style="4" customWidth="1"/>
    <col min="12258" max="12258" width="9.5703125" style="4" customWidth="1"/>
    <col min="12259" max="12259" width="1.7109375" style="4" customWidth="1"/>
    <col min="12260" max="12260" width="11.7109375" style="4" customWidth="1"/>
    <col min="12261" max="12261" width="1.5703125" style="4" customWidth="1"/>
    <col min="12262" max="12262" width="10.28515625" style="4" customWidth="1"/>
    <col min="12263" max="12263" width="2" style="4" customWidth="1"/>
    <col min="12264" max="12264" width="9.5703125" style="4" customWidth="1"/>
    <col min="12265" max="12507" width="8.7109375" style="4"/>
    <col min="12508" max="12508" width="4.5703125" style="4" customWidth="1"/>
    <col min="12509" max="12509" width="1" style="4" customWidth="1"/>
    <col min="12510" max="12510" width="18" style="4" customWidth="1"/>
    <col min="12511" max="12511" width="1.7109375" style="4" customWidth="1"/>
    <col min="12512" max="12512" width="12.5703125" style="4" customWidth="1"/>
    <col min="12513" max="12513" width="1.5703125" style="4" customWidth="1"/>
    <col min="12514" max="12514" width="9.5703125" style="4" customWidth="1"/>
    <col min="12515" max="12515" width="1.7109375" style="4" customWidth="1"/>
    <col min="12516" max="12516" width="11.7109375" style="4" customWidth="1"/>
    <col min="12517" max="12517" width="1.5703125" style="4" customWidth="1"/>
    <col min="12518" max="12518" width="10.28515625" style="4" customWidth="1"/>
    <col min="12519" max="12519" width="2" style="4" customWidth="1"/>
    <col min="12520" max="12520" width="9.5703125" style="4" customWidth="1"/>
    <col min="12521" max="12763" width="8.7109375" style="4"/>
    <col min="12764" max="12764" width="4.5703125" style="4" customWidth="1"/>
    <col min="12765" max="12765" width="1" style="4" customWidth="1"/>
    <col min="12766" max="12766" width="18" style="4" customWidth="1"/>
    <col min="12767" max="12767" width="1.7109375" style="4" customWidth="1"/>
    <col min="12768" max="12768" width="12.5703125" style="4" customWidth="1"/>
    <col min="12769" max="12769" width="1.5703125" style="4" customWidth="1"/>
    <col min="12770" max="12770" width="9.5703125" style="4" customWidth="1"/>
    <col min="12771" max="12771" width="1.7109375" style="4" customWidth="1"/>
    <col min="12772" max="12772" width="11.7109375" style="4" customWidth="1"/>
    <col min="12773" max="12773" width="1.5703125" style="4" customWidth="1"/>
    <col min="12774" max="12774" width="10.28515625" style="4" customWidth="1"/>
    <col min="12775" max="12775" width="2" style="4" customWidth="1"/>
    <col min="12776" max="12776" width="9.5703125" style="4" customWidth="1"/>
    <col min="12777" max="13019" width="8.7109375" style="4"/>
    <col min="13020" max="13020" width="4.5703125" style="4" customWidth="1"/>
    <col min="13021" max="13021" width="1" style="4" customWidth="1"/>
    <col min="13022" max="13022" width="18" style="4" customWidth="1"/>
    <col min="13023" max="13023" width="1.7109375" style="4" customWidth="1"/>
    <col min="13024" max="13024" width="12.5703125" style="4" customWidth="1"/>
    <col min="13025" max="13025" width="1.5703125" style="4" customWidth="1"/>
    <col min="13026" max="13026" width="9.5703125" style="4" customWidth="1"/>
    <col min="13027" max="13027" width="1.7109375" style="4" customWidth="1"/>
    <col min="13028" max="13028" width="11.7109375" style="4" customWidth="1"/>
    <col min="13029" max="13029" width="1.5703125" style="4" customWidth="1"/>
    <col min="13030" max="13030" width="10.28515625" style="4" customWidth="1"/>
    <col min="13031" max="13031" width="2" style="4" customWidth="1"/>
    <col min="13032" max="13032" width="9.5703125" style="4" customWidth="1"/>
    <col min="13033" max="13275" width="8.7109375" style="4"/>
    <col min="13276" max="13276" width="4.5703125" style="4" customWidth="1"/>
    <col min="13277" max="13277" width="1" style="4" customWidth="1"/>
    <col min="13278" max="13278" width="18" style="4" customWidth="1"/>
    <col min="13279" max="13279" width="1.7109375" style="4" customWidth="1"/>
    <col min="13280" max="13280" width="12.5703125" style="4" customWidth="1"/>
    <col min="13281" max="13281" width="1.5703125" style="4" customWidth="1"/>
    <col min="13282" max="13282" width="9.5703125" style="4" customWidth="1"/>
    <col min="13283" max="13283" width="1.7109375" style="4" customWidth="1"/>
    <col min="13284" max="13284" width="11.7109375" style="4" customWidth="1"/>
    <col min="13285" max="13285" width="1.5703125" style="4" customWidth="1"/>
    <col min="13286" max="13286" width="10.28515625" style="4" customWidth="1"/>
    <col min="13287" max="13287" width="2" style="4" customWidth="1"/>
    <col min="13288" max="13288" width="9.5703125" style="4" customWidth="1"/>
    <col min="13289" max="13531" width="8.7109375" style="4"/>
    <col min="13532" max="13532" width="4.5703125" style="4" customWidth="1"/>
    <col min="13533" max="13533" width="1" style="4" customWidth="1"/>
    <col min="13534" max="13534" width="18" style="4" customWidth="1"/>
    <col min="13535" max="13535" width="1.7109375" style="4" customWidth="1"/>
    <col min="13536" max="13536" width="12.5703125" style="4" customWidth="1"/>
    <col min="13537" max="13537" width="1.5703125" style="4" customWidth="1"/>
    <col min="13538" max="13538" width="9.5703125" style="4" customWidth="1"/>
    <col min="13539" max="13539" width="1.7109375" style="4" customWidth="1"/>
    <col min="13540" max="13540" width="11.7109375" style="4" customWidth="1"/>
    <col min="13541" max="13541" width="1.5703125" style="4" customWidth="1"/>
    <col min="13542" max="13542" width="10.28515625" style="4" customWidth="1"/>
    <col min="13543" max="13543" width="2" style="4" customWidth="1"/>
    <col min="13544" max="13544" width="9.5703125" style="4" customWidth="1"/>
    <col min="13545" max="13787" width="8.7109375" style="4"/>
    <col min="13788" max="13788" width="4.5703125" style="4" customWidth="1"/>
    <col min="13789" max="13789" width="1" style="4" customWidth="1"/>
    <col min="13790" max="13790" width="18" style="4" customWidth="1"/>
    <col min="13791" max="13791" width="1.7109375" style="4" customWidth="1"/>
    <col min="13792" max="13792" width="12.5703125" style="4" customWidth="1"/>
    <col min="13793" max="13793" width="1.5703125" style="4" customWidth="1"/>
    <col min="13794" max="13794" width="9.5703125" style="4" customWidth="1"/>
    <col min="13795" max="13795" width="1.7109375" style="4" customWidth="1"/>
    <col min="13796" max="13796" width="11.7109375" style="4" customWidth="1"/>
    <col min="13797" max="13797" width="1.5703125" style="4" customWidth="1"/>
    <col min="13798" max="13798" width="10.28515625" style="4" customWidth="1"/>
    <col min="13799" max="13799" width="2" style="4" customWidth="1"/>
    <col min="13800" max="13800" width="9.5703125" style="4" customWidth="1"/>
    <col min="13801" max="14043" width="8.7109375" style="4"/>
    <col min="14044" max="14044" width="4.5703125" style="4" customWidth="1"/>
    <col min="14045" max="14045" width="1" style="4" customWidth="1"/>
    <col min="14046" max="14046" width="18" style="4" customWidth="1"/>
    <col min="14047" max="14047" width="1.7109375" style="4" customWidth="1"/>
    <col min="14048" max="14048" width="12.5703125" style="4" customWidth="1"/>
    <col min="14049" max="14049" width="1.5703125" style="4" customWidth="1"/>
    <col min="14050" max="14050" width="9.5703125" style="4" customWidth="1"/>
    <col min="14051" max="14051" width="1.7109375" style="4" customWidth="1"/>
    <col min="14052" max="14052" width="11.7109375" style="4" customWidth="1"/>
    <col min="14053" max="14053" width="1.5703125" style="4" customWidth="1"/>
    <col min="14054" max="14054" width="10.28515625" style="4" customWidth="1"/>
    <col min="14055" max="14055" width="2" style="4" customWidth="1"/>
    <col min="14056" max="14056" width="9.5703125" style="4" customWidth="1"/>
    <col min="14057" max="14299" width="8.7109375" style="4"/>
    <col min="14300" max="14300" width="4.5703125" style="4" customWidth="1"/>
    <col min="14301" max="14301" width="1" style="4" customWidth="1"/>
    <col min="14302" max="14302" width="18" style="4" customWidth="1"/>
    <col min="14303" max="14303" width="1.7109375" style="4" customWidth="1"/>
    <col min="14304" max="14304" width="12.5703125" style="4" customWidth="1"/>
    <col min="14305" max="14305" width="1.5703125" style="4" customWidth="1"/>
    <col min="14306" max="14306" width="9.5703125" style="4" customWidth="1"/>
    <col min="14307" max="14307" width="1.7109375" style="4" customWidth="1"/>
    <col min="14308" max="14308" width="11.7109375" style="4" customWidth="1"/>
    <col min="14309" max="14309" width="1.5703125" style="4" customWidth="1"/>
    <col min="14310" max="14310" width="10.28515625" style="4" customWidth="1"/>
    <col min="14311" max="14311" width="2" style="4" customWidth="1"/>
    <col min="14312" max="14312" width="9.5703125" style="4" customWidth="1"/>
    <col min="14313" max="14555" width="8.7109375" style="4"/>
    <col min="14556" max="14556" width="4.5703125" style="4" customWidth="1"/>
    <col min="14557" max="14557" width="1" style="4" customWidth="1"/>
    <col min="14558" max="14558" width="18" style="4" customWidth="1"/>
    <col min="14559" max="14559" width="1.7109375" style="4" customWidth="1"/>
    <col min="14560" max="14560" width="12.5703125" style="4" customWidth="1"/>
    <col min="14561" max="14561" width="1.5703125" style="4" customWidth="1"/>
    <col min="14562" max="14562" width="9.5703125" style="4" customWidth="1"/>
    <col min="14563" max="14563" width="1.7109375" style="4" customWidth="1"/>
    <col min="14564" max="14564" width="11.7109375" style="4" customWidth="1"/>
    <col min="14565" max="14565" width="1.5703125" style="4" customWidth="1"/>
    <col min="14566" max="14566" width="10.28515625" style="4" customWidth="1"/>
    <col min="14567" max="14567" width="2" style="4" customWidth="1"/>
    <col min="14568" max="14568" width="9.5703125" style="4" customWidth="1"/>
    <col min="14569" max="14811" width="8.7109375" style="4"/>
    <col min="14812" max="14812" width="4.5703125" style="4" customWidth="1"/>
    <col min="14813" max="14813" width="1" style="4" customWidth="1"/>
    <col min="14814" max="14814" width="18" style="4" customWidth="1"/>
    <col min="14815" max="14815" width="1.7109375" style="4" customWidth="1"/>
    <col min="14816" max="14816" width="12.5703125" style="4" customWidth="1"/>
    <col min="14817" max="14817" width="1.5703125" style="4" customWidth="1"/>
    <col min="14818" max="14818" width="9.5703125" style="4" customWidth="1"/>
    <col min="14819" max="14819" width="1.7109375" style="4" customWidth="1"/>
    <col min="14820" max="14820" width="11.7109375" style="4" customWidth="1"/>
    <col min="14821" max="14821" width="1.5703125" style="4" customWidth="1"/>
    <col min="14822" max="14822" width="10.28515625" style="4" customWidth="1"/>
    <col min="14823" max="14823" width="2" style="4" customWidth="1"/>
    <col min="14824" max="14824" width="9.5703125" style="4" customWidth="1"/>
    <col min="14825" max="15067" width="8.7109375" style="4"/>
    <col min="15068" max="15068" width="4.5703125" style="4" customWidth="1"/>
    <col min="15069" max="15069" width="1" style="4" customWidth="1"/>
    <col min="15070" max="15070" width="18" style="4" customWidth="1"/>
    <col min="15071" max="15071" width="1.7109375" style="4" customWidth="1"/>
    <col min="15072" max="15072" width="12.5703125" style="4" customWidth="1"/>
    <col min="15073" max="15073" width="1.5703125" style="4" customWidth="1"/>
    <col min="15074" max="15074" width="9.5703125" style="4" customWidth="1"/>
    <col min="15075" max="15075" width="1.7109375" style="4" customWidth="1"/>
    <col min="15076" max="15076" width="11.7109375" style="4" customWidth="1"/>
    <col min="15077" max="15077" width="1.5703125" style="4" customWidth="1"/>
    <col min="15078" max="15078" width="10.28515625" style="4" customWidth="1"/>
    <col min="15079" max="15079" width="2" style="4" customWidth="1"/>
    <col min="15080" max="15080" width="9.5703125" style="4" customWidth="1"/>
    <col min="15081" max="15323" width="8.7109375" style="4"/>
    <col min="15324" max="15324" width="4.5703125" style="4" customWidth="1"/>
    <col min="15325" max="15325" width="1" style="4" customWidth="1"/>
    <col min="15326" max="15326" width="18" style="4" customWidth="1"/>
    <col min="15327" max="15327" width="1.7109375" style="4" customWidth="1"/>
    <col min="15328" max="15328" width="12.5703125" style="4" customWidth="1"/>
    <col min="15329" max="15329" width="1.5703125" style="4" customWidth="1"/>
    <col min="15330" max="15330" width="9.5703125" style="4" customWidth="1"/>
    <col min="15331" max="15331" width="1.7109375" style="4" customWidth="1"/>
    <col min="15332" max="15332" width="11.7109375" style="4" customWidth="1"/>
    <col min="15333" max="15333" width="1.5703125" style="4" customWidth="1"/>
    <col min="15334" max="15334" width="10.28515625" style="4" customWidth="1"/>
    <col min="15335" max="15335" width="2" style="4" customWidth="1"/>
    <col min="15336" max="15336" width="9.5703125" style="4" customWidth="1"/>
    <col min="15337" max="15579" width="8.7109375" style="4"/>
    <col min="15580" max="15580" width="4.5703125" style="4" customWidth="1"/>
    <col min="15581" max="15581" width="1" style="4" customWidth="1"/>
    <col min="15582" max="15582" width="18" style="4" customWidth="1"/>
    <col min="15583" max="15583" width="1.7109375" style="4" customWidth="1"/>
    <col min="15584" max="15584" width="12.5703125" style="4" customWidth="1"/>
    <col min="15585" max="15585" width="1.5703125" style="4" customWidth="1"/>
    <col min="15586" max="15586" width="9.5703125" style="4" customWidth="1"/>
    <col min="15587" max="15587" width="1.7109375" style="4" customWidth="1"/>
    <col min="15588" max="15588" width="11.7109375" style="4" customWidth="1"/>
    <col min="15589" max="15589" width="1.5703125" style="4" customWidth="1"/>
    <col min="15590" max="15590" width="10.28515625" style="4" customWidth="1"/>
    <col min="15591" max="15591" width="2" style="4" customWidth="1"/>
    <col min="15592" max="15592" width="9.5703125" style="4" customWidth="1"/>
    <col min="15593" max="15835" width="8.7109375" style="4"/>
    <col min="15836" max="15836" width="4.5703125" style="4" customWidth="1"/>
    <col min="15837" max="15837" width="1" style="4" customWidth="1"/>
    <col min="15838" max="15838" width="18" style="4" customWidth="1"/>
    <col min="15839" max="15839" width="1.7109375" style="4" customWidth="1"/>
    <col min="15840" max="15840" width="12.5703125" style="4" customWidth="1"/>
    <col min="15841" max="15841" width="1.5703125" style="4" customWidth="1"/>
    <col min="15842" max="15842" width="9.5703125" style="4" customWidth="1"/>
    <col min="15843" max="15843" width="1.7109375" style="4" customWidth="1"/>
    <col min="15844" max="15844" width="11.7109375" style="4" customWidth="1"/>
    <col min="15845" max="15845" width="1.5703125" style="4" customWidth="1"/>
    <col min="15846" max="15846" width="10.28515625" style="4" customWidth="1"/>
    <col min="15847" max="15847" width="2" style="4" customWidth="1"/>
    <col min="15848" max="15848" width="9.5703125" style="4" customWidth="1"/>
    <col min="15849" max="16091" width="8.7109375" style="4"/>
    <col min="16092" max="16092" width="4.5703125" style="4" customWidth="1"/>
    <col min="16093" max="16093" width="1" style="4" customWidth="1"/>
    <col min="16094" max="16094" width="18" style="4" customWidth="1"/>
    <col min="16095" max="16095" width="1.7109375" style="4" customWidth="1"/>
    <col min="16096" max="16096" width="12.5703125" style="4" customWidth="1"/>
    <col min="16097" max="16097" width="1.5703125" style="4" customWidth="1"/>
    <col min="16098" max="16098" width="9.5703125" style="4" customWidth="1"/>
    <col min="16099" max="16099" width="1.7109375" style="4" customWidth="1"/>
    <col min="16100" max="16100" width="11.7109375" style="4" customWidth="1"/>
    <col min="16101" max="16101" width="1.5703125" style="4" customWidth="1"/>
    <col min="16102" max="16102" width="10.28515625" style="4" customWidth="1"/>
    <col min="16103" max="16103" width="2" style="4" customWidth="1"/>
    <col min="16104" max="16104" width="9.5703125" style="4" customWidth="1"/>
    <col min="16105" max="16358" width="8.7109375" style="4"/>
    <col min="16359" max="16384" width="8.7109375" style="4" customWidth="1"/>
  </cols>
  <sheetData>
    <row r="2" spans="2:23" x14ac:dyDescent="0.2">
      <c r="B2" s="15" t="s">
        <v>81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7"/>
    </row>
    <row r="3" spans="2:23" x14ac:dyDescent="0.2">
      <c r="B3" s="39" t="s">
        <v>34</v>
      </c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7"/>
      <c r="R3" s="17"/>
      <c r="S3" s="17"/>
      <c r="T3" s="17"/>
      <c r="U3" s="17"/>
      <c r="V3" s="17"/>
      <c r="W3" s="17"/>
    </row>
    <row r="4" spans="2:23" x14ac:dyDescent="0.2">
      <c r="B4" s="16"/>
      <c r="C4" s="16"/>
      <c r="D4" s="16"/>
      <c r="E4" s="16"/>
      <c r="F4" s="18"/>
      <c r="G4" s="18"/>
      <c r="H4" s="18"/>
      <c r="I4" s="16"/>
      <c r="J4" s="16"/>
      <c r="K4" s="16"/>
      <c r="L4" s="16"/>
      <c r="M4" s="16"/>
      <c r="N4" s="16"/>
      <c r="O4" s="16"/>
      <c r="P4" s="16"/>
      <c r="Q4" s="17"/>
      <c r="R4" s="17"/>
      <c r="S4" s="17"/>
      <c r="T4" s="17"/>
    </row>
    <row r="5" spans="2:23" x14ac:dyDescent="0.2">
      <c r="B5" s="16"/>
      <c r="C5" s="16"/>
      <c r="D5" s="16"/>
      <c r="E5" s="16"/>
      <c r="H5" s="72" t="s">
        <v>68</v>
      </c>
      <c r="I5" s="72"/>
      <c r="J5" s="72"/>
      <c r="K5" s="72"/>
      <c r="L5" s="72"/>
      <c r="M5" s="72"/>
      <c r="N5" s="72"/>
      <c r="O5" s="72"/>
      <c r="P5" s="72"/>
      <c r="Q5" s="72"/>
      <c r="R5" s="72"/>
      <c r="S5" s="17"/>
      <c r="T5" s="73" t="s">
        <v>77</v>
      </c>
      <c r="U5" s="73"/>
      <c r="V5" s="40"/>
      <c r="W5" s="41"/>
    </row>
    <row r="6" spans="2:23" x14ac:dyDescent="0.2">
      <c r="B6" s="18"/>
      <c r="C6" s="18"/>
      <c r="D6" s="18"/>
      <c r="E6" s="18"/>
      <c r="F6" s="18"/>
      <c r="G6" s="18"/>
      <c r="I6" s="18"/>
      <c r="J6" s="72" t="s">
        <v>40</v>
      </c>
      <c r="K6" s="72"/>
      <c r="L6" s="72"/>
      <c r="M6" s="18"/>
      <c r="N6" s="72" t="s">
        <v>55</v>
      </c>
      <c r="O6" s="72"/>
      <c r="P6" s="72"/>
      <c r="Q6" s="72"/>
      <c r="R6" s="72"/>
      <c r="S6" s="42"/>
      <c r="T6" s="74" t="s">
        <v>55</v>
      </c>
      <c r="U6" s="74"/>
      <c r="V6" s="43"/>
    </row>
    <row r="7" spans="2:23" s="7" customFormat="1" ht="38.25" x14ac:dyDescent="0.2">
      <c r="B7" s="44" t="s">
        <v>0</v>
      </c>
      <c r="C7" s="44"/>
      <c r="D7" s="44"/>
      <c r="E7" s="44"/>
      <c r="F7" s="7" t="s">
        <v>69</v>
      </c>
      <c r="H7" s="7" t="s">
        <v>70</v>
      </c>
      <c r="I7" s="44"/>
      <c r="J7" s="44" t="s">
        <v>71</v>
      </c>
      <c r="K7" s="44" t="s">
        <v>72</v>
      </c>
      <c r="L7" s="44" t="s">
        <v>40</v>
      </c>
      <c r="M7" s="44"/>
      <c r="N7" s="7" t="s">
        <v>73</v>
      </c>
      <c r="O7" s="7" t="s">
        <v>62</v>
      </c>
      <c r="P7" s="7" t="s">
        <v>75</v>
      </c>
      <c r="Q7" s="44" t="s">
        <v>61</v>
      </c>
      <c r="R7" s="44" t="s">
        <v>36</v>
      </c>
      <c r="S7" s="44"/>
      <c r="T7" s="7" t="s">
        <v>74</v>
      </c>
      <c r="U7" s="44" t="s">
        <v>36</v>
      </c>
      <c r="V7" s="45"/>
      <c r="W7" s="46" t="s">
        <v>63</v>
      </c>
    </row>
    <row r="8" spans="2:23" x14ac:dyDescent="0.2">
      <c r="B8" s="38" t="s">
        <v>1</v>
      </c>
      <c r="C8" s="5"/>
      <c r="D8" s="47" t="s">
        <v>26</v>
      </c>
      <c r="E8" s="23"/>
      <c r="F8" s="38" t="s">
        <v>47</v>
      </c>
      <c r="G8" s="38"/>
      <c r="H8" s="38" t="s">
        <v>47</v>
      </c>
      <c r="I8" s="23"/>
      <c r="J8" s="38" t="s">
        <v>47</v>
      </c>
      <c r="K8" s="38" t="s">
        <v>47</v>
      </c>
      <c r="L8" s="38" t="s">
        <v>47</v>
      </c>
      <c r="M8" s="23"/>
      <c r="N8" s="38" t="s">
        <v>47</v>
      </c>
      <c r="O8" s="38" t="s">
        <v>47</v>
      </c>
      <c r="P8" s="38" t="s">
        <v>47</v>
      </c>
      <c r="Q8" s="38" t="s">
        <v>60</v>
      </c>
      <c r="R8" s="38" t="s">
        <v>2</v>
      </c>
      <c r="S8" s="42"/>
      <c r="T8" s="38" t="s">
        <v>47</v>
      </c>
      <c r="U8" s="38" t="s">
        <v>2</v>
      </c>
      <c r="V8" s="42"/>
      <c r="W8" s="48" t="s">
        <v>2</v>
      </c>
    </row>
    <row r="9" spans="2:23" x14ac:dyDescent="0.2">
      <c r="B9" s="23"/>
      <c r="C9" s="5"/>
      <c r="D9" s="5"/>
      <c r="E9" s="23"/>
      <c r="F9" s="23" t="s">
        <v>3</v>
      </c>
      <c r="G9" s="23"/>
      <c r="H9" s="23" t="s">
        <v>52</v>
      </c>
      <c r="I9" s="23"/>
      <c r="J9" s="23" t="s">
        <v>35</v>
      </c>
      <c r="K9" s="23" t="s">
        <v>38</v>
      </c>
      <c r="L9" s="23" t="s">
        <v>41</v>
      </c>
      <c r="M9" s="23"/>
      <c r="N9" s="23" t="s">
        <v>39</v>
      </c>
      <c r="O9" s="23" t="s">
        <v>27</v>
      </c>
      <c r="P9" s="23" t="s">
        <v>42</v>
      </c>
      <c r="Q9" s="36" t="s">
        <v>43</v>
      </c>
      <c r="R9" s="36" t="s">
        <v>44</v>
      </c>
      <c r="S9" s="36"/>
      <c r="T9" s="36" t="s">
        <v>66</v>
      </c>
      <c r="U9" s="36" t="s">
        <v>67</v>
      </c>
      <c r="V9" s="49"/>
      <c r="W9" s="50" t="s">
        <v>76</v>
      </c>
    </row>
    <row r="10" spans="2:23" x14ac:dyDescent="0.2">
      <c r="B10" s="23"/>
      <c r="C10" s="5"/>
      <c r="D10" s="5"/>
      <c r="E10" s="23"/>
      <c r="F10" s="19"/>
      <c r="G10" s="19"/>
      <c r="H10" s="19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42"/>
    </row>
    <row r="11" spans="2:23" x14ac:dyDescent="0.2">
      <c r="B11" s="23"/>
      <c r="C11" s="5"/>
      <c r="D11" s="51" t="s">
        <v>48</v>
      </c>
      <c r="E11" s="23"/>
      <c r="F11" s="19"/>
      <c r="G11" s="19"/>
      <c r="H11" s="2"/>
      <c r="I11" s="23"/>
      <c r="J11" s="1"/>
      <c r="K11" s="1"/>
      <c r="L11" s="1"/>
      <c r="M11" s="23"/>
      <c r="N11" s="23"/>
      <c r="O11" s="23"/>
      <c r="P11" s="23"/>
      <c r="Q11" s="23"/>
      <c r="R11" s="23"/>
      <c r="S11" s="23"/>
      <c r="T11" s="12"/>
      <c r="U11" s="23"/>
      <c r="V11" s="42"/>
    </row>
    <row r="12" spans="2:23" x14ac:dyDescent="0.2">
      <c r="B12" s="23">
        <v>1</v>
      </c>
      <c r="C12" s="5"/>
      <c r="D12" s="52" t="s">
        <v>4</v>
      </c>
      <c r="E12" s="23"/>
      <c r="F12" s="8">
        <v>2205307.6186063513</v>
      </c>
      <c r="G12" s="8"/>
      <c r="H12" s="8">
        <f t="shared" ref="H12:H22" si="0">F12-L12</f>
        <v>-88520.522148152348</v>
      </c>
      <c r="I12" s="24"/>
      <c r="J12" s="8">
        <v>2292937.9655504627</v>
      </c>
      <c r="K12" s="8">
        <v>890.17520404090931</v>
      </c>
      <c r="L12" s="8">
        <f t="shared" ref="L12:L22" si="1">J12+K12</f>
        <v>2293828.1407545037</v>
      </c>
      <c r="M12" s="24"/>
      <c r="N12" s="8">
        <v>-6284.0124191611139</v>
      </c>
      <c r="O12" s="8">
        <v>0</v>
      </c>
      <c r="P12" s="8">
        <f>L12+N12+O12</f>
        <v>2287544.1283353427</v>
      </c>
      <c r="Q12" s="9">
        <f t="shared" ref="Q12" si="2">P12/L12</f>
        <v>0.99726046938412138</v>
      </c>
      <c r="R12" s="37">
        <f t="shared" ref="R12:R21" si="3">P12/F12-1</f>
        <v>3.7290266915670056E-2</v>
      </c>
      <c r="S12" s="37"/>
      <c r="T12" s="8">
        <v>2316868.2598393117</v>
      </c>
      <c r="U12" s="37">
        <f>IFERROR(T12/F12-1,0)</f>
        <v>5.0587337699155688E-2</v>
      </c>
      <c r="V12" s="53"/>
      <c r="W12" s="54">
        <f t="shared" ref="W12:W23" si="4">IFERROR(R12-U12,0)</f>
        <v>-1.3297070783485632E-2</v>
      </c>
    </row>
    <row r="13" spans="2:23" x14ac:dyDescent="0.2">
      <c r="B13" s="23">
        <f>MAX(B$12:B12)+1</f>
        <v>2</v>
      </c>
      <c r="C13" s="5"/>
      <c r="D13" s="52" t="s">
        <v>5</v>
      </c>
      <c r="E13" s="23"/>
      <c r="F13" s="8">
        <v>1189873.1762499893</v>
      </c>
      <c r="G13" s="8"/>
      <c r="H13" s="8">
        <f t="shared" si="0"/>
        <v>-16813.120377665153</v>
      </c>
      <c r="I13" s="24"/>
      <c r="J13" s="8">
        <v>1206148.3163979244</v>
      </c>
      <c r="K13" s="8">
        <v>537.98022973010382</v>
      </c>
      <c r="L13" s="8">
        <f t="shared" si="1"/>
        <v>1206686.2966276545</v>
      </c>
      <c r="M13" s="24"/>
      <c r="N13" s="8">
        <v>-5607.8062528225464</v>
      </c>
      <c r="O13" s="8">
        <v>0</v>
      </c>
      <c r="P13" s="8">
        <f t="shared" ref="P13:P22" si="5">L13+N13+O13</f>
        <v>1201078.4903748319</v>
      </c>
      <c r="Q13" s="9">
        <f t="shared" ref="Q13:Q21" si="6">P13/L13</f>
        <v>0.9953527223533617</v>
      </c>
      <c r="R13" s="37">
        <f t="shared" si="3"/>
        <v>9.4172339947669048E-3</v>
      </c>
      <c r="S13" s="37"/>
      <c r="T13" s="8">
        <v>1206979.7272494771</v>
      </c>
      <c r="U13" s="37">
        <f t="shared" ref="U13:U22" si="7">IFERROR(T13/F13-1,0)</f>
        <v>1.4376785140581827E-2</v>
      </c>
      <c r="V13" s="53"/>
      <c r="W13" s="54">
        <f t="shared" si="4"/>
        <v>-4.9595511458149222E-3</v>
      </c>
    </row>
    <row r="14" spans="2:23" x14ac:dyDescent="0.2">
      <c r="B14" s="23">
        <f>MAX(B$12:B13)+1</f>
        <v>3</v>
      </c>
      <c r="C14" s="5"/>
      <c r="D14" s="52" t="s">
        <v>6</v>
      </c>
      <c r="E14" s="23"/>
      <c r="F14" s="8">
        <v>5587.4928492138752</v>
      </c>
      <c r="G14" s="8"/>
      <c r="H14" s="8">
        <f t="shared" si="0"/>
        <v>375.97232801972496</v>
      </c>
      <c r="I14" s="24"/>
      <c r="J14" s="8">
        <v>5208.8483082708381</v>
      </c>
      <c r="K14" s="8">
        <v>2.6722129233117959</v>
      </c>
      <c r="L14" s="8">
        <f t="shared" si="1"/>
        <v>5211.5205211941502</v>
      </c>
      <c r="M14" s="24"/>
      <c r="N14" s="8">
        <v>-19.779498670264086</v>
      </c>
      <c r="O14" s="8">
        <v>0</v>
      </c>
      <c r="P14" s="8">
        <f t="shared" si="5"/>
        <v>5191.7410225238864</v>
      </c>
      <c r="Q14" s="9">
        <f t="shared" si="6"/>
        <v>0.99620465877668052</v>
      </c>
      <c r="R14" s="37">
        <f t="shared" si="3"/>
        <v>-7.0828158061207791E-2</v>
      </c>
      <c r="S14" s="37"/>
      <c r="T14" s="8">
        <v>5595.4867570054857</v>
      </c>
      <c r="U14" s="37">
        <f t="shared" si="7"/>
        <v>1.4306788406424076E-3</v>
      </c>
      <c r="V14" s="53"/>
      <c r="W14" s="54">
        <f t="shared" si="4"/>
        <v>-7.2258836901850199E-2</v>
      </c>
    </row>
    <row r="15" spans="2:23" x14ac:dyDescent="0.2">
      <c r="B15" s="23">
        <f>MAX(B$12:B14)+1</f>
        <v>4</v>
      </c>
      <c r="C15" s="5"/>
      <c r="D15" s="52" t="s">
        <v>7</v>
      </c>
      <c r="E15" s="23"/>
      <c r="F15" s="8">
        <v>68051.261389183259</v>
      </c>
      <c r="G15" s="8"/>
      <c r="H15" s="8">
        <f t="shared" si="0"/>
        <v>-13026.771218057227</v>
      </c>
      <c r="I15" s="24"/>
      <c r="J15" s="8">
        <v>81059.526231972661</v>
      </c>
      <c r="K15" s="8">
        <v>18.506375267832208</v>
      </c>
      <c r="L15" s="8">
        <f t="shared" si="1"/>
        <v>81078.032607240486</v>
      </c>
      <c r="M15" s="24"/>
      <c r="N15" s="8">
        <v>-643.45777865953119</v>
      </c>
      <c r="O15" s="8">
        <v>0</v>
      </c>
      <c r="P15" s="8">
        <f t="shared" si="5"/>
        <v>80434.574828580953</v>
      </c>
      <c r="Q15" s="9">
        <f t="shared" si="6"/>
        <v>0.99206372234293616</v>
      </c>
      <c r="R15" s="37">
        <f t="shared" si="3"/>
        <v>0.18197037331281596</v>
      </c>
      <c r="S15" s="37"/>
      <c r="T15" s="8">
        <v>76674.00673402955</v>
      </c>
      <c r="U15" s="37">
        <f t="shared" si="7"/>
        <v>0.1267095593648595</v>
      </c>
      <c r="V15" s="53"/>
      <c r="W15" s="54">
        <f t="shared" si="4"/>
        <v>5.5260813947956455E-2</v>
      </c>
    </row>
    <row r="16" spans="2:23" x14ac:dyDescent="0.2">
      <c r="B16" s="23">
        <f>MAX(B$12:B15)+1</f>
        <v>5</v>
      </c>
      <c r="C16" s="5"/>
      <c r="D16" s="52" t="s">
        <v>8</v>
      </c>
      <c r="E16" s="23"/>
      <c r="F16" s="8">
        <v>9493.6962365030467</v>
      </c>
      <c r="G16" s="8"/>
      <c r="H16" s="8">
        <f t="shared" si="0"/>
        <v>-2376.2418845128377</v>
      </c>
      <c r="I16" s="24"/>
      <c r="J16" s="8">
        <v>11869.63912408895</v>
      </c>
      <c r="K16" s="8">
        <v>0.29899692693510244</v>
      </c>
      <c r="L16" s="8">
        <f t="shared" si="1"/>
        <v>11869.938121015884</v>
      </c>
      <c r="M16" s="24"/>
      <c r="N16" s="8">
        <v>-135.2287783024486</v>
      </c>
      <c r="O16" s="8">
        <v>0</v>
      </c>
      <c r="P16" s="8">
        <f t="shared" si="5"/>
        <v>11734.709342713435</v>
      </c>
      <c r="Q16" s="9">
        <f t="shared" si="6"/>
        <v>0.98860745718100884</v>
      </c>
      <c r="R16" s="37">
        <f t="shared" si="3"/>
        <v>0.23605275020215455</v>
      </c>
      <c r="S16" s="37"/>
      <c r="T16" s="8">
        <v>10434.46163925058</v>
      </c>
      <c r="U16" s="37">
        <f t="shared" si="7"/>
        <v>9.909369115164135E-2</v>
      </c>
      <c r="V16" s="53"/>
      <c r="W16" s="54">
        <f t="shared" si="4"/>
        <v>0.1369590590505132</v>
      </c>
    </row>
    <row r="17" spans="2:24" x14ac:dyDescent="0.2">
      <c r="B17" s="23">
        <f>MAX(B$12:B16)+1</f>
        <v>6</v>
      </c>
      <c r="C17" s="5"/>
      <c r="D17" s="52" t="s">
        <v>9</v>
      </c>
      <c r="E17" s="23"/>
      <c r="F17" s="8">
        <v>13074.499676417412</v>
      </c>
      <c r="G17" s="8"/>
      <c r="H17" s="8">
        <f t="shared" si="0"/>
        <v>289.07845426161293</v>
      </c>
      <c r="I17" s="24"/>
      <c r="J17" s="8">
        <v>12785.421222155799</v>
      </c>
      <c r="K17" s="8">
        <v>0</v>
      </c>
      <c r="L17" s="8">
        <f t="shared" si="1"/>
        <v>12785.421222155799</v>
      </c>
      <c r="M17" s="24"/>
      <c r="N17" s="8">
        <v>0</v>
      </c>
      <c r="O17" s="8">
        <v>0</v>
      </c>
      <c r="P17" s="8">
        <f t="shared" si="5"/>
        <v>12785.421222155799</v>
      </c>
      <c r="Q17" s="9">
        <f t="shared" si="6"/>
        <v>1</v>
      </c>
      <c r="R17" s="37">
        <f t="shared" si="3"/>
        <v>-2.2110096861528539E-2</v>
      </c>
      <c r="S17" s="37"/>
      <c r="T17" s="8">
        <v>12077.042398278958</v>
      </c>
      <c r="U17" s="37">
        <f t="shared" si="7"/>
        <v>-7.6290282827233269E-2</v>
      </c>
      <c r="V17" s="53"/>
      <c r="W17" s="54">
        <f t="shared" si="4"/>
        <v>5.418018596570473E-2</v>
      </c>
    </row>
    <row r="18" spans="2:24" x14ac:dyDescent="0.2">
      <c r="B18" s="23">
        <f>MAX(B$12:B17)+1</f>
        <v>7</v>
      </c>
      <c r="C18" s="5"/>
      <c r="D18" s="52" t="s">
        <v>10</v>
      </c>
      <c r="E18" s="23"/>
      <c r="F18" s="8">
        <v>2311.1516287038748</v>
      </c>
      <c r="G18" s="8"/>
      <c r="H18" s="8">
        <f t="shared" si="0"/>
        <v>-2045.067309898086</v>
      </c>
      <c r="I18" s="24"/>
      <c r="J18" s="8">
        <v>4355.4237004715214</v>
      </c>
      <c r="K18" s="8">
        <v>0.7952381304395828</v>
      </c>
      <c r="L18" s="8">
        <f t="shared" si="1"/>
        <v>4356.2189386019609</v>
      </c>
      <c r="M18" s="24"/>
      <c r="N18" s="8">
        <v>-2.2451273254910351</v>
      </c>
      <c r="O18" s="8">
        <v>0</v>
      </c>
      <c r="P18" s="8">
        <f t="shared" si="5"/>
        <v>4353.9738112764699</v>
      </c>
      <c r="Q18" s="9">
        <f t="shared" si="6"/>
        <v>0.99948461559046164</v>
      </c>
      <c r="R18" s="37">
        <f t="shared" si="3"/>
        <v>0.88389794819227729</v>
      </c>
      <c r="S18" s="37"/>
      <c r="T18" s="8">
        <v>3102.6271577974799</v>
      </c>
      <c r="U18" s="37">
        <f t="shared" si="7"/>
        <v>0.34245936928745579</v>
      </c>
      <c r="V18" s="53"/>
      <c r="W18" s="54">
        <f t="shared" si="4"/>
        <v>0.5414385789048215</v>
      </c>
    </row>
    <row r="19" spans="2:24" x14ac:dyDescent="0.2">
      <c r="B19" s="23">
        <f>MAX(B$12:B18)+1</f>
        <v>8</v>
      </c>
      <c r="C19" s="5"/>
      <c r="D19" s="52" t="s">
        <v>11</v>
      </c>
      <c r="E19" s="23"/>
      <c r="F19" s="8">
        <v>1802.0488245146307</v>
      </c>
      <c r="G19" s="8"/>
      <c r="H19" s="8">
        <f t="shared" si="0"/>
        <v>576.73056559223892</v>
      </c>
      <c r="I19" s="24"/>
      <c r="J19" s="8">
        <v>1225.2143837875205</v>
      </c>
      <c r="K19" s="8">
        <v>0.10387513487116905</v>
      </c>
      <c r="L19" s="8">
        <f t="shared" si="1"/>
        <v>1225.3182589223918</v>
      </c>
      <c r="M19" s="24"/>
      <c r="N19" s="8">
        <v>0</v>
      </c>
      <c r="O19" s="8">
        <v>0</v>
      </c>
      <c r="P19" s="8">
        <f t="shared" si="5"/>
        <v>1225.3182589223918</v>
      </c>
      <c r="Q19" s="9">
        <f t="shared" si="6"/>
        <v>1</v>
      </c>
      <c r="R19" s="37">
        <f t="shared" si="3"/>
        <v>-0.32004158696842033</v>
      </c>
      <c r="S19" s="37"/>
      <c r="T19" s="8">
        <v>1029.2482591067053</v>
      </c>
      <c r="U19" s="37">
        <f t="shared" si="7"/>
        <v>-0.42884552010741095</v>
      </c>
      <c r="V19" s="53"/>
      <c r="W19" s="54">
        <f t="shared" si="4"/>
        <v>0.10880393313899062</v>
      </c>
    </row>
    <row r="20" spans="2:24" x14ac:dyDescent="0.2">
      <c r="B20" s="23">
        <f>MAX(B$12:B19)+1</f>
        <v>9</v>
      </c>
      <c r="C20" s="5"/>
      <c r="D20" s="52" t="s">
        <v>12</v>
      </c>
      <c r="E20" s="23"/>
      <c r="F20" s="8">
        <v>2264.6184227117319</v>
      </c>
      <c r="G20" s="8"/>
      <c r="H20" s="8">
        <f t="shared" si="0"/>
        <v>-4807.2737120043121</v>
      </c>
      <c r="I20" s="24"/>
      <c r="J20" s="8">
        <v>7070.9214798734838</v>
      </c>
      <c r="K20" s="8">
        <v>0.97065484255980972</v>
      </c>
      <c r="L20" s="8">
        <f t="shared" si="1"/>
        <v>7071.892134716044</v>
      </c>
      <c r="M20" s="24"/>
      <c r="N20" s="8">
        <v>0</v>
      </c>
      <c r="O20" s="8">
        <v>0</v>
      </c>
      <c r="P20" s="8">
        <f t="shared" si="5"/>
        <v>7071.892134716044</v>
      </c>
      <c r="Q20" s="9">
        <f t="shared" si="6"/>
        <v>1</v>
      </c>
      <c r="R20" s="37">
        <f t="shared" si="3"/>
        <v>2.1227742668665202</v>
      </c>
      <c r="S20" s="37"/>
      <c r="T20" s="8">
        <v>6077.3319678955313</v>
      </c>
      <c r="U20" s="37">
        <f t="shared" si="7"/>
        <v>1.6836008693324702</v>
      </c>
      <c r="V20" s="53"/>
      <c r="W20" s="54">
        <f t="shared" si="4"/>
        <v>0.43917339753404994</v>
      </c>
      <c r="X20" s="55"/>
    </row>
    <row r="21" spans="2:24" x14ac:dyDescent="0.2">
      <c r="B21" s="23">
        <f>MAX(B$12:B20)+1</f>
        <v>10</v>
      </c>
      <c r="C21" s="5"/>
      <c r="D21" s="52" t="s">
        <v>13</v>
      </c>
      <c r="E21" s="23"/>
      <c r="F21" s="8">
        <v>38608.058877121577</v>
      </c>
      <c r="G21" s="8"/>
      <c r="H21" s="8">
        <f t="shared" si="0"/>
        <v>1364.9988541243438</v>
      </c>
      <c r="I21" s="24"/>
      <c r="J21" s="8">
        <v>37217.652719630845</v>
      </c>
      <c r="K21" s="8">
        <v>25.407303366390007</v>
      </c>
      <c r="L21" s="8">
        <f t="shared" si="1"/>
        <v>37243.060022997233</v>
      </c>
      <c r="M21" s="24"/>
      <c r="N21" s="8">
        <v>-149.19612406296412</v>
      </c>
      <c r="O21" s="8">
        <v>0</v>
      </c>
      <c r="P21" s="8">
        <f t="shared" si="5"/>
        <v>37093.863898934273</v>
      </c>
      <c r="Q21" s="9">
        <f t="shared" si="6"/>
        <v>0.99599398857207666</v>
      </c>
      <c r="R21" s="37">
        <f t="shared" si="3"/>
        <v>-3.9219660926402833E-2</v>
      </c>
      <c r="S21" s="37"/>
      <c r="T21" s="8">
        <v>37325.289382976829</v>
      </c>
      <c r="U21" s="37">
        <f t="shared" si="7"/>
        <v>-3.3225433535196247E-2</v>
      </c>
      <c r="V21" s="53"/>
      <c r="W21" s="54">
        <f t="shared" si="4"/>
        <v>-5.9942273912065858E-3</v>
      </c>
      <c r="X21" s="55"/>
    </row>
    <row r="22" spans="2:24" x14ac:dyDescent="0.2">
      <c r="B22" s="23">
        <f>MAX(B$12:B21)+1</f>
        <v>11</v>
      </c>
      <c r="C22" s="5"/>
      <c r="D22" s="52" t="s">
        <v>14</v>
      </c>
      <c r="E22" s="23"/>
      <c r="F22" s="8">
        <v>0</v>
      </c>
      <c r="G22" s="8"/>
      <c r="H22" s="8">
        <f t="shared" si="0"/>
        <v>0</v>
      </c>
      <c r="I22" s="24"/>
      <c r="J22" s="8">
        <v>0</v>
      </c>
      <c r="K22" s="8">
        <v>0</v>
      </c>
      <c r="L22" s="8">
        <f t="shared" si="1"/>
        <v>0</v>
      </c>
      <c r="M22" s="24"/>
      <c r="N22" s="8">
        <v>0</v>
      </c>
      <c r="O22" s="8">
        <v>0</v>
      </c>
      <c r="P22" s="8">
        <f t="shared" si="5"/>
        <v>0</v>
      </c>
      <c r="Q22" s="8">
        <v>0</v>
      </c>
      <c r="R22" s="8">
        <v>0</v>
      </c>
      <c r="S22" s="25"/>
      <c r="T22" s="8">
        <v>0</v>
      </c>
      <c r="U22" s="37">
        <f t="shared" si="7"/>
        <v>0</v>
      </c>
      <c r="V22" s="53"/>
      <c r="W22" s="54">
        <f>IFERROR(R22-U22,0)</f>
        <v>0</v>
      </c>
      <c r="X22" s="55"/>
    </row>
    <row r="23" spans="2:24" x14ac:dyDescent="0.2">
      <c r="B23" s="23">
        <f>MAX(B$12:B22)+1</f>
        <v>12</v>
      </c>
      <c r="C23" s="5"/>
      <c r="D23" s="4" t="s">
        <v>56</v>
      </c>
      <c r="E23" s="23"/>
      <c r="F23" s="10">
        <f>SUM(F12:F22)</f>
        <v>3536373.6227607103</v>
      </c>
      <c r="G23" s="10"/>
      <c r="H23" s="10">
        <f>SUM(H12:H22)</f>
        <v>-124982.21644829205</v>
      </c>
      <c r="I23" s="24"/>
      <c r="J23" s="10">
        <f>SUM(J12:J22)</f>
        <v>3659878.9291186384</v>
      </c>
      <c r="K23" s="10">
        <f>SUM(K12:K22)</f>
        <v>1476.9100903633528</v>
      </c>
      <c r="L23" s="10">
        <f>SUM(L12:L22)</f>
        <v>3661355.8392090024</v>
      </c>
      <c r="M23" s="24"/>
      <c r="N23" s="10">
        <f>SUM(N12:N22)</f>
        <v>-12841.725979004361</v>
      </c>
      <c r="O23" s="10">
        <f>SUM(O12:O22)</f>
        <v>0</v>
      </c>
      <c r="P23" s="10">
        <f>SUM(P12:P22)</f>
        <v>3648514.1132299984</v>
      </c>
      <c r="Q23" s="26">
        <f>P23/L23</f>
        <v>0.99649263099710672</v>
      </c>
      <c r="R23" s="13">
        <f>P23/F23-1</f>
        <v>3.17105889908047E-2</v>
      </c>
      <c r="S23" s="12"/>
      <c r="T23" s="10">
        <f>SUM(T12:T22)</f>
        <v>3676163.48138513</v>
      </c>
      <c r="U23" s="13">
        <f>T23/F23-1</f>
        <v>3.9529154307878622E-2</v>
      </c>
      <c r="V23" s="12"/>
      <c r="W23" s="56">
        <f t="shared" si="4"/>
        <v>-7.8185653170739222E-3</v>
      </c>
      <c r="X23" s="55"/>
    </row>
    <row r="24" spans="2:24" x14ac:dyDescent="0.2">
      <c r="B24" s="23"/>
      <c r="C24" s="5"/>
      <c r="D24" s="57"/>
      <c r="E24" s="23"/>
      <c r="F24" s="20"/>
      <c r="G24" s="20"/>
      <c r="H24" s="20"/>
      <c r="I24" s="27"/>
      <c r="J24" s="20"/>
      <c r="K24" s="20"/>
      <c r="L24" s="20"/>
      <c r="M24" s="27"/>
      <c r="N24" s="20"/>
      <c r="O24" s="20"/>
      <c r="P24" s="20"/>
      <c r="Q24" s="28"/>
      <c r="R24" s="29"/>
      <c r="S24" s="29"/>
      <c r="T24" s="20"/>
      <c r="U24" s="20"/>
      <c r="V24" s="58"/>
      <c r="W24" s="54"/>
      <c r="X24" s="8"/>
    </row>
    <row r="25" spans="2:24" x14ac:dyDescent="0.2">
      <c r="B25" s="23"/>
      <c r="C25" s="5"/>
      <c r="D25" s="51" t="s">
        <v>49</v>
      </c>
      <c r="E25" s="23"/>
      <c r="F25" s="20"/>
      <c r="G25" s="20"/>
      <c r="H25" s="20"/>
      <c r="I25" s="27"/>
      <c r="J25" s="20"/>
      <c r="K25" s="20"/>
      <c r="L25" s="20"/>
      <c r="M25" s="27"/>
      <c r="N25" s="20"/>
      <c r="O25" s="20"/>
      <c r="P25" s="20"/>
      <c r="Q25" s="9"/>
      <c r="R25" s="12"/>
      <c r="S25" s="12"/>
      <c r="T25" s="20"/>
      <c r="U25" s="20"/>
      <c r="V25" s="58"/>
      <c r="W25" s="54"/>
      <c r="X25" s="8"/>
    </row>
    <row r="26" spans="2:24" x14ac:dyDescent="0.2">
      <c r="B26" s="23">
        <f>MAX(B$12:B25)+1</f>
        <v>13</v>
      </c>
      <c r="C26" s="5"/>
      <c r="D26" s="52" t="s">
        <v>15</v>
      </c>
      <c r="E26" s="23"/>
      <c r="F26" s="8">
        <v>484014.21855538513</v>
      </c>
      <c r="G26" s="8"/>
      <c r="H26" s="8">
        <f>F26-L26</f>
        <v>-64094.707245729514</v>
      </c>
      <c r="I26" s="24"/>
      <c r="J26" s="8">
        <v>547556.24719314568</v>
      </c>
      <c r="K26" s="8">
        <v>552.67860796901675</v>
      </c>
      <c r="L26" s="8">
        <f>J26+K26</f>
        <v>548108.92580111464</v>
      </c>
      <c r="M26" s="24"/>
      <c r="N26" s="8">
        <v>-1147.7093766257312</v>
      </c>
      <c r="O26" s="8">
        <v>0</v>
      </c>
      <c r="P26" s="8">
        <f>L26+N26+O26</f>
        <v>546961.21642448893</v>
      </c>
      <c r="Q26" s="9">
        <f t="shared" ref="Q26:Q30" si="8">P26/L26</f>
        <v>0.99790605603631022</v>
      </c>
      <c r="R26" s="37">
        <f t="shared" ref="R26:R31" si="9">P26/F26-1</f>
        <v>0.13005196016137455</v>
      </c>
      <c r="S26" s="37"/>
      <c r="T26" s="8">
        <v>427292.40047305933</v>
      </c>
      <c r="U26" s="37">
        <f t="shared" ref="U26:U30" si="10">IFERROR(T26/F26-1,0)</f>
        <v>-0.11719039628963956</v>
      </c>
      <c r="V26" s="53"/>
      <c r="W26" s="54">
        <f t="shared" ref="W26:W29" si="11">IFERROR(R26-U26,0)</f>
        <v>0.24724235645101411</v>
      </c>
      <c r="X26" s="55"/>
    </row>
    <row r="27" spans="2:24" x14ac:dyDescent="0.2">
      <c r="B27" s="23">
        <f>MAX(B$12:B26)+1</f>
        <v>14</v>
      </c>
      <c r="C27" s="5"/>
      <c r="D27" s="52" t="s">
        <v>16</v>
      </c>
      <c r="E27" s="23"/>
      <c r="F27" s="8">
        <v>82382.336796071977</v>
      </c>
      <c r="G27" s="8"/>
      <c r="H27" s="8">
        <f>F27-L27</f>
        <v>-5907.2525022613263</v>
      </c>
      <c r="I27" s="24"/>
      <c r="J27" s="8">
        <v>88185.184588813892</v>
      </c>
      <c r="K27" s="8">
        <v>104.40470951940476</v>
      </c>
      <c r="L27" s="8">
        <f>J27+K27</f>
        <v>88289.589298333303</v>
      </c>
      <c r="M27" s="24"/>
      <c r="N27" s="8">
        <v>-338.82473383305074</v>
      </c>
      <c r="O27" s="8">
        <v>0</v>
      </c>
      <c r="P27" s="8">
        <f t="shared" ref="P27:P30" si="12">L27+N27+O27</f>
        <v>87950.764564500249</v>
      </c>
      <c r="Q27" s="9">
        <f t="shared" si="8"/>
        <v>0.99616234783142832</v>
      </c>
      <c r="R27" s="37">
        <f t="shared" si="9"/>
        <v>6.7592495976561917E-2</v>
      </c>
      <c r="S27" s="37"/>
      <c r="T27" s="8">
        <v>68380.497520044635</v>
      </c>
      <c r="U27" s="37">
        <f t="shared" si="10"/>
        <v>-0.16996166679135705</v>
      </c>
      <c r="V27" s="53"/>
      <c r="W27" s="54">
        <f t="shared" si="11"/>
        <v>0.23755416276791896</v>
      </c>
      <c r="X27" s="55"/>
    </row>
    <row r="28" spans="2:24" x14ac:dyDescent="0.2">
      <c r="B28" s="23">
        <f>MAX(B$12:B27)+1</f>
        <v>15</v>
      </c>
      <c r="C28" s="5"/>
      <c r="D28" s="52" t="s">
        <v>17</v>
      </c>
      <c r="E28" s="23"/>
      <c r="F28" s="8">
        <v>40661.33084374875</v>
      </c>
      <c r="G28" s="8"/>
      <c r="H28" s="8">
        <f>F28-L28</f>
        <v>10595.536099065059</v>
      </c>
      <c r="I28" s="24"/>
      <c r="J28" s="8">
        <v>30057.618040677826</v>
      </c>
      <c r="K28" s="8">
        <v>8.1767040058641953</v>
      </c>
      <c r="L28" s="8">
        <f>J28+K28</f>
        <v>30065.794744683692</v>
      </c>
      <c r="M28" s="24"/>
      <c r="N28" s="8">
        <v>-116.40288887075612</v>
      </c>
      <c r="O28" s="8">
        <v>0</v>
      </c>
      <c r="P28" s="8">
        <f t="shared" si="12"/>
        <v>29949.391855812937</v>
      </c>
      <c r="Q28" s="9">
        <f t="shared" si="8"/>
        <v>0.99612839474694626</v>
      </c>
      <c r="R28" s="37">
        <f t="shared" si="9"/>
        <v>-0.26344290178546037</v>
      </c>
      <c r="S28" s="37"/>
      <c r="T28" s="8">
        <v>38546.658324586271</v>
      </c>
      <c r="U28" s="37">
        <f t="shared" si="10"/>
        <v>-5.2006967683586924E-2</v>
      </c>
      <c r="V28" s="53"/>
      <c r="W28" s="54">
        <f t="shared" si="11"/>
        <v>-0.21143593410187345</v>
      </c>
      <c r="X28" s="55"/>
    </row>
    <row r="29" spans="2:24" x14ac:dyDescent="0.2">
      <c r="B29" s="23">
        <f>MAX(B$12:B28)+1</f>
        <v>16</v>
      </c>
      <c r="C29" s="5"/>
      <c r="D29" s="52" t="s">
        <v>18</v>
      </c>
      <c r="E29" s="23"/>
      <c r="F29" s="8">
        <v>6193.7088931148774</v>
      </c>
      <c r="G29" s="8"/>
      <c r="H29" s="8">
        <f>F29-L29</f>
        <v>-16.601293096818154</v>
      </c>
      <c r="I29" s="24"/>
      <c r="J29" s="8">
        <v>6209.8180786964194</v>
      </c>
      <c r="K29" s="8">
        <v>0.49210751527573859</v>
      </c>
      <c r="L29" s="8">
        <f>J29+K29</f>
        <v>6210.3101862116955</v>
      </c>
      <c r="M29" s="24"/>
      <c r="N29" s="8">
        <v>0</v>
      </c>
      <c r="O29" s="8">
        <v>0</v>
      </c>
      <c r="P29" s="8">
        <f t="shared" si="12"/>
        <v>6210.3101862116955</v>
      </c>
      <c r="Q29" s="9">
        <f t="shared" si="8"/>
        <v>1</v>
      </c>
      <c r="R29" s="37">
        <f t="shared" si="9"/>
        <v>2.6803476532895054E-3</v>
      </c>
      <c r="S29" s="37"/>
      <c r="T29" s="8">
        <v>4163.518619935584</v>
      </c>
      <c r="U29" s="37">
        <f t="shared" si="10"/>
        <v>-0.32778264335866947</v>
      </c>
      <c r="V29" s="53"/>
      <c r="W29" s="54">
        <f t="shared" si="11"/>
        <v>0.33046299101195897</v>
      </c>
      <c r="X29" s="55"/>
    </row>
    <row r="30" spans="2:24" x14ac:dyDescent="0.2">
      <c r="B30" s="23">
        <f>MAX(B$12:B29)+1</f>
        <v>17</v>
      </c>
      <c r="C30" s="5"/>
      <c r="D30" s="52" t="s">
        <v>6</v>
      </c>
      <c r="E30" s="23"/>
      <c r="F30" s="8">
        <v>11827.382435304871</v>
      </c>
      <c r="G30" s="8"/>
      <c r="H30" s="8">
        <f>F30-L30</f>
        <v>3333.3884734768599</v>
      </c>
      <c r="I30" s="24"/>
      <c r="J30" s="8">
        <v>8493.9939618280114</v>
      </c>
      <c r="K30" s="8">
        <v>0</v>
      </c>
      <c r="L30" s="8">
        <f>J30+K30</f>
        <v>8493.9939618280114</v>
      </c>
      <c r="M30" s="24"/>
      <c r="N30" s="8">
        <v>0</v>
      </c>
      <c r="O30" s="8">
        <v>0</v>
      </c>
      <c r="P30" s="8">
        <f t="shared" si="12"/>
        <v>8493.9939618280114</v>
      </c>
      <c r="Q30" s="9">
        <f t="shared" si="8"/>
        <v>1</v>
      </c>
      <c r="R30" s="37">
        <f t="shared" si="9"/>
        <v>-0.28183653413680587</v>
      </c>
      <c r="S30" s="37"/>
      <c r="T30" s="8">
        <v>6887.3042925659329</v>
      </c>
      <c r="U30" s="37">
        <f t="shared" si="10"/>
        <v>-0.41768144132997242</v>
      </c>
      <c r="V30" s="53"/>
      <c r="W30" s="54">
        <f>IFERROR(R30-U30,0)</f>
        <v>0.13584490719316655</v>
      </c>
      <c r="X30" s="8"/>
    </row>
    <row r="31" spans="2:24" x14ac:dyDescent="0.2">
      <c r="B31" s="23">
        <f>MAX(B$12:B30)+1</f>
        <v>18</v>
      </c>
      <c r="C31" s="5"/>
      <c r="D31" s="4" t="s">
        <v>57</v>
      </c>
      <c r="E31" s="23"/>
      <c r="F31" s="10">
        <f>SUM(F26:F30)</f>
        <v>625078.97752362571</v>
      </c>
      <c r="G31" s="10"/>
      <c r="H31" s="10">
        <f>SUM(H26:H30)</f>
        <v>-56089.636468545745</v>
      </c>
      <c r="I31" s="24"/>
      <c r="J31" s="10">
        <f>SUM(J26:J30)</f>
        <v>680502.8618631619</v>
      </c>
      <c r="K31" s="10">
        <f>SUM(K26:K30)</f>
        <v>665.75212900956137</v>
      </c>
      <c r="L31" s="10">
        <f>SUM(L26:L30)</f>
        <v>681168.61399217136</v>
      </c>
      <c r="M31" s="24"/>
      <c r="N31" s="10">
        <f>SUM(N26:N30)</f>
        <v>-1602.9369993295381</v>
      </c>
      <c r="O31" s="10">
        <f>SUM(O26:O30)</f>
        <v>0</v>
      </c>
      <c r="P31" s="10">
        <f>SUM(P26:P30)</f>
        <v>679565.67699284188</v>
      </c>
      <c r="Q31" s="26">
        <f t="shared" ref="Q31" si="13">P31/L31</f>
        <v>0.9976467838264963</v>
      </c>
      <c r="R31" s="13">
        <f t="shared" si="9"/>
        <v>8.7167704287666181E-2</v>
      </c>
      <c r="S31" s="12"/>
      <c r="T31" s="10">
        <f>SUM(T26:T30)</f>
        <v>545270.3792301917</v>
      </c>
      <c r="U31" s="59">
        <f>T31/F31-1</f>
        <v>-0.12767762340946354</v>
      </c>
      <c r="V31" s="53"/>
      <c r="W31" s="56">
        <f t="shared" ref="W31" si="14">IFERROR(R31-U31,0)</f>
        <v>0.21484532769712972</v>
      </c>
      <c r="X31" s="55"/>
    </row>
    <row r="32" spans="2:24" x14ac:dyDescent="0.2">
      <c r="B32" s="23"/>
      <c r="C32" s="5"/>
      <c r="D32" s="57"/>
      <c r="E32" s="23"/>
      <c r="F32" s="20"/>
      <c r="G32" s="20"/>
      <c r="H32" s="20"/>
      <c r="I32" s="27"/>
      <c r="J32" s="20"/>
      <c r="K32" s="20"/>
      <c r="L32" s="20"/>
      <c r="M32" s="27"/>
      <c r="N32" s="20"/>
      <c r="O32" s="20"/>
      <c r="P32" s="20"/>
      <c r="Q32" s="28"/>
      <c r="R32" s="25"/>
      <c r="S32" s="25"/>
      <c r="T32" s="20"/>
      <c r="U32" s="20"/>
      <c r="V32" s="58"/>
      <c r="W32" s="54"/>
      <c r="X32" s="55"/>
    </row>
    <row r="33" spans="2:24" x14ac:dyDescent="0.2">
      <c r="B33" s="23"/>
      <c r="C33" s="5"/>
      <c r="D33" s="60" t="s">
        <v>51</v>
      </c>
      <c r="E33" s="23"/>
      <c r="F33" s="20"/>
      <c r="G33" s="20"/>
      <c r="H33" s="20"/>
      <c r="I33" s="27"/>
      <c r="J33" s="20"/>
      <c r="K33" s="20"/>
      <c r="L33" s="20"/>
      <c r="M33" s="27"/>
      <c r="N33" s="20"/>
      <c r="O33" s="20"/>
      <c r="P33" s="20"/>
      <c r="Q33" s="28"/>
      <c r="R33" s="29"/>
      <c r="S33" s="29"/>
      <c r="T33" s="20"/>
      <c r="U33" s="20"/>
      <c r="V33" s="58"/>
      <c r="W33" s="54"/>
      <c r="X33" s="55"/>
    </row>
    <row r="34" spans="2:24" x14ac:dyDescent="0.2">
      <c r="B34" s="23">
        <f>MAX(B$12:B33)+1</f>
        <v>19</v>
      </c>
      <c r="C34" s="5"/>
      <c r="D34" s="61" t="s">
        <v>19</v>
      </c>
      <c r="E34" s="23"/>
      <c r="F34" s="8">
        <v>1241583.3718163632</v>
      </c>
      <c r="G34" s="8"/>
      <c r="H34" s="8">
        <f t="shared" ref="H34:H42" si="15">F34-L34</f>
        <v>-87030.708700380754</v>
      </c>
      <c r="I34" s="27"/>
      <c r="J34" s="8">
        <v>1328280.7873993125</v>
      </c>
      <c r="K34" s="8">
        <v>333.29311743137555</v>
      </c>
      <c r="L34" s="8">
        <f t="shared" ref="L34:L42" si="16">J34+K34</f>
        <v>1328614.0805167439</v>
      </c>
      <c r="M34" s="27"/>
      <c r="N34" s="8">
        <v>-2042.7051952373095</v>
      </c>
      <c r="O34" s="8">
        <v>0</v>
      </c>
      <c r="P34" s="8">
        <f>L34+N34+O34</f>
        <v>1326571.3753215065</v>
      </c>
      <c r="Q34" s="9">
        <f t="shared" ref="Q34" si="17">P34/L34</f>
        <v>0.99846252931894042</v>
      </c>
      <c r="R34" s="37">
        <f t="shared" ref="R34:R43" si="18">P34/F34-1</f>
        <v>6.8451306158209047E-2</v>
      </c>
      <c r="S34" s="37"/>
      <c r="T34" s="8">
        <v>1399638.691840081</v>
      </c>
      <c r="U34" s="37">
        <f t="shared" ref="U34:U37" si="19">IFERROR(T34/F34-1,0)</f>
        <v>0.12730141496055336</v>
      </c>
      <c r="V34" s="53"/>
      <c r="W34" s="54">
        <f t="shared" ref="W34:W37" si="20">IFERROR(R34-U34,0)</f>
        <v>-5.8850108802344314E-2</v>
      </c>
      <c r="X34" s="55"/>
    </row>
    <row r="35" spans="2:24" x14ac:dyDescent="0.2">
      <c r="B35" s="23">
        <f>MAX(B$12:B34)+1</f>
        <v>20</v>
      </c>
      <c r="C35" s="5"/>
      <c r="D35" s="61" t="s">
        <v>20</v>
      </c>
      <c r="E35" s="23"/>
      <c r="F35" s="8">
        <v>248033.82266233512</v>
      </c>
      <c r="G35" s="8"/>
      <c r="H35" s="8">
        <f t="shared" si="15"/>
        <v>-15273.240550468618</v>
      </c>
      <c r="I35" s="27"/>
      <c r="J35" s="8">
        <v>263491.62838577252</v>
      </c>
      <c r="K35" s="8">
        <v>-184.56517296876922</v>
      </c>
      <c r="L35" s="8">
        <f t="shared" si="16"/>
        <v>263307.06321280374</v>
      </c>
      <c r="M35" s="27"/>
      <c r="N35" s="8">
        <v>-756.88190330285386</v>
      </c>
      <c r="O35" s="8">
        <v>0</v>
      </c>
      <c r="P35" s="8">
        <f t="shared" ref="P35:P42" si="21">L35+N35+O35</f>
        <v>262550.18130950088</v>
      </c>
      <c r="Q35" s="9">
        <f t="shared" ref="Q35:Q42" si="22">P35/L35</f>
        <v>0.99712547816200758</v>
      </c>
      <c r="R35" s="37">
        <f t="shared" si="18"/>
        <v>5.8525722384756618E-2</v>
      </c>
      <c r="S35" s="37"/>
      <c r="T35" s="8">
        <v>280879.14235228836</v>
      </c>
      <c r="U35" s="37">
        <f t="shared" si="19"/>
        <v>0.13242274516192798</v>
      </c>
      <c r="V35" s="53"/>
      <c r="W35" s="54">
        <f t="shared" si="20"/>
        <v>-7.3897022777171362E-2</v>
      </c>
      <c r="X35" s="55"/>
    </row>
    <row r="36" spans="2:24" x14ac:dyDescent="0.2">
      <c r="B36" s="23">
        <f>MAX(B$12:B35)+1</f>
        <v>21</v>
      </c>
      <c r="C36" s="5"/>
      <c r="D36" s="61" t="s">
        <v>64</v>
      </c>
      <c r="E36" s="23"/>
      <c r="F36" s="8">
        <v>49619.703277440618</v>
      </c>
      <c r="G36" s="8"/>
      <c r="H36" s="8">
        <f t="shared" si="15"/>
        <v>-445.34562006984197</v>
      </c>
      <c r="I36" s="27"/>
      <c r="J36" s="8">
        <v>50257.757560170627</v>
      </c>
      <c r="K36" s="8">
        <v>-192.70866266016333</v>
      </c>
      <c r="L36" s="8">
        <f t="shared" si="16"/>
        <v>50065.04889751046</v>
      </c>
      <c r="M36" s="27"/>
      <c r="N36" s="8">
        <v>-269.42528544934515</v>
      </c>
      <c r="O36" s="8">
        <v>0</v>
      </c>
      <c r="P36" s="8">
        <f t="shared" si="21"/>
        <v>49795.623612061114</v>
      </c>
      <c r="Q36" s="9">
        <f t="shared" si="22"/>
        <v>0.99461849550969395</v>
      </c>
      <c r="R36" s="37">
        <f t="shared" si="18"/>
        <v>3.5453725637346611E-3</v>
      </c>
      <c r="S36" s="37"/>
      <c r="T36" s="8">
        <v>50692.210874953213</v>
      </c>
      <c r="U36" s="37">
        <f t="shared" si="19"/>
        <v>2.1614550806880795E-2</v>
      </c>
      <c r="V36" s="53"/>
      <c r="W36" s="54">
        <f t="shared" si="20"/>
        <v>-1.8069178243146133E-2</v>
      </c>
      <c r="X36" s="55"/>
    </row>
    <row r="37" spans="2:24" x14ac:dyDescent="0.2">
      <c r="B37" s="23">
        <f>MAX(B$12:B36)+1</f>
        <v>22</v>
      </c>
      <c r="C37" s="5"/>
      <c r="D37" s="61" t="s">
        <v>65</v>
      </c>
      <c r="E37" s="23"/>
      <c r="F37" s="8">
        <v>3251.7913436387671</v>
      </c>
      <c r="G37" s="8"/>
      <c r="H37" s="8">
        <f t="shared" si="15"/>
        <v>973.3441201277451</v>
      </c>
      <c r="I37" s="27"/>
      <c r="J37" s="8">
        <v>2279.0166096770167</v>
      </c>
      <c r="K37" s="8">
        <v>-0.56938616599483205</v>
      </c>
      <c r="L37" s="8">
        <f t="shared" si="16"/>
        <v>2278.447223511022</v>
      </c>
      <c r="M37" s="27"/>
      <c r="N37" s="8">
        <v>-2.3668291138963946</v>
      </c>
      <c r="O37" s="8">
        <v>0</v>
      </c>
      <c r="P37" s="8">
        <f t="shared" si="21"/>
        <v>2276.0803943971255</v>
      </c>
      <c r="Q37" s="9">
        <f t="shared" si="22"/>
        <v>0.9989612095950815</v>
      </c>
      <c r="R37" s="37">
        <f t="shared" si="18"/>
        <v>-0.30005336939910088</v>
      </c>
      <c r="S37" s="37"/>
      <c r="T37" s="8">
        <v>2848.801874738127</v>
      </c>
      <c r="U37" s="37">
        <f t="shared" si="19"/>
        <v>-0.12392845244790318</v>
      </c>
      <c r="V37" s="53"/>
      <c r="W37" s="54">
        <f t="shared" si="20"/>
        <v>-0.1761249169511977</v>
      </c>
      <c r="X37" s="55"/>
    </row>
    <row r="38" spans="2:24" x14ac:dyDescent="0.2">
      <c r="B38" s="23">
        <f>MAX(B$12:B37)+1</f>
        <v>23</v>
      </c>
      <c r="C38" s="5"/>
      <c r="D38" s="61" t="s">
        <v>21</v>
      </c>
      <c r="E38" s="23"/>
      <c r="F38" s="8">
        <v>37789.273700985817</v>
      </c>
      <c r="G38" s="8"/>
      <c r="H38" s="8">
        <f t="shared" si="15"/>
        <v>-9708.7326589863951</v>
      </c>
      <c r="I38" s="27"/>
      <c r="J38" s="8">
        <v>47818.754118134566</v>
      </c>
      <c r="K38" s="8">
        <v>-320.74775816235456</v>
      </c>
      <c r="L38" s="8">
        <f t="shared" si="16"/>
        <v>47498.006359972213</v>
      </c>
      <c r="M38" s="27"/>
      <c r="N38" s="8">
        <v>-398.5274916349361</v>
      </c>
      <c r="O38" s="8">
        <v>0</v>
      </c>
      <c r="P38" s="8">
        <f t="shared" si="21"/>
        <v>47099.478868337275</v>
      </c>
      <c r="Q38" s="9">
        <f t="shared" si="22"/>
        <v>0.9916095953877595</v>
      </c>
      <c r="R38" s="37">
        <f t="shared" si="18"/>
        <v>0.24637163553393671</v>
      </c>
      <c r="S38" s="37"/>
      <c r="T38" s="8">
        <v>52924.921126598754</v>
      </c>
      <c r="U38" s="37">
        <f t="shared" ref="U38:U42" si="23">IFERROR(T38/F38-1,0)</f>
        <v>0.40052760858481617</v>
      </c>
      <c r="V38" s="53"/>
      <c r="W38" s="54">
        <f t="shared" ref="W38:W41" si="24">IFERROR(R38-U38,0)</f>
        <v>-0.15415597305087947</v>
      </c>
      <c r="X38" s="55"/>
    </row>
    <row r="39" spans="2:24" x14ac:dyDescent="0.2">
      <c r="B39" s="23">
        <f>MAX(B$12:B38)+1</f>
        <v>24</v>
      </c>
      <c r="C39" s="5"/>
      <c r="D39" s="61" t="s">
        <v>22</v>
      </c>
      <c r="E39" s="23"/>
      <c r="F39" s="8">
        <v>5439.4231542770049</v>
      </c>
      <c r="G39" s="8"/>
      <c r="H39" s="8">
        <f t="shared" si="15"/>
        <v>-261.65523693478281</v>
      </c>
      <c r="I39" s="27"/>
      <c r="J39" s="8">
        <v>5718.4478181635295</v>
      </c>
      <c r="K39" s="8">
        <v>-17.369426951742192</v>
      </c>
      <c r="L39" s="8">
        <f t="shared" si="16"/>
        <v>5701.0783912117877</v>
      </c>
      <c r="M39" s="27"/>
      <c r="N39" s="8">
        <v>-32.534535491791551</v>
      </c>
      <c r="O39" s="8">
        <v>0</v>
      </c>
      <c r="P39" s="8">
        <f t="shared" si="21"/>
        <v>5668.5438557199959</v>
      </c>
      <c r="Q39" s="9">
        <f t="shared" si="22"/>
        <v>0.99429326642097327</v>
      </c>
      <c r="R39" s="37">
        <f t="shared" si="18"/>
        <v>4.2122242551185574E-2</v>
      </c>
      <c r="S39" s="37"/>
      <c r="T39" s="8">
        <v>6595.0583466430217</v>
      </c>
      <c r="U39" s="37">
        <f t="shared" si="23"/>
        <v>0.21245546808715243</v>
      </c>
      <c r="V39" s="53"/>
      <c r="W39" s="54">
        <f t="shared" si="24"/>
        <v>-0.17033322553596686</v>
      </c>
      <c r="X39" s="55"/>
    </row>
    <row r="40" spans="2:24" x14ac:dyDescent="0.2">
      <c r="B40" s="23">
        <f>MAX(B$12:B39)+1</f>
        <v>25</v>
      </c>
      <c r="D40" s="61" t="s">
        <v>23</v>
      </c>
      <c r="E40" s="23"/>
      <c r="F40" s="8">
        <v>14792.8150202165</v>
      </c>
      <c r="G40" s="8"/>
      <c r="H40" s="8">
        <f t="shared" si="15"/>
        <v>1722.5363196740946</v>
      </c>
      <c r="I40" s="27"/>
      <c r="J40" s="8">
        <v>13188.529582290837</v>
      </c>
      <c r="K40" s="8">
        <v>-118.25088174843229</v>
      </c>
      <c r="L40" s="8">
        <f t="shared" si="16"/>
        <v>13070.278700542405</v>
      </c>
      <c r="M40" s="27"/>
      <c r="N40" s="8">
        <v>-136.55346833418912</v>
      </c>
      <c r="O40" s="8">
        <v>0</v>
      </c>
      <c r="P40" s="8">
        <f t="shared" si="21"/>
        <v>12933.725232208217</v>
      </c>
      <c r="Q40" s="9">
        <f t="shared" si="22"/>
        <v>0.98955236751542863</v>
      </c>
      <c r="R40" s="37">
        <f t="shared" si="18"/>
        <v>-0.12567518660022248</v>
      </c>
      <c r="S40" s="37"/>
      <c r="T40" s="8">
        <v>13451.515140557636</v>
      </c>
      <c r="U40" s="37">
        <f t="shared" si="23"/>
        <v>-9.0672389117675389E-2</v>
      </c>
      <c r="V40" s="53"/>
      <c r="W40" s="54">
        <f t="shared" si="24"/>
        <v>-3.5002797482547088E-2</v>
      </c>
      <c r="X40" s="55"/>
    </row>
    <row r="41" spans="2:24" x14ac:dyDescent="0.2">
      <c r="B41" s="23">
        <f>MAX(B$12:B40)+1</f>
        <v>26</v>
      </c>
      <c r="D41" s="61" t="s">
        <v>24</v>
      </c>
      <c r="E41" s="23"/>
      <c r="F41" s="8">
        <v>83779.158841544267</v>
      </c>
      <c r="G41" s="8"/>
      <c r="H41" s="8">
        <f t="shared" si="15"/>
        <v>-11571.495278933595</v>
      </c>
      <c r="I41" s="27"/>
      <c r="J41" s="8">
        <v>96844.264927350945</v>
      </c>
      <c r="K41" s="8">
        <v>-1493.6108068730832</v>
      </c>
      <c r="L41" s="8">
        <f t="shared" si="16"/>
        <v>95350.654120477862</v>
      </c>
      <c r="M41" s="27"/>
      <c r="N41" s="8">
        <v>-1724.7882891380655</v>
      </c>
      <c r="O41" s="8">
        <v>0</v>
      </c>
      <c r="P41" s="8">
        <f t="shared" si="21"/>
        <v>93625.86583133979</v>
      </c>
      <c r="Q41" s="9">
        <f t="shared" si="22"/>
        <v>0.98191110165894868</v>
      </c>
      <c r="R41" s="37">
        <f t="shared" si="18"/>
        <v>0.11753170031724824</v>
      </c>
      <c r="S41" s="37"/>
      <c r="T41" s="8">
        <v>99470.754218612754</v>
      </c>
      <c r="U41" s="37">
        <f t="shared" si="23"/>
        <v>0.18729712250688491</v>
      </c>
      <c r="V41" s="53"/>
      <c r="W41" s="54">
        <f t="shared" si="24"/>
        <v>-6.9765422189636661E-2</v>
      </c>
      <c r="X41" s="55"/>
    </row>
    <row r="42" spans="2:24" x14ac:dyDescent="0.2">
      <c r="B42" s="23">
        <f>MAX(B$12:B41)+1</f>
        <v>27</v>
      </c>
      <c r="D42" s="61" t="s">
        <v>25</v>
      </c>
      <c r="E42" s="23"/>
      <c r="F42" s="8">
        <v>8182.6378750708718</v>
      </c>
      <c r="G42" s="8"/>
      <c r="H42" s="8">
        <f t="shared" si="15"/>
        <v>-1892.5048112402583</v>
      </c>
      <c r="I42" s="27"/>
      <c r="J42" s="8">
        <v>10223.27592758488</v>
      </c>
      <c r="K42" s="8">
        <v>-148.13324127375068</v>
      </c>
      <c r="L42" s="8">
        <f t="shared" si="16"/>
        <v>10075.14268631113</v>
      </c>
      <c r="M42" s="27"/>
      <c r="N42" s="8">
        <v>-171.06094747394204</v>
      </c>
      <c r="O42" s="8">
        <v>0</v>
      </c>
      <c r="P42" s="8">
        <f t="shared" si="21"/>
        <v>9904.0817388371888</v>
      </c>
      <c r="Q42" s="9">
        <f t="shared" si="22"/>
        <v>0.98302148636501618</v>
      </c>
      <c r="R42" s="37">
        <f t="shared" si="18"/>
        <v>0.21037761783530073</v>
      </c>
      <c r="S42" s="37"/>
      <c r="T42" s="8">
        <v>10462.331877009774</v>
      </c>
      <c r="U42" s="37">
        <f t="shared" si="23"/>
        <v>0.27860135530183872</v>
      </c>
      <c r="V42" s="53"/>
      <c r="W42" s="54">
        <f>IFERROR(R42-U42,0)</f>
        <v>-6.8223737466537981E-2</v>
      </c>
      <c r="X42" s="55"/>
    </row>
    <row r="43" spans="2:24" x14ac:dyDescent="0.2">
      <c r="B43" s="23">
        <f>MAX(B$12:B42)+1</f>
        <v>28</v>
      </c>
      <c r="C43" s="5"/>
      <c r="D43" s="57" t="s">
        <v>58</v>
      </c>
      <c r="F43" s="10">
        <f>SUM(F34:F42)</f>
        <v>1692471.9976918718</v>
      </c>
      <c r="G43" s="10"/>
      <c r="H43" s="10">
        <f>SUM(H34:H42)</f>
        <v>-123487.8024172124</v>
      </c>
      <c r="I43" s="27"/>
      <c r="J43" s="10">
        <f>SUM(J34:J42)</f>
        <v>1818102.4623284575</v>
      </c>
      <c r="K43" s="10">
        <f>SUM(K34:K42)</f>
        <v>-2142.6622193729149</v>
      </c>
      <c r="L43" s="10">
        <f>SUM(L34:L42)</f>
        <v>1815959.8001090847</v>
      </c>
      <c r="M43" s="27"/>
      <c r="N43" s="10">
        <f>SUM(N34:N42)</f>
        <v>-5534.8439451763306</v>
      </c>
      <c r="O43" s="10">
        <f>SUM(O34:O42)</f>
        <v>0</v>
      </c>
      <c r="P43" s="10">
        <f>SUM(P34:P42)</f>
        <v>1810424.9561639081</v>
      </c>
      <c r="Q43" s="26">
        <f t="shared" ref="Q43" si="25">P43/L43</f>
        <v>0.99695211097467906</v>
      </c>
      <c r="R43" s="13">
        <f t="shared" si="18"/>
        <v>6.9692709027325606E-2</v>
      </c>
      <c r="S43" s="12"/>
      <c r="T43" s="10">
        <f>SUM(T34:T42)</f>
        <v>1916963.4276514829</v>
      </c>
      <c r="U43" s="13">
        <f>T43/F43-1</f>
        <v>0.13264114872551147</v>
      </c>
      <c r="V43" s="12"/>
      <c r="W43" s="56">
        <f t="shared" ref="W43" si="26">IFERROR(R43-U43,0)</f>
        <v>-6.2948439698185865E-2</v>
      </c>
      <c r="X43" s="55"/>
    </row>
    <row r="44" spans="2:24" x14ac:dyDescent="0.2">
      <c r="B44" s="6"/>
      <c r="C44" s="5"/>
      <c r="D44" s="62"/>
      <c r="F44" s="20"/>
      <c r="G44" s="20"/>
      <c r="H44" s="20"/>
      <c r="I44" s="27"/>
      <c r="J44" s="20"/>
      <c r="K44" s="20"/>
      <c r="L44" s="20"/>
      <c r="M44" s="27"/>
      <c r="N44" s="8"/>
      <c r="O44" s="8"/>
      <c r="P44" s="20"/>
      <c r="Q44" s="28"/>
      <c r="R44" s="25"/>
      <c r="S44" s="25"/>
      <c r="T44" s="8"/>
      <c r="U44" s="20"/>
      <c r="V44" s="58"/>
      <c r="W44" s="54"/>
      <c r="X44" s="55"/>
    </row>
    <row r="45" spans="2:24" x14ac:dyDescent="0.2">
      <c r="B45" s="23">
        <f>MAX(B$12:B44)+1</f>
        <v>29</v>
      </c>
      <c r="C45" s="5"/>
      <c r="D45" s="63" t="s">
        <v>59</v>
      </c>
      <c r="F45" s="10">
        <f>F23+F31+F43</f>
        <v>5853924.5979762077</v>
      </c>
      <c r="G45" s="10"/>
      <c r="H45" s="10">
        <f>H23+H31+H43</f>
        <v>-304559.65533405019</v>
      </c>
      <c r="I45" s="27"/>
      <c r="J45" s="10">
        <f>J23+J31+J43</f>
        <v>6158484.2533102576</v>
      </c>
      <c r="K45" s="10">
        <f>K23+K31+K43</f>
        <v>0</v>
      </c>
      <c r="L45" s="10">
        <f>L23+L31+L43</f>
        <v>6158484.2533102585</v>
      </c>
      <c r="M45" s="27"/>
      <c r="N45" s="10">
        <f>N23+N31+N43</f>
        <v>-19979.506923510231</v>
      </c>
      <c r="O45" s="10">
        <f>O23+O31+O43</f>
        <v>0</v>
      </c>
      <c r="P45" s="10">
        <f>P23+P31+P43</f>
        <v>6138504.7463867487</v>
      </c>
      <c r="Q45" s="26">
        <f>P45/L45</f>
        <v>0.99675577526844039</v>
      </c>
      <c r="R45" s="13">
        <f>P45/F45-1</f>
        <v>4.8613565762176902E-2</v>
      </c>
      <c r="S45" s="12"/>
      <c r="T45" s="10">
        <f>T23+T31+T43</f>
        <v>6138397.2882668041</v>
      </c>
      <c r="U45" s="59">
        <f t="shared" ref="U45" si="27">IFERROR(T45/F45-1,0)</f>
        <v>4.8595209167699771E-2</v>
      </c>
      <c r="V45" s="53"/>
      <c r="W45" s="56">
        <f t="shared" ref="W45" si="28">IFERROR(R45-U45,0)</f>
        <v>1.8356594477131338E-5</v>
      </c>
      <c r="X45" s="55"/>
    </row>
    <row r="46" spans="2:24" x14ac:dyDescent="0.2">
      <c r="B46" s="23"/>
      <c r="C46" s="5"/>
      <c r="D46" s="57"/>
      <c r="E46" s="23"/>
      <c r="F46" s="20"/>
      <c r="G46" s="20"/>
      <c r="H46" s="20"/>
      <c r="I46" s="27"/>
      <c r="J46" s="20"/>
      <c r="K46" s="20"/>
      <c r="L46" s="20"/>
      <c r="M46" s="27"/>
      <c r="N46" s="27"/>
      <c r="O46" s="27"/>
      <c r="P46" s="20"/>
      <c r="Q46" s="28"/>
      <c r="R46" s="30"/>
      <c r="S46" s="30"/>
      <c r="T46" s="27"/>
      <c r="U46" s="20"/>
      <c r="V46" s="58"/>
      <c r="W46" s="54"/>
      <c r="X46" s="55"/>
    </row>
    <row r="47" spans="2:24" x14ac:dyDescent="0.2">
      <c r="B47" s="23"/>
      <c r="C47" s="5"/>
      <c r="D47" s="60" t="s">
        <v>28</v>
      </c>
      <c r="E47" s="23"/>
      <c r="F47" s="20"/>
      <c r="G47" s="20"/>
      <c r="H47" s="20"/>
      <c r="I47" s="27"/>
      <c r="J47" s="20"/>
      <c r="K47" s="20"/>
      <c r="L47" s="20"/>
      <c r="M47" s="27"/>
      <c r="N47" s="27"/>
      <c r="O47" s="27"/>
      <c r="P47" s="20"/>
      <c r="Q47" s="28"/>
      <c r="R47" s="31"/>
      <c r="S47" s="31"/>
      <c r="T47" s="27"/>
      <c r="U47" s="20"/>
      <c r="V47" s="58"/>
      <c r="W47" s="54"/>
      <c r="X47" s="55"/>
    </row>
    <row r="48" spans="2:24" x14ac:dyDescent="0.2">
      <c r="B48" s="23">
        <f>MAX(B$12:B47)+1</f>
        <v>30</v>
      </c>
      <c r="C48" s="5"/>
      <c r="D48" s="52" t="s">
        <v>45</v>
      </c>
      <c r="F48" s="8">
        <v>169.00033449599999</v>
      </c>
      <c r="G48" s="8"/>
      <c r="H48" s="8">
        <f t="shared" ref="H48:H55" si="29">F48-L48</f>
        <v>164.22095752646212</v>
      </c>
      <c r="I48" s="32"/>
      <c r="J48" s="8">
        <v>4.7793769695378749</v>
      </c>
      <c r="K48" s="8"/>
      <c r="L48" s="8">
        <f t="shared" ref="L48:L50" si="30">J48</f>
        <v>4.7793769695378749</v>
      </c>
      <c r="M48" s="32"/>
      <c r="N48" s="8">
        <v>164.22095752646209</v>
      </c>
      <c r="O48" s="8"/>
      <c r="P48" s="8">
        <v>169.00033449599997</v>
      </c>
      <c r="Q48" s="9">
        <f t="shared" ref="Q48" si="31">P48/L48</f>
        <v>35.360327417810034</v>
      </c>
      <c r="R48" s="37">
        <f t="shared" ref="R48:R56" si="32">P48/F48-1</f>
        <v>0</v>
      </c>
      <c r="S48" s="37"/>
      <c r="T48" s="8">
        <v>169.00033449599997</v>
      </c>
      <c r="U48" s="37">
        <f t="shared" ref="U48" si="33">IFERROR(T48/F48-1,0)</f>
        <v>-2.2204460492503131E-16</v>
      </c>
      <c r="V48" s="53"/>
      <c r="W48" s="54">
        <f t="shared" ref="W48" si="34">IFERROR(R48-U48,0)</f>
        <v>2.2204460492503131E-16</v>
      </c>
      <c r="X48" s="8"/>
    </row>
    <row r="49" spans="2:24" x14ac:dyDescent="0.2">
      <c r="B49" s="23">
        <f>MAX(B$12:B48)+1</f>
        <v>31</v>
      </c>
      <c r="C49" s="5"/>
      <c r="D49" s="52" t="s">
        <v>46</v>
      </c>
      <c r="E49" s="23"/>
      <c r="F49" s="8">
        <v>19179.468000000001</v>
      </c>
      <c r="G49" s="8"/>
      <c r="H49" s="8">
        <f t="shared" si="29"/>
        <v>-2570.7411296467071</v>
      </c>
      <c r="I49" s="27"/>
      <c r="J49" s="8">
        <v>21750.209129646708</v>
      </c>
      <c r="K49" s="20"/>
      <c r="L49" s="8">
        <f t="shared" si="30"/>
        <v>21750.209129646708</v>
      </c>
      <c r="M49" s="27"/>
      <c r="N49" s="8">
        <v>0</v>
      </c>
      <c r="O49" s="27"/>
      <c r="P49" s="8">
        <v>21750.209129646708</v>
      </c>
      <c r="Q49" s="9">
        <f t="shared" ref="Q49:Q55" si="35">P49/L49</f>
        <v>1</v>
      </c>
      <c r="R49" s="37">
        <f t="shared" si="32"/>
        <v>0.13403610202570304</v>
      </c>
      <c r="S49" s="37"/>
      <c r="T49" s="8">
        <v>21756.762625442116</v>
      </c>
      <c r="U49" s="37">
        <f t="shared" ref="U49:U55" si="36">IFERROR(T49/F49-1,0)</f>
        <v>0.13437779532999117</v>
      </c>
      <c r="V49" s="53"/>
      <c r="W49" s="54">
        <f t="shared" ref="W49:W56" si="37">IFERROR(R49-U49,0)</f>
        <v>-3.416933042881265E-4</v>
      </c>
      <c r="X49" s="8"/>
    </row>
    <row r="50" spans="2:24" x14ac:dyDescent="0.2">
      <c r="B50" s="23">
        <f>MAX(B$12:B49)+1</f>
        <v>32</v>
      </c>
      <c r="C50" s="5"/>
      <c r="D50" s="52" t="s">
        <v>37</v>
      </c>
      <c r="F50" s="8">
        <v>3560.977942268019</v>
      </c>
      <c r="G50" s="8"/>
      <c r="H50" s="8">
        <f t="shared" si="29"/>
        <v>3560.977942268019</v>
      </c>
      <c r="J50" s="8">
        <v>0</v>
      </c>
      <c r="L50" s="8">
        <f t="shared" si="30"/>
        <v>0</v>
      </c>
      <c r="N50" s="8">
        <v>3560.977942268019</v>
      </c>
      <c r="P50" s="8">
        <v>3560.977942268019</v>
      </c>
      <c r="Q50" s="8">
        <v>0</v>
      </c>
      <c r="R50" s="37">
        <f t="shared" si="32"/>
        <v>0</v>
      </c>
      <c r="S50" s="37"/>
      <c r="T50" s="8">
        <v>3560.977942268019</v>
      </c>
      <c r="U50" s="37">
        <f t="shared" si="36"/>
        <v>0</v>
      </c>
      <c r="V50" s="53"/>
      <c r="W50" s="54">
        <f t="shared" si="37"/>
        <v>0</v>
      </c>
      <c r="X50" s="55"/>
    </row>
    <row r="51" spans="2:24" x14ac:dyDescent="0.2">
      <c r="B51" s="23">
        <f>MAX(B$12:B50)+1</f>
        <v>33</v>
      </c>
      <c r="C51" s="5"/>
      <c r="D51" s="61" t="s">
        <v>54</v>
      </c>
      <c r="E51" s="23"/>
      <c r="F51" s="8">
        <v>123641.88959884401</v>
      </c>
      <c r="G51" s="8"/>
      <c r="H51" s="8">
        <f t="shared" si="29"/>
        <v>-3348.1141910836159</v>
      </c>
      <c r="I51" s="27"/>
      <c r="J51" s="8">
        <v>126990.00378992762</v>
      </c>
      <c r="K51" s="8"/>
      <c r="L51" s="8">
        <f>J51</f>
        <v>126990.00378992762</v>
      </c>
      <c r="M51" s="27"/>
      <c r="N51" s="8">
        <v>10.560620570424362</v>
      </c>
      <c r="O51" s="8"/>
      <c r="P51" s="8">
        <v>127000.56441049805</v>
      </c>
      <c r="Q51" s="9">
        <f t="shared" si="35"/>
        <v>1.0000831610383121</v>
      </c>
      <c r="R51" s="37">
        <f t="shared" si="32"/>
        <v>2.7164538026321461E-2</v>
      </c>
      <c r="S51" s="37"/>
      <c r="T51" s="8">
        <v>127069.11785298146</v>
      </c>
      <c r="U51" s="37">
        <f t="shared" si="36"/>
        <v>2.7718989617977252E-2</v>
      </c>
      <c r="V51" s="53"/>
      <c r="W51" s="54">
        <f t="shared" si="37"/>
        <v>-5.5445159165579128E-4</v>
      </c>
      <c r="X51" s="55"/>
    </row>
    <row r="52" spans="2:24" x14ac:dyDescent="0.2">
      <c r="B52" s="23">
        <f>MAX(B$12:B51)+1</f>
        <v>34</v>
      </c>
      <c r="C52" s="5"/>
      <c r="D52" s="61" t="s">
        <v>31</v>
      </c>
      <c r="E52" s="3"/>
      <c r="F52" s="8">
        <v>17410.917282836475</v>
      </c>
      <c r="G52" s="8"/>
      <c r="H52" s="8">
        <f t="shared" si="29"/>
        <v>12834.832128456488</v>
      </c>
      <c r="I52" s="27"/>
      <c r="J52" s="8">
        <v>4576.0851543799872</v>
      </c>
      <c r="K52" s="8"/>
      <c r="L52" s="8">
        <f t="shared" ref="L52:L55" si="38">J52</f>
        <v>4576.0851543799872</v>
      </c>
      <c r="M52" s="27"/>
      <c r="N52" s="8">
        <v>13121.917105014199</v>
      </c>
      <c r="O52" s="8"/>
      <c r="P52" s="8">
        <v>17698.002259394187</v>
      </c>
      <c r="Q52" s="9">
        <f t="shared" si="35"/>
        <v>3.867498453881391</v>
      </c>
      <c r="R52" s="37">
        <f t="shared" si="32"/>
        <v>1.648879102083356E-2</v>
      </c>
      <c r="S52" s="37"/>
      <c r="T52" s="8">
        <v>17698.002259394187</v>
      </c>
      <c r="U52" s="37">
        <f t="shared" si="36"/>
        <v>1.648879102083356E-2</v>
      </c>
      <c r="V52" s="53"/>
      <c r="W52" s="54">
        <f t="shared" si="37"/>
        <v>0</v>
      </c>
      <c r="X52" s="55"/>
    </row>
    <row r="53" spans="2:24" x14ac:dyDescent="0.2">
      <c r="B53" s="23">
        <f>MAX(B$12:B52)+1</f>
        <v>35</v>
      </c>
      <c r="C53" s="5"/>
      <c r="D53" s="61" t="s">
        <v>53</v>
      </c>
      <c r="E53" s="23"/>
      <c r="F53" s="8">
        <v>424.03364183333332</v>
      </c>
      <c r="G53" s="8"/>
      <c r="H53" s="8">
        <f t="shared" si="29"/>
        <v>299.21113708623204</v>
      </c>
      <c r="I53" s="27"/>
      <c r="J53" s="8">
        <v>124.82250474710128</v>
      </c>
      <c r="K53" s="8"/>
      <c r="L53" s="8">
        <f t="shared" si="38"/>
        <v>124.82250474710128</v>
      </c>
      <c r="M53" s="27"/>
      <c r="N53" s="8">
        <v>766.92479829822105</v>
      </c>
      <c r="O53" s="8"/>
      <c r="P53" s="8">
        <v>891.74730304532227</v>
      </c>
      <c r="Q53" s="9">
        <f t="shared" si="35"/>
        <v>7.1441228074381442</v>
      </c>
      <c r="R53" s="37">
        <f t="shared" si="32"/>
        <v>1.1030107403502294</v>
      </c>
      <c r="S53" s="37"/>
      <c r="T53" s="8">
        <v>891.9376959090273</v>
      </c>
      <c r="U53" s="37">
        <f t="shared" si="36"/>
        <v>1.1034597444973575</v>
      </c>
      <c r="V53" s="53"/>
      <c r="W53" s="54">
        <f t="shared" si="37"/>
        <v>-4.4900414712811809E-4</v>
      </c>
      <c r="X53" s="55"/>
    </row>
    <row r="54" spans="2:24" x14ac:dyDescent="0.2">
      <c r="B54" s="23">
        <f>MAX(B$12:B53)+1</f>
        <v>36</v>
      </c>
      <c r="C54" s="5"/>
      <c r="D54" s="61" t="s">
        <v>29</v>
      </c>
      <c r="E54" s="23"/>
      <c r="F54" s="8">
        <v>638.42606352170299</v>
      </c>
      <c r="G54" s="8"/>
      <c r="H54" s="8">
        <f t="shared" si="29"/>
        <v>184.43036744854663</v>
      </c>
      <c r="I54" s="27"/>
      <c r="J54" s="8">
        <v>453.99569607315635</v>
      </c>
      <c r="K54" s="8"/>
      <c r="L54" s="8">
        <f t="shared" si="38"/>
        <v>453.99569607315635</v>
      </c>
      <c r="M54" s="27"/>
      <c r="N54" s="8">
        <v>422.69735972396114</v>
      </c>
      <c r="O54" s="8"/>
      <c r="P54" s="8">
        <v>876.69305579711749</v>
      </c>
      <c r="Q54" s="9">
        <f t="shared" si="35"/>
        <v>1.9310602796019638</v>
      </c>
      <c r="R54" s="37">
        <f t="shared" si="32"/>
        <v>0.37321000173626961</v>
      </c>
      <c r="S54" s="37"/>
      <c r="T54" s="8">
        <v>876.90012942935675</v>
      </c>
      <c r="U54" s="37">
        <f t="shared" si="36"/>
        <v>0.37353435195326568</v>
      </c>
      <c r="V54" s="53"/>
      <c r="W54" s="54">
        <f t="shared" si="37"/>
        <v>-3.2435021699606104E-4</v>
      </c>
      <c r="X54" s="55"/>
    </row>
    <row r="55" spans="2:24" x14ac:dyDescent="0.2">
      <c r="B55" s="23">
        <f>MAX(B$12:B54)+1</f>
        <v>37</v>
      </c>
      <c r="D55" s="61" t="s">
        <v>30</v>
      </c>
      <c r="E55" s="3"/>
      <c r="F55" s="8">
        <v>570.28478551477667</v>
      </c>
      <c r="G55" s="8"/>
      <c r="H55" s="8">
        <f t="shared" si="29"/>
        <v>48.947526783239482</v>
      </c>
      <c r="I55" s="27"/>
      <c r="J55" s="8">
        <v>521.33725873153719</v>
      </c>
      <c r="K55" s="8"/>
      <c r="L55" s="8">
        <f t="shared" si="38"/>
        <v>521.33725873153719</v>
      </c>
      <c r="M55" s="27"/>
      <c r="N55" s="8">
        <v>25.168242457568226</v>
      </c>
      <c r="O55" s="8"/>
      <c r="P55" s="8">
        <v>546.50550118910542</v>
      </c>
      <c r="Q55" s="9">
        <f t="shared" si="35"/>
        <v>1.0482763164075495</v>
      </c>
      <c r="R55" s="37">
        <f t="shared" si="32"/>
        <v>-4.1697209761972664E-2</v>
      </c>
      <c r="S55" s="37"/>
      <c r="T55" s="8">
        <v>578.42640718782945</v>
      </c>
      <c r="U55" s="37">
        <f t="shared" si="36"/>
        <v>1.427641395991941E-2</v>
      </c>
      <c r="V55" s="53"/>
      <c r="W55" s="54">
        <f t="shared" si="37"/>
        <v>-5.5973623721892074E-2</v>
      </c>
      <c r="X55" s="55"/>
    </row>
    <row r="56" spans="2:24" x14ac:dyDescent="0.2">
      <c r="B56" s="23">
        <f>MAX(B$12:B55)+1</f>
        <v>38</v>
      </c>
      <c r="D56" s="57" t="s">
        <v>32</v>
      </c>
      <c r="F56" s="10">
        <f>SUM(F48:F55)</f>
        <v>165594.99764931435</v>
      </c>
      <c r="G56" s="10"/>
      <c r="H56" s="10">
        <f>SUM(H48:H55)</f>
        <v>11173.764738838665</v>
      </c>
      <c r="I56" s="27"/>
      <c r="J56" s="10">
        <f>SUM(J48:J55)</f>
        <v>154421.23291047566</v>
      </c>
      <c r="K56" s="33">
        <f>SUM(K48:K55)</f>
        <v>0</v>
      </c>
      <c r="L56" s="10">
        <f>SUM(L48:L55)</f>
        <v>154421.23291047566</v>
      </c>
      <c r="M56" s="27"/>
      <c r="N56" s="10">
        <f>SUM(N48:N55)</f>
        <v>18072.467025858852</v>
      </c>
      <c r="O56" s="33">
        <f>SUM(O48:O55)</f>
        <v>0</v>
      </c>
      <c r="P56" s="10">
        <f>SUM(P48:P55)</f>
        <v>172493.69993633448</v>
      </c>
      <c r="Q56" s="26">
        <f t="shared" ref="Q56" si="39">P56/L56</f>
        <v>1.1170335625822658</v>
      </c>
      <c r="R56" s="13">
        <f t="shared" si="32"/>
        <v>4.1660088679911222E-2</v>
      </c>
      <c r="S56" s="12"/>
      <c r="T56" s="10">
        <f>SUM(T48:T55)</f>
        <v>172601.12524710799</v>
      </c>
      <c r="U56" s="13">
        <f>T56/F56-1</f>
        <v>4.2308811843644767E-2</v>
      </c>
      <c r="V56" s="12"/>
      <c r="W56" s="56">
        <f t="shared" si="37"/>
        <v>-6.4872316373354444E-4</v>
      </c>
      <c r="X56" s="55"/>
    </row>
    <row r="57" spans="2:24" x14ac:dyDescent="0.2">
      <c r="B57" s="23"/>
      <c r="C57" s="5"/>
      <c r="H57" s="21"/>
      <c r="N57" s="21"/>
      <c r="R57" s="34"/>
      <c r="S57" s="34"/>
      <c r="T57" s="21"/>
      <c r="V57" s="64"/>
      <c r="W57" s="54"/>
      <c r="X57" s="55"/>
    </row>
    <row r="58" spans="2:24" x14ac:dyDescent="0.2">
      <c r="B58" s="23">
        <f>MAX(B$12:B57)+1</f>
        <v>39</v>
      </c>
      <c r="C58" s="5"/>
      <c r="D58" s="65" t="s">
        <v>50</v>
      </c>
      <c r="F58" s="8">
        <v>1196.9395495536583</v>
      </c>
      <c r="G58" s="8"/>
      <c r="H58" s="8">
        <f t="shared" ref="H58" si="40">F58-L58</f>
        <v>1196.9395495536583</v>
      </c>
      <c r="I58" s="32"/>
      <c r="J58" s="8">
        <v>0</v>
      </c>
      <c r="K58" s="8"/>
      <c r="L58" s="8">
        <v>0</v>
      </c>
      <c r="M58" s="32"/>
      <c r="N58" s="8">
        <v>1907.0398976513948</v>
      </c>
      <c r="O58" s="8"/>
      <c r="P58" s="8">
        <v>1907.0398976513948</v>
      </c>
      <c r="Q58" s="32"/>
      <c r="R58" s="29"/>
      <c r="S58" s="29"/>
      <c r="T58" s="8">
        <v>1907.0856412773765</v>
      </c>
      <c r="U58" s="37"/>
      <c r="V58" s="8"/>
      <c r="W58" s="54"/>
      <c r="X58" s="55"/>
    </row>
    <row r="59" spans="2:24" x14ac:dyDescent="0.2">
      <c r="R59" s="34"/>
      <c r="S59" s="34"/>
      <c r="V59" s="64"/>
      <c r="W59" s="54"/>
      <c r="X59" s="55"/>
    </row>
    <row r="60" spans="2:24" ht="11.65" customHeight="1" thickBot="1" x14ac:dyDescent="0.25">
      <c r="B60" s="23">
        <f>MAX(B$12:B58)+1</f>
        <v>40</v>
      </c>
      <c r="C60" s="5"/>
      <c r="D60" s="63" t="s">
        <v>33</v>
      </c>
      <c r="F60" s="11">
        <f>ROUND(F45+F56+F58,0)</f>
        <v>6020717</v>
      </c>
      <c r="G60" s="11"/>
      <c r="H60" s="11">
        <f>ROUND(H45+H56+H58,0)</f>
        <v>-292189</v>
      </c>
      <c r="I60" s="27"/>
      <c r="J60" s="11">
        <f>ROUND(J45+J56+J58,0)</f>
        <v>6312905</v>
      </c>
      <c r="K60" s="11">
        <f>ROUND(K45+K56+K58,0)</f>
        <v>0</v>
      </c>
      <c r="L60" s="11">
        <f>ROUND(L45+L56+L58,0)</f>
        <v>6312905</v>
      </c>
      <c r="M60" s="27"/>
      <c r="N60" s="11">
        <f>ROUND(N45+N56+N58,0)</f>
        <v>0</v>
      </c>
      <c r="O60" s="11">
        <f>ROUND(O45+O56+O58,0)</f>
        <v>0</v>
      </c>
      <c r="P60" s="11">
        <f>ROUND(P45+P56+P58,0)</f>
        <v>6312905</v>
      </c>
      <c r="Q60" s="35">
        <f>P60/L60</f>
        <v>1</v>
      </c>
      <c r="R60" s="14">
        <f>P60/F60-1</f>
        <v>4.8530432504965804E-2</v>
      </c>
      <c r="S60" s="12"/>
      <c r="T60" s="11">
        <f>ROUND(T45+T56+T58,0)</f>
        <v>6312905</v>
      </c>
      <c r="U60" s="66">
        <f t="shared" ref="U60" si="41">T60/F60-1</f>
        <v>4.8530432504965804E-2</v>
      </c>
      <c r="V60" s="67"/>
      <c r="W60" s="14">
        <f t="shared" ref="W60" si="42">R60-U60</f>
        <v>0</v>
      </c>
      <c r="X60" s="55"/>
    </row>
    <row r="61" spans="2:24" ht="11.65" customHeight="1" thickTop="1" x14ac:dyDescent="0.2">
      <c r="E61" s="5"/>
      <c r="F61" s="5"/>
      <c r="G61" s="5"/>
      <c r="H61" s="6"/>
      <c r="I61" s="6"/>
      <c r="J61" s="6"/>
      <c r="K61" s="6"/>
      <c r="L61" s="6"/>
      <c r="M61" s="6"/>
      <c r="N61" s="22"/>
      <c r="O61" s="6"/>
      <c r="P61" s="6"/>
      <c r="Q61" s="6"/>
      <c r="R61" s="6"/>
      <c r="S61" s="6"/>
      <c r="T61" s="6"/>
      <c r="U61" s="6"/>
      <c r="V61" s="68"/>
      <c r="W61" s="54"/>
      <c r="X61" s="55"/>
    </row>
    <row r="62" spans="2:24" ht="11.65" customHeight="1" x14ac:dyDescent="0.2">
      <c r="B62" s="69" t="s">
        <v>80</v>
      </c>
      <c r="C62" s="57"/>
      <c r="D62" s="57"/>
      <c r="E62" s="6"/>
      <c r="F62" s="22"/>
      <c r="G62" s="22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</row>
    <row r="63" spans="2:24" ht="11.65" customHeight="1" x14ac:dyDescent="0.2">
      <c r="B63" s="70" t="s">
        <v>78</v>
      </c>
      <c r="C63" s="4" t="s">
        <v>79</v>
      </c>
      <c r="D63" s="6"/>
      <c r="E63" s="6"/>
      <c r="F63" s="6"/>
      <c r="G63" s="6"/>
    </row>
    <row r="64" spans="2:24" ht="11.65" customHeight="1" x14ac:dyDescent="0.2">
      <c r="B64" s="71"/>
    </row>
    <row r="65" spans="2:24" x14ac:dyDescent="0.2">
      <c r="B65" s="71"/>
      <c r="D65" s="6"/>
    </row>
    <row r="66" spans="2:24" x14ac:dyDescent="0.2">
      <c r="B66" s="71"/>
      <c r="C66" s="6"/>
      <c r="D66" s="6"/>
    </row>
    <row r="67" spans="2:24" x14ac:dyDescent="0.2">
      <c r="B67" s="71"/>
      <c r="C67" s="6"/>
      <c r="D67" s="6"/>
      <c r="X67" s="55"/>
    </row>
    <row r="68" spans="2:24" x14ac:dyDescent="0.2">
      <c r="B68" s="71"/>
      <c r="D68" s="6"/>
      <c r="X68" s="55"/>
    </row>
    <row r="69" spans="2:24" x14ac:dyDescent="0.2">
      <c r="B69" s="71"/>
      <c r="D69" s="6"/>
      <c r="X69" s="55"/>
    </row>
    <row r="70" spans="2:24" x14ac:dyDescent="0.2">
      <c r="X70" s="55"/>
    </row>
  </sheetData>
  <mergeCells count="5">
    <mergeCell ref="H5:R5"/>
    <mergeCell ref="J6:L6"/>
    <mergeCell ref="N6:R6"/>
    <mergeCell ref="T5:U5"/>
    <mergeCell ref="T6:U6"/>
  </mergeCells>
  <pageMargins left="0.7" right="0.7" top="0.75" bottom="0.75" header="0.3" footer="0.3"/>
  <pageSetup scale="50" orientation="landscape" blackAndWhite="1" r:id="rId1"/>
  <headerFooter alignWithMargins="0">
    <oddHeader xml:space="preserve">&amp;R&amp;"Arial,Regular"&amp;10Filed: 2023-05-18
EB-2022-0200
Exhibit I.7.0-STAFF-237
Attachment 6
Page &amp;P of &amp;N 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rea xmlns="0f3dc55c-bcca-45e2-bb95-d6030d9207f1" xsi:nil="true"/>
    <Intervenor xmlns="0f3dc55c-bcca-45e2-bb95-d6030d9207f1" xsi:nil="true"/>
    <KeySupport xmlns="0f3dc55c-bcca-45e2-bb95-d6030d9207f1">
      <UserInfo>
        <DisplayName/>
        <AccountId xsi:nil="true"/>
        <AccountType/>
      </UserInfo>
    </KeySupport>
    <_ip_UnifiedCompliancePolicyUIAction xmlns="http://schemas.microsoft.com/sharepoint/v3" xsi:nil="true"/>
    <TeamsPlannerStatus xmlns="0f3dc55c-bcca-45e2-bb95-d6030d9207f1">Draft Response</TeamsPlannerStatus>
    <RegLead xmlns="0f3dc55c-bcca-45e2-bb95-d6030d9207f1">
      <UserInfo>
        <DisplayName/>
        <AccountId xsi:nil="true"/>
        <AccountType/>
      </UserInfo>
    </RegLead>
    <Legal xmlns="0f3dc55c-bcca-45e2-bb95-d6030d9207f1">
      <UserInfo>
        <DisplayName/>
        <AccountId xsi:nil="true"/>
        <AccountType/>
      </UserInfo>
    </Legal>
    <Exhibit xmlns="0f3dc55c-bcca-45e2-bb95-d6030d9207f1" xsi:nil="true"/>
    <Category xmlns="0f3dc55c-bcca-45e2-bb95-d6030d9207f1" xsi:nil="true"/>
    <_ip_UnifiedCompliancePolicyProperties xmlns="http://schemas.microsoft.com/sharepoint/v3" xsi:nil="true"/>
    <Witnesses xmlns="0f3dc55c-bcca-45e2-bb95-d6030d9207f1" xsi:nil="true"/>
    <Int_x002f_Exhibit_x002f_Tab xmlns="0f3dc55c-bcca-45e2-bb95-d6030d9207f1" xsi:nil="true"/>
    <_dlc_DocId xmlns="bc9be6ef-036f-4d38-ab45-2a4da0c93cb0">C6U45NHNYSXQ-1954422155-5856</_dlc_DocId>
    <_dlc_DocIdUrl xmlns="bc9be6ef-036f-4d38-ab45-2a4da0c93cb0">
      <Url>https://enbridge.sharepoint.com/teams/EB-2022-02002024Rebasing/_layouts/15/DocIdRedir.aspx?ID=C6U45NHNYSXQ-1954422155-5856</Url>
      <Description>C6U45NHNYSXQ-1954422155-5856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3E2251B1EE19E40ADD262C998ACD182" ma:contentTypeVersion="20" ma:contentTypeDescription="Create a new document." ma:contentTypeScope="" ma:versionID="167dcd481efed85bb8318320872825bf">
  <xsd:schema xmlns:xsd="http://www.w3.org/2001/XMLSchema" xmlns:xs="http://www.w3.org/2001/XMLSchema" xmlns:p="http://schemas.microsoft.com/office/2006/metadata/properties" xmlns:ns1="http://schemas.microsoft.com/sharepoint/v3" xmlns:ns2="0f3dc55c-bcca-45e2-bb95-d6030d9207f1" xmlns:ns3="bc9be6ef-036f-4d38-ab45-2a4da0c93cb0" targetNamespace="http://schemas.microsoft.com/office/2006/metadata/properties" ma:root="true" ma:fieldsID="ff3f0393e42ae996c6ffe4d78604b12b" ns1:_="" ns2:_="" ns3:_="">
    <xsd:import namespace="http://schemas.microsoft.com/sharepoint/v3"/>
    <xsd:import namespace="0f3dc55c-bcca-45e2-bb95-d6030d9207f1"/>
    <xsd:import namespace="bc9be6ef-036f-4d38-ab45-2a4da0c93cb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Area" minOccurs="0"/>
                <xsd:element ref="ns2:RegLead" minOccurs="0"/>
                <xsd:element ref="ns2:Legal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Intervenor" minOccurs="0"/>
                <xsd:element ref="ns2:Exhibit" minOccurs="0"/>
                <xsd:element ref="ns2:Category" minOccurs="0"/>
                <xsd:element ref="ns2:KeySupport" minOccurs="0"/>
                <xsd:element ref="ns3:_dlc_DocId" minOccurs="0"/>
                <xsd:element ref="ns3:_dlc_DocIdUrl" minOccurs="0"/>
                <xsd:element ref="ns3:_dlc_DocIdPersistId" minOccurs="0"/>
                <xsd:element ref="ns2:Witnesses" minOccurs="0"/>
                <xsd:element ref="ns2:TeamsPlannerStatus" minOccurs="0"/>
                <xsd:element ref="ns1:_ip_UnifiedCompliancePolicyProperties" minOccurs="0"/>
                <xsd:element ref="ns1:_ip_UnifiedCompliancePolicyUIAction" minOccurs="0"/>
                <xsd:element ref="ns2:Int_x002f_Exhibit_x002f_Tab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3dc55c-bcca-45e2-bb95-d6030d9207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Area" ma:index="10" nillable="true" ma:displayName="Area" ma:format="Dropdown" ma:internalName="Area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BD"/>
                    <xsd:enumeration value="Customer Care"/>
                    <xsd:enumeration value="Energy Services"/>
                    <xsd:enumeration value="Energy Transition"/>
                    <xsd:enumeration value="Finance"/>
                    <xsd:enumeration value="Operations"/>
                    <xsd:enumeration value="Rates"/>
                    <xsd:enumeration value="Regulatory"/>
                  </xsd:restriction>
                </xsd:simpleType>
              </xsd:element>
            </xsd:sequence>
          </xsd:extension>
        </xsd:complexContent>
      </xsd:complexType>
    </xsd:element>
    <xsd:element name="RegLead" ma:index="11" nillable="true" ma:displayName="Regulatory" ma:format="Dropdown" ma:list="UserInfo" ma:SharePointGroup="0" ma:internalName="RegLead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Legal" ma:index="12" nillable="true" ma:displayName="Legal" ma:format="Dropdown" ma:list="UserInfo" ma:SharePointGroup="0" ma:internalName="Legal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Intervenor" ma:index="17" nillable="true" ma:displayName="Intervenor" ma:format="Dropdown" ma:internalName="Intervenor">
      <xsd:simpleType>
        <xsd:restriction base="dms:Choice">
          <xsd:enumeration value="A.Valastro"/>
          <xsd:enumeration value="APPro"/>
          <xsd:enumeration value="Atura"/>
          <xsd:enumeration value="BOMA"/>
          <xsd:enumeration value="CBA"/>
          <xsd:enumeration value="CCC"/>
          <xsd:enumeration value="CME"/>
          <xsd:enumeration value="ED"/>
          <xsd:enumeration value="Enercare"/>
          <xsd:enumeration value="EP"/>
          <xsd:enumeration value="F.Shah"/>
          <xsd:enumeration value="FRPO"/>
          <xsd:enumeration value="GEC"/>
          <xsd:enumeration value="GFN"/>
          <xsd:enumeration value="IESO"/>
          <xsd:enumeration value="IGUA"/>
          <xsd:enumeration value="KCES"/>
          <xsd:enumeration value="Kitchener"/>
          <xsd:enumeration value="LPMA"/>
          <xsd:enumeration value="M.Garnick"/>
          <xsd:enumeration value="OAPPA"/>
          <xsd:enumeration value="OGVG"/>
          <xsd:enumeration value="Otter Creek"/>
          <xsd:enumeration value="PP"/>
          <xsd:enumeration value="QMA"/>
          <xsd:enumeration value="R.Houldin"/>
          <xsd:enumeration value="RNG Coalition"/>
          <xsd:enumeration value="S.Riddell"/>
          <xsd:enumeration value="SEC"/>
          <xsd:enumeration value="SNNG"/>
          <xsd:enumeration value="TCPL"/>
          <xsd:enumeration value="Three Fires"/>
          <xsd:enumeration value="Unifor"/>
          <xsd:enumeration value="VECC"/>
          <xsd:enumeration value="STAFF"/>
        </xsd:restriction>
      </xsd:simpleType>
    </xsd:element>
    <xsd:element name="Exhibit" ma:index="18" nillable="true" ma:displayName="Exhibit" ma:internalName="Exhibit">
      <xsd:simpleType>
        <xsd:restriction base="dms:Number"/>
      </xsd:simpleType>
    </xsd:element>
    <xsd:element name="Category" ma:index="19" nillable="true" ma:displayName="Classification" ma:format="Dropdown" ma:internalName="Category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1"/>
                    <xsd:enumeration value="2"/>
                    <xsd:enumeration value="3"/>
                    <xsd:enumeration value="4"/>
                  </xsd:restriction>
                </xsd:simpleType>
              </xsd:element>
            </xsd:sequence>
          </xsd:extension>
        </xsd:complexContent>
      </xsd:complexType>
    </xsd:element>
    <xsd:element name="KeySupport" ma:index="20" nillable="true" ma:displayName="Key Support" ma:description="*Not Maintained by Regulatory*" ma:format="Dropdown" ma:list="UserInfo" ma:SharePointGroup="0" ma:internalName="KeySupport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Witnesses" ma:index="24" nillable="true" ma:displayName="Witness" ma:format="Dropdown" ma:internalName="Witnesses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.J. Kearney"/>
                    <xsd:enumeration value="Alicia Lenny"/>
                    <xsd:enumeration value="Adam Gellman"/>
                    <xsd:enumeration value="Adam Stiers"/>
                    <xsd:enumeration value="Ainslie Murdock"/>
                    <xsd:enumeration value="Ala Abusalhieh"/>
                    <xsd:enumeration value="Alex Hews"/>
                    <xsd:enumeration value="Alexandra Burke"/>
                    <xsd:enumeration value="Amber Vanderiviere"/>
                    <xsd:enumeration value="Amir Hasan"/>
                    <xsd:enumeration value="Amy Leuschner"/>
                    <xsd:enumeration value="Amy Mikhaila"/>
                    <xsd:enumeration value="Andrea Seguin"/>
                    <xsd:enumeration value="Angela Scott"/>
                    <xsd:enumeration value="Ann-Marie Hessian"/>
                    <xsd:enumeration value="Anton Kacicnik"/>
                    <xsd:enumeration value="Aqeel Zaidi"/>
                    <xsd:enumeration value="Arnold Meurling"/>
                    <xsd:enumeration value="Asha Patel"/>
                    <xsd:enumeration value="Ben McIntyre"/>
                    <xsd:enumeration value="Bob Wellington"/>
                    <xsd:enumeration value="Bradley Clark"/>
                    <xsd:enumeration value="Brandon So"/>
                    <xsd:enumeration value="Brianna Hamilton"/>
                    <xsd:enumeration value="Brittany Zimmer"/>
                    <xsd:enumeration value="Cara-Lynne Wade"/>
                    <xsd:enumeration value="Catherine Ho"/>
                    <xsd:enumeration value="Chad Cook"/>
                    <xsd:enumeration value="Chris Ripley"/>
                    <xsd:enumeration value="Cody Wood"/>
                    <xsd:enumeration value="Colin Healey"/>
                    <xsd:enumeration value="Cora Carriveau"/>
                    <xsd:enumeration value="Craig Fernandes"/>
                    <xsd:enumeration value="Dan Pleckaitis"/>
                    <xsd:enumeration value="Danielle Dreveny"/>
                    <xsd:enumeration value="Dave Hoffman"/>
                    <xsd:enumeration value="Dave Janisse"/>
                    <xsd:enumeration value="Deborah Schmidt"/>
                    <xsd:enumeration value="Diane Simmons"/>
                    <xsd:enumeration value="Dwayne Conrod"/>
                    <xsd:enumeration value="Edward Hou"/>
                    <xsd:enumeration value="Elena Chang"/>
                    <xsd:enumeration value="Emily Nisbet"/>
                    <xsd:enumeration value="Eric Zhang"/>
                    <xsd:enumeration value="Faheem Ahmad"/>
                    <xsd:enumeration value="Gesiena Antuma"/>
                    <xsd:enumeration value="Gilmer Bashualdo-Hilario"/>
                    <xsd:enumeration value="Gord Dillon"/>
                    <xsd:enumeration value="Gord Lau"/>
                    <xsd:enumeration value="Greg Kaminski"/>
                    <xsd:enumeration value="Heidi Steinberg"/>
                    <xsd:enumeration value="Helen Huang"/>
                    <xsd:enumeration value="Hilary Thompson"/>
                    <xsd:enumeration value="Hulya Sayyan"/>
                    <xsd:enumeration value="Ian MacPherson"/>
                    <xsd:enumeration value="Ian McLeod"/>
                    <xsd:enumeration value="Jackie Collier"/>
                    <xsd:enumeration value="Jamee Lynn Laing"/>
                    <xsd:enumeration value="Jane Huang"/>
                    <xsd:enumeration value="Jane Pinsonneault"/>
                    <xsd:enumeration value="Janee O'Donohue"/>
                    <xsd:enumeration value="Jason Bond"/>
                    <xsd:enumeration value="Jason Gillett"/>
                    <xsd:enumeration value="Jason Vinagre"/>
                    <xsd:enumeration value="Jeff Cadotte"/>
                    <xsd:enumeration value="Jenn Cardoso"/>
                    <xsd:enumeration value="Jenna Vanderveen"/>
                    <xsd:enumeration value="Jennifer Burnham"/>
                    <xsd:enumeration value="Jennifer Heard"/>
                    <xsd:enumeration value="Jennifer Murphy"/>
                    <xsd:enumeration value="Jeremy Getson"/>
                    <xsd:enumeration value="Joseph Dimeo"/>
                    <xsd:enumeration value="Joel Denomy"/>
                    <xsd:enumeration value="Joey Cyples"/>
                    <xsd:enumeration value="John Gillis"/>
                    <xsd:enumeration value="Joseph Dimeo"/>
                    <xsd:enumeration value="Julie Rader"/>
                    <xsd:enumeration value="Karen Sweet"/>
                    <xsd:enumeration value="Katie Hooper"/>
                    <xsd:enumeration value="Kent Kerrigan"/>
                    <xsd:enumeration value="Kim Vitek"/>
                    <xsd:enumeration value="Kurt Holmes"/>
                    <xsd:enumeration value="Laura Sheehan"/>
                    <xsd:enumeration value="Leanne Sidorkewicz"/>
                    <xsd:enumeration value="Lee-Ann Giroux"/>
                    <xsd:enumeration value="Lisa Marusic"/>
                    <xsd:enumeration value="Louie Jeromel"/>
                    <xsd:enumeration value="Luna Munro"/>
                    <xsd:enumeration value="Lyne McMurchie"/>
                    <xsd:enumeration value="Margarita Suarez"/>
                    <xsd:enumeration value="Matt St. Pierre"/>
                    <xsd:enumeration value="Max Hagerman"/>
                    <xsd:enumeration value="Melinda Yan"/>
                    <xsd:enumeration value="Melissa Debevc"/>
                    <xsd:enumeration value="Michael Abate"/>
                    <xsd:enumeration value="Michael McGivery"/>
                    <xsd:enumeration value="Michelle Tian"/>
                    <xsd:enumeration value="Mike Wagle"/>
                    <xsd:enumeration value="Neerajah Raviraj"/>
                    <xsd:enumeration value="Nicole Brunner"/>
                    <xsd:enumeration value="Paaras Sood"/>
                    <xsd:enumeration value="Paolo Mastronardi"/>
                    <xsd:enumeration value="Pat Squires"/>
                    <xsd:enumeration value="Paul Baxter"/>
                    <xsd:enumeration value="Peter Mussio"/>
                    <xsd:enumeration value="Rachel Goodreau"/>
                    <xsd:enumeration value="Rakesh Torul"/>
                    <xsd:enumeration value="Ravi Sigurdson"/>
                    <xsd:enumeration value="Rob DiMaria"/>
                    <xsd:enumeration value="Rob Ford"/>
                    <xsd:enumeration value="Rob Goodreau"/>
                    <xsd:enumeration value="Robert Rutitis"/>
                    <xsd:enumeration value="Robin Stevenson"/>
                    <xsd:enumeration value="Ruth Swan"/>
                    <xsd:enumeration value="Ryan Cheung"/>
                    <xsd:enumeration value="Ryan Organ"/>
                    <xsd:enumeration value="Ryan Small"/>
                    <xsd:enumeration value="Ryan Stelmaschuk"/>
                    <xsd:enumeration value="Sam McDermott"/>
                    <xsd:enumeration value="Sara Hale"/>
                    <xsd:enumeration value="Sarah Tope"/>
                    <xsd:enumeration value="Scott Dodd"/>
                    <xsd:enumeration value="Scott Hines"/>
                    <xsd:enumeration value="Sean Collier"/>
                    <xsd:enumeration value="Stephanie Fife"/>
                    <xsd:enumeration value="Steve Dantzer"/>
                    <xsd:enumeration value="Steve Edwardson"/>
                    <xsd:enumeration value="Steve Kay"/>
                    <xsd:enumeration value="Steve Pardy"/>
                    <xsd:enumeration value="Steven Brignall"/>
                    <xsd:enumeration value="Steven Riccio"/>
                    <xsd:enumeration value="Steven Shen"/>
                    <xsd:enumeration value="Sunny Swatch"/>
                    <xsd:enumeration value="Sutha Ariyalingam"/>
                    <xsd:enumeration value="Tanya Ferguson"/>
                    <xsd:enumeration value="Teresa Chan"/>
                    <xsd:enumeration value="Tiffany Jonkins"/>
                    <xsd:enumeration value="Tom Byng"/>
                    <xsd:enumeration value="Tracey Teed Martin"/>
                    <xsd:enumeration value="Tracy Lynch"/>
                    <xsd:enumeration value="Trinette Lindley"/>
                    <xsd:enumeration value="Tyler Brady"/>
                    <xsd:enumeration value="Vanessa Innis"/>
                    <xsd:enumeration value="Victoria Wang"/>
                    <xsd:enumeration value="Warren Fisher"/>
                    <xsd:enumeration value="Warren Reinisch"/>
                    <xsd:enumeration value="Wayne Passmore"/>
                    <xsd:enumeration value="Yousuf Zaki"/>
                    <xsd:enumeration value="Malini Giridhar"/>
                    <xsd:enumeration value="Mark Kitchen"/>
                    <xsd:enumeration value="Lesley Austin"/>
                    <xsd:enumeration value="Rob Sterling"/>
                    <xsd:enumeration value="Lauren Whitwham"/>
                    <xsd:enumeration value="Evan Tomek"/>
                  </xsd:restriction>
                </xsd:simpleType>
              </xsd:element>
            </xsd:sequence>
          </xsd:extension>
        </xsd:complexContent>
      </xsd:complexType>
    </xsd:element>
    <xsd:element name="TeamsPlannerStatus" ma:index="25" nillable="true" ma:displayName="Teams Planner Status" ma:default="Draft Response" ma:format="Dropdown" ma:internalName="TeamsPlannerStatus">
      <xsd:simpleType>
        <xsd:restriction base="dms:Choice">
          <xsd:enumeration value="Draft Response"/>
          <xsd:enumeration value="Regulatory Review"/>
          <xsd:enumeration value="Back to witness"/>
          <xsd:enumeration value="Legal Review"/>
          <xsd:enumeration value="Executive Review"/>
          <xsd:enumeration value="Final"/>
          <xsd:enumeration value="Functional Area Review"/>
          <xsd:enumeration value="Back to Witness Post Functional Area"/>
        </xsd:restriction>
      </xsd:simpleType>
    </xsd:element>
    <xsd:element name="Int_x002f_Exhibit_x002f_Tab" ma:index="28" nillable="true" ma:displayName="Exhibit/Int/Quest" ma:internalName="Int_x002f_Exhibit_x002f_Tab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9be6ef-036f-4d38-ab45-2a4da0c93cb0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_dlc_DocId" ma:index="21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22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3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8CC783D-526C-4A0A-99D1-762E8B4EFAA9}">
  <ds:schemaRefs>
    <ds:schemaRef ds:uri="http://schemas.microsoft.com/office/2006/metadata/properties"/>
    <ds:schemaRef ds:uri="http://schemas.microsoft.com/office/infopath/2007/PartnerControls"/>
    <ds:schemaRef ds:uri="0f3dc55c-bcca-45e2-bb95-d6030d9207f1"/>
    <ds:schemaRef ds:uri="http://schemas.microsoft.com/sharepoint/v3"/>
    <ds:schemaRef ds:uri="bc9be6ef-036f-4d38-ab45-2a4da0c93cb0"/>
  </ds:schemaRefs>
</ds:datastoreItem>
</file>

<file path=customXml/itemProps2.xml><?xml version="1.0" encoding="utf-8"?>
<ds:datastoreItem xmlns:ds="http://schemas.openxmlformats.org/officeDocument/2006/customXml" ds:itemID="{51B52C00-7F04-48FE-8030-BD30BE12AD8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440D586-2529-417D-8A81-A46C3048F493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4D32F167-9EC4-4941-B430-CCA8979C01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0f3dc55c-bcca-45e2-bb95-d6030d9207f1"/>
    <ds:schemaRef ds:uri="bc9be6ef-036f-4d38-ab45-2a4da0c93cb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 McIntyre</dc:creator>
  <cp:lastModifiedBy>Julie Rader</cp:lastModifiedBy>
  <cp:lastPrinted>2023-05-18T13:31:23Z</cp:lastPrinted>
  <dcterms:created xsi:type="dcterms:W3CDTF">2022-09-06T19:25:04Z</dcterms:created>
  <dcterms:modified xsi:type="dcterms:W3CDTF">2023-05-18T18:41:29Z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1a6f161-e42b-4c47-8f69-f6a81e023e2d_Enabled">
    <vt:lpwstr>true</vt:lpwstr>
  </property>
  <property fmtid="{D5CDD505-2E9C-101B-9397-08002B2CF9AE}" pid="3" name="MSIP_Label_b1a6f161-e42b-4c47-8f69-f6a81e023e2d_SetDate">
    <vt:lpwstr>2023-05-18T14:01:36Z</vt:lpwstr>
  </property>
  <property fmtid="{D5CDD505-2E9C-101B-9397-08002B2CF9AE}" pid="4" name="MSIP_Label_b1a6f161-e42b-4c47-8f69-f6a81e023e2d_Method">
    <vt:lpwstr>Privileged</vt:lpwstr>
  </property>
  <property fmtid="{D5CDD505-2E9C-101B-9397-08002B2CF9AE}" pid="5" name="MSIP_Label_b1a6f161-e42b-4c47-8f69-f6a81e023e2d_Name">
    <vt:lpwstr>b1a6f161-e42b-4c47-8f69-f6a81e023e2d</vt:lpwstr>
  </property>
  <property fmtid="{D5CDD505-2E9C-101B-9397-08002B2CF9AE}" pid="6" name="MSIP_Label_b1a6f161-e42b-4c47-8f69-f6a81e023e2d_SiteId">
    <vt:lpwstr>271df5c2-953a-497b-93ad-7adf7a4b3cd7</vt:lpwstr>
  </property>
  <property fmtid="{D5CDD505-2E9C-101B-9397-08002B2CF9AE}" pid="7" name="MSIP_Label_b1a6f161-e42b-4c47-8f69-f6a81e023e2d_ActionId">
    <vt:lpwstr>809bf355-6756-45d3-b9a9-38a1245041fa</vt:lpwstr>
  </property>
  <property fmtid="{D5CDD505-2E9C-101B-9397-08002B2CF9AE}" pid="8" name="MSIP_Label_b1a6f161-e42b-4c47-8f69-f6a81e023e2d_ContentBits">
    <vt:lpwstr>0</vt:lpwstr>
  </property>
  <property fmtid="{D5CDD505-2E9C-101B-9397-08002B2CF9AE}" pid="9" name="ContentTypeId">
    <vt:lpwstr>0x010100F3E2251B1EE19E40ADD262C998ACD182</vt:lpwstr>
  </property>
  <property fmtid="{D5CDD505-2E9C-101B-9397-08002B2CF9AE}" pid="10" name="_dlc_DocIdItemGuid">
    <vt:lpwstr>0358c34a-75b7-4c55-b769-6028a515c00d</vt:lpwstr>
  </property>
</Properties>
</file>