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2024 Rebasing\2024 Cost of Service\5. Existing Rate Zones &amp; Updated Cost Study - Apr 2023\Attachments for Filing\Attachment 10 - Service Area Working Papers\"/>
    </mc:Choice>
  </mc:AlternateContent>
  <xr:revisionPtr revIDLastSave="0" documentId="13_ncr:1_{DA365165-FA12-49ED-91FF-0A0D8CA28B0D}" xr6:coauthVersionLast="47" xr6:coauthVersionMax="47" xr10:uidLastSave="{00000000-0000-0000-0000-000000000000}"/>
  <bookViews>
    <workbookView xWindow="-108" yWindow="-108" windowWidth="23256" windowHeight="12576" tabRatio="858" xr2:uid="{8CC0CD00-DBCC-44B5-AE98-9C8E6BAD846E}"/>
  </bookViews>
  <sheets>
    <sheet name="Sheet1" sheetId="2" r:id="rId1"/>
  </sheets>
  <definedNames>
    <definedName name="_xlnm.Print_Area" localSheetId="0">Sheet1!$A$1:$P$60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2" l="1"/>
  <c r="A16" i="2" s="1"/>
  <c r="A17" i="2" l="1"/>
  <c r="A19" i="2" l="1"/>
  <c r="A20" i="2" s="1"/>
  <c r="A22" i="2" l="1"/>
  <c r="A23" i="2" l="1"/>
  <c r="A25" i="2" s="1"/>
  <c r="A29" i="2" l="1"/>
  <c r="A30" i="2" l="1"/>
  <c r="A32" i="2" l="1"/>
  <c r="A36" i="2" s="1"/>
  <c r="A37" i="2" s="1"/>
  <c r="A38" i="2" s="1"/>
  <c r="A40" i="2" s="1"/>
  <c r="A44" i="2" s="1"/>
  <c r="A45" i="2" s="1"/>
  <c r="A47" i="2" s="1"/>
  <c r="A51" i="2" s="1"/>
  <c r="A55" i="2" s="1"/>
  <c r="A57" i="2" s="1"/>
  <c r="N47" i="2" l="1"/>
  <c r="N32" i="2" l="1"/>
  <c r="N17" i="2"/>
  <c r="N23" i="2" l="1"/>
  <c r="N25" i="2" s="1"/>
  <c r="P30" i="2" l="1"/>
  <c r="P51" i="2" l="1"/>
  <c r="H32" i="2" l="1"/>
  <c r="J32" i="2" l="1"/>
  <c r="L32" i="2" l="1"/>
  <c r="D17" i="2" l="1"/>
  <c r="F17" i="2" l="1"/>
  <c r="J17" i="2" l="1"/>
  <c r="H17" i="2" l="1"/>
  <c r="L17" i="2" l="1"/>
  <c r="P17" i="2" s="1"/>
  <c r="P15" i="2"/>
  <c r="P19" i="2" l="1"/>
  <c r="P22" i="2" s="1"/>
  <c r="J22" i="2" l="1"/>
  <c r="J23" i="2" s="1"/>
  <c r="J25" i="2" s="1"/>
  <c r="L22" i="2"/>
  <c r="L23" i="2" s="1"/>
  <c r="L25" i="2" s="1"/>
  <c r="H22" i="2"/>
  <c r="H23" i="2" s="1"/>
  <c r="H25" i="2" s="1"/>
  <c r="F22" i="2"/>
  <c r="F23" i="2" s="1"/>
  <c r="P20" i="2"/>
  <c r="P23" i="2" l="1"/>
  <c r="P25" i="2" s="1"/>
  <c r="F25" i="2"/>
  <c r="P44" i="2" l="1"/>
  <c r="P29" i="2" l="1"/>
  <c r="F32" i="2"/>
  <c r="P32" i="2" l="1"/>
  <c r="P37" i="2" l="1"/>
  <c r="N38" i="2" l="1"/>
  <c r="J38" i="2"/>
  <c r="H38" i="2"/>
  <c r="F38" i="2"/>
  <c r="L38" i="2"/>
  <c r="P38" i="2" l="1"/>
  <c r="F47" i="2" l="1"/>
  <c r="H47" i="2"/>
  <c r="J47" i="2"/>
  <c r="P45" i="2"/>
  <c r="L47" i="2"/>
  <c r="P47" i="2" l="1"/>
  <c r="D47" i="2"/>
  <c r="L40" i="2"/>
  <c r="L57" i="2" s="1"/>
  <c r="N40" i="2"/>
  <c r="N57" i="2" s="1"/>
  <c r="F40" i="2"/>
  <c r="H40" i="2"/>
  <c r="H57" i="2" s="1"/>
  <c r="J40" i="2"/>
  <c r="P55" i="2"/>
  <c r="P40" i="2" l="1"/>
  <c r="P57" i="2" s="1"/>
  <c r="F57" i="2"/>
  <c r="J57" i="2"/>
  <c r="D32" i="2" l="1"/>
  <c r="D57" i="2" s="1"/>
</calcChain>
</file>

<file path=xl/sharedStrings.xml><?xml version="1.0" encoding="utf-8"?>
<sst xmlns="http://schemas.openxmlformats.org/spreadsheetml/2006/main" count="51" uniqueCount="49">
  <si>
    <t>South</t>
  </si>
  <si>
    <t>Total</t>
  </si>
  <si>
    <t>Gas Supply Commodity</t>
  </si>
  <si>
    <t>As Filed</t>
  </si>
  <si>
    <t>(a)</t>
  </si>
  <si>
    <t>(b)</t>
  </si>
  <si>
    <t>(d)</t>
  </si>
  <si>
    <t>(f)</t>
  </si>
  <si>
    <t>(c)</t>
  </si>
  <si>
    <t>(e)</t>
  </si>
  <si>
    <t>Line</t>
  </si>
  <si>
    <t>No.</t>
  </si>
  <si>
    <t>Transportation Commodity</t>
  </si>
  <si>
    <t>Transportation Demand</t>
  </si>
  <si>
    <t>Gas supply commodity as filed</t>
  </si>
  <si>
    <t>Reference price balancing adjustment</t>
  </si>
  <si>
    <t>Load balancing commodity</t>
  </si>
  <si>
    <t>Storage deliverability allocation factor</t>
  </si>
  <si>
    <t>Less: Gas supply optimization</t>
  </si>
  <si>
    <t>(g)</t>
  </si>
  <si>
    <t>System gas volumes (10³m³)</t>
  </si>
  <si>
    <t>Ex-franchise</t>
  </si>
  <si>
    <t>Admin</t>
  </si>
  <si>
    <t>North</t>
  </si>
  <si>
    <t>Particulars ($000s)</t>
  </si>
  <si>
    <t>Total Gas Supply Net Revenue Requirement</t>
  </si>
  <si>
    <t>Total (1)</t>
  </si>
  <si>
    <t>(1)</t>
  </si>
  <si>
    <t>Load Balancing - Transportation</t>
  </si>
  <si>
    <t>Load Balancing - Commodity</t>
  </si>
  <si>
    <t>Load balancing transportation</t>
  </si>
  <si>
    <t>Percentage allocation</t>
  </si>
  <si>
    <t>Weighted average reference price ($/10³m³)</t>
  </si>
  <si>
    <t>Reference price balancing adjustment unit rate ($/10³m³)</t>
  </si>
  <si>
    <t>Service Areas</t>
  </si>
  <si>
    <t>East</t>
  </si>
  <si>
    <t>Central</t>
  </si>
  <si>
    <t>Gas Supply Classification by Service Area</t>
  </si>
  <si>
    <t>Gas supply commodity by service area</t>
  </si>
  <si>
    <t>Reference price balancing adjustment by service area</t>
  </si>
  <si>
    <t xml:space="preserve">Gas Supply Commodity classification by service area </t>
  </si>
  <si>
    <t>Load balancing transport by service area</t>
  </si>
  <si>
    <t>Load Balancing - Transportation classification by service area</t>
  </si>
  <si>
    <t>Load Balancing - Commodity classification by service area</t>
  </si>
  <si>
    <t>Transportation Demand classification by service area</t>
  </si>
  <si>
    <t>Transportation Commodity classification by service area</t>
  </si>
  <si>
    <t>Admin classification by service area</t>
  </si>
  <si>
    <t>Totals per Attachment 1.4, line 112.</t>
  </si>
  <si>
    <t>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</si>
</sst>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00_);_(* \(#,##0.0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165" fontId="2" fillId="0" borderId="0" xfId="2" applyNumberFormat="1" applyFont="1"/>
    <xf numFmtId="166" fontId="2" fillId="0" borderId="0" xfId="1" applyNumberFormat="1" applyFont="1"/>
    <xf numFmtId="164" fontId="2" fillId="0" borderId="1" xfId="0" applyNumberFormat="1" applyFont="1" applyBorder="1"/>
    <xf numFmtId="166" fontId="2" fillId="0" borderId="1" xfId="1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2" fillId="0" borderId="0" xfId="0" quotePrefix="1" applyFont="1" applyAlignment="1">
      <alignment horizontal="center"/>
    </xf>
    <xf numFmtId="0" fontId="6" fillId="0" borderId="0" xfId="3" applyFont="1" applyAlignment="1">
      <alignment horizontal="left"/>
    </xf>
    <xf numFmtId="166" fontId="2" fillId="0" borderId="0" xfId="0" applyNumberFormat="1" applyFont="1"/>
    <xf numFmtId="164" fontId="2" fillId="0" borderId="2" xfId="0" applyNumberFormat="1" applyFont="1" applyBorder="1"/>
    <xf numFmtId="164" fontId="2" fillId="0" borderId="2" xfId="1" applyNumberFormat="1" applyFont="1" applyBorder="1"/>
    <xf numFmtId="0" fontId="2" fillId="0" borderId="0" xfId="0" applyFont="1" applyBorder="1"/>
    <xf numFmtId="164" fontId="2" fillId="0" borderId="0" xfId="1" applyNumberFormat="1" applyFont="1" applyBorder="1"/>
    <xf numFmtId="164" fontId="2" fillId="0" borderId="0" xfId="0" applyNumberFormat="1" applyFont="1" applyBorder="1"/>
    <xf numFmtId="0" fontId="5" fillId="0" borderId="0" xfId="0" applyFont="1"/>
    <xf numFmtId="164" fontId="2" fillId="0" borderId="0" xfId="1" applyNumberFormat="1" applyFont="1" applyFill="1"/>
    <xf numFmtId="0" fontId="2" fillId="0" borderId="0" xfId="0" applyFont="1" applyAlignment="1">
      <alignment horizontal="center"/>
    </xf>
    <xf numFmtId="0" fontId="2" fillId="0" borderId="0" xfId="0" applyFont="1" applyFill="1"/>
    <xf numFmtId="166" fontId="2" fillId="0" borderId="0" xfId="1" applyNumberFormat="1" applyFont="1" applyBorder="1"/>
    <xf numFmtId="164" fontId="2" fillId="0" borderId="3" xfId="0" applyNumberFormat="1" applyFont="1" applyBorder="1"/>
    <xf numFmtId="0" fontId="5" fillId="0" borderId="0" xfId="0" applyFont="1" applyAlignment="1">
      <alignment horizontal="left" indent="2"/>
    </xf>
    <xf numFmtId="0" fontId="2" fillId="0" borderId="0" xfId="0" applyFont="1" applyAlignment="1">
      <alignment horizontal="left" indent="1"/>
    </xf>
    <xf numFmtId="0" fontId="2" fillId="0" borderId="0" xfId="0" applyFont="1" applyBorder="1" applyAlignment="1"/>
    <xf numFmtId="164" fontId="2" fillId="0" borderId="0" xfId="0" applyNumberFormat="1" applyFont="1" applyFill="1" applyBorder="1"/>
    <xf numFmtId="164" fontId="2" fillId="0" borderId="2" xfId="0" applyNumberFormat="1" applyFont="1" applyFill="1" applyBorder="1"/>
    <xf numFmtId="164" fontId="2" fillId="0" borderId="2" xfId="1" applyNumberFormat="1" applyFont="1" applyFill="1" applyBorder="1"/>
    <xf numFmtId="165" fontId="2" fillId="0" borderId="0" xfId="2" applyNumberFormat="1" applyFont="1" applyFill="1"/>
    <xf numFmtId="0" fontId="5" fillId="0" borderId="1" xfId="0" applyFont="1" applyBorder="1"/>
    <xf numFmtId="164" fontId="5" fillId="0" borderId="0" xfId="1" applyNumberFormat="1" applyFont="1" applyFill="1"/>
    <xf numFmtId="0" fontId="2" fillId="0" borderId="0" xfId="0" applyFont="1" applyAlignment="1">
      <alignment horizontal="center"/>
    </xf>
    <xf numFmtId="0" fontId="2" fillId="0" borderId="0" xfId="0" quotePrefix="1" applyFont="1" applyFill="1" applyAlignment="1">
      <alignment horizontal="center"/>
    </xf>
    <xf numFmtId="166" fontId="2" fillId="0" borderId="1" xfId="1" applyNumberFormat="1" applyFont="1" applyFill="1" applyBorder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66" fontId="5" fillId="0" borderId="1" xfId="1" applyNumberFormat="1" applyFont="1" applyFill="1" applyBorder="1"/>
    <xf numFmtId="164" fontId="5" fillId="0" borderId="2" xfId="1" applyNumberFormat="1" applyFont="1" applyFill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8">
    <cellStyle name="Comma" xfId="1" builtinId="3"/>
    <cellStyle name="Comma 10" xfId="7" xr:uid="{31B3D7D9-F0F5-440A-81AD-3A9238F357A1}"/>
    <cellStyle name="Normal" xfId="0" builtinId="0"/>
    <cellStyle name="Normal 10" xfId="4" xr:uid="{04DB376C-6E68-4064-AC3A-3B3484FEF3BD}"/>
    <cellStyle name="Normal 2" xfId="3" xr:uid="{6A22E021-3D83-4A77-90DA-B3ECBD86F7B1}"/>
    <cellStyle name="Normal 3" xfId="6" xr:uid="{3FA5FFA1-EC48-44D6-888C-59868E2F5EE7}"/>
    <cellStyle name="Normal 60" xfId="5" xr:uid="{F53A6D99-EBC7-49B2-A114-0B351E750826}"/>
    <cellStyle name="Percent" xfId="2" builtinId="5"/>
  </cellStyles>
  <dxfs count="0"/>
  <tableStyles count="0" defaultTableStyle="TableStyleMedium2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A96C3-1493-4519-9DC9-F78A92238980}">
  <sheetPr>
    <pageSetUpPr fitToPage="1"/>
  </sheetPr>
  <dimension ref="A1:P60"/>
  <sheetViews>
    <sheetView tabSelected="1" view="pageLayout" zoomScaleNormal="90" zoomScaleSheetLayoutView="80" workbookViewId="0">
      <selection activeCell="B3" sqref="B3"/>
    </sheetView>
  </sheetViews>
  <sheetFormatPr defaultColWidth="9.109375" defaultRowHeight="13.2" x14ac:dyDescent="0.25"/>
  <cols>
    <col min="1" max="1" width="5" style="1" customWidth="1"/>
    <col min="2" max="2" width="49.88671875" style="1" customWidth="1"/>
    <col min="3" max="3" width="1.6640625" style="1" customWidth="1"/>
    <col min="4" max="4" width="12" style="1" customWidth="1"/>
    <col min="5" max="5" width="1.6640625" style="1" customWidth="1"/>
    <col min="6" max="6" width="12" style="1" customWidth="1"/>
    <col min="7" max="7" width="1.6640625" style="1" customWidth="1"/>
    <col min="8" max="8" width="12" style="1" customWidth="1"/>
    <col min="9" max="9" width="1.6640625" style="1" customWidth="1"/>
    <col min="10" max="10" width="12" style="1" customWidth="1"/>
    <col min="11" max="11" width="1.6640625" style="1" customWidth="1"/>
    <col min="12" max="12" width="12" style="1" customWidth="1"/>
    <col min="13" max="13" width="1.6640625" style="1" customWidth="1"/>
    <col min="14" max="14" width="12" style="1" customWidth="1"/>
    <col min="15" max="15" width="1.6640625" style="1" customWidth="1"/>
    <col min="16" max="16" width="12" style="1" customWidth="1"/>
    <col min="17" max="17" width="1.6640625" style="1" customWidth="1"/>
    <col min="18" max="16384" width="9.109375" style="1"/>
  </cols>
  <sheetData>
    <row r="1" spans="1:16" x14ac:dyDescent="0.25">
      <c r="P1" s="40"/>
    </row>
    <row r="6" spans="1:16" x14ac:dyDescent="0.25">
      <c r="A6" s="45" t="s">
        <v>37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8" spans="1:16" x14ac:dyDescent="0.25">
      <c r="F8" s="46" t="s">
        <v>34</v>
      </c>
      <c r="G8" s="46"/>
      <c r="H8" s="46"/>
      <c r="I8" s="46"/>
      <c r="J8" s="46"/>
      <c r="K8" s="46"/>
      <c r="L8" s="46"/>
      <c r="M8" s="29"/>
      <c r="N8" s="29"/>
      <c r="O8" s="29"/>
      <c r="P8" s="29"/>
    </row>
    <row r="9" spans="1:16" x14ac:dyDescent="0.25">
      <c r="A9" s="3" t="s">
        <v>10</v>
      </c>
      <c r="D9" s="44" t="s">
        <v>3</v>
      </c>
      <c r="F9" s="44"/>
      <c r="G9" s="44"/>
      <c r="H9" s="44"/>
      <c r="I9" s="44"/>
      <c r="J9" s="44"/>
      <c r="K9" s="44"/>
      <c r="L9" s="44"/>
      <c r="M9" s="44"/>
      <c r="N9" s="44"/>
      <c r="O9" s="44"/>
      <c r="P9" s="44" t="s">
        <v>34</v>
      </c>
    </row>
    <row r="10" spans="1:16" x14ac:dyDescent="0.25">
      <c r="A10" s="9" t="s">
        <v>11</v>
      </c>
      <c r="B10" s="34" t="s">
        <v>24</v>
      </c>
      <c r="D10" s="43" t="s">
        <v>26</v>
      </c>
      <c r="F10" s="43" t="s">
        <v>23</v>
      </c>
      <c r="G10" s="44"/>
      <c r="H10" s="43" t="s">
        <v>35</v>
      </c>
      <c r="I10" s="44"/>
      <c r="J10" s="43" t="s">
        <v>36</v>
      </c>
      <c r="K10" s="44"/>
      <c r="L10" s="43" t="s">
        <v>0</v>
      </c>
      <c r="M10" s="44"/>
      <c r="N10" s="43" t="s">
        <v>21</v>
      </c>
      <c r="O10" s="44"/>
      <c r="P10" s="43" t="s">
        <v>1</v>
      </c>
    </row>
    <row r="11" spans="1:16" x14ac:dyDescent="0.25">
      <c r="A11" s="3"/>
      <c r="D11" s="13" t="s">
        <v>4</v>
      </c>
      <c r="E11" s="3"/>
      <c r="F11" s="13" t="s">
        <v>5</v>
      </c>
      <c r="G11" s="3"/>
      <c r="H11" s="37" t="s">
        <v>8</v>
      </c>
      <c r="I11" s="24"/>
      <c r="J11" s="37" t="s">
        <v>6</v>
      </c>
      <c r="K11" s="3"/>
      <c r="L11" s="13" t="s">
        <v>9</v>
      </c>
      <c r="M11" s="13"/>
      <c r="N11" s="13" t="s">
        <v>7</v>
      </c>
      <c r="O11" s="23"/>
      <c r="P11" s="23" t="s">
        <v>19</v>
      </c>
    </row>
    <row r="12" spans="1:16" x14ac:dyDescent="0.25">
      <c r="A12" s="3"/>
      <c r="H12" s="24"/>
      <c r="I12" s="24"/>
      <c r="J12" s="24"/>
    </row>
    <row r="13" spans="1:16" x14ac:dyDescent="0.25">
      <c r="A13" s="3"/>
      <c r="B13" s="11" t="s">
        <v>2</v>
      </c>
      <c r="H13" s="24"/>
      <c r="I13" s="24"/>
      <c r="J13" s="24"/>
    </row>
    <row r="14" spans="1:16" x14ac:dyDescent="0.25">
      <c r="A14" s="3"/>
      <c r="H14" s="24"/>
      <c r="I14" s="24"/>
      <c r="J14" s="24"/>
    </row>
    <row r="15" spans="1:16" x14ac:dyDescent="0.25">
      <c r="A15" s="3">
        <f>MAX($A$14:A14)+1</f>
        <v>1</v>
      </c>
      <c r="B15" s="28" t="s">
        <v>20</v>
      </c>
      <c r="D15" s="35">
        <v>13147613.980868351</v>
      </c>
      <c r="F15" s="35">
        <v>785288.93853974971</v>
      </c>
      <c r="H15" s="35">
        <v>1635745.9914407122</v>
      </c>
      <c r="I15" s="24"/>
      <c r="J15" s="35">
        <v>6851975.8160939179</v>
      </c>
      <c r="L15" s="35">
        <v>3874603.2347939718</v>
      </c>
      <c r="M15" s="2"/>
      <c r="N15" s="35">
        <v>0</v>
      </c>
      <c r="O15" s="2"/>
      <c r="P15" s="4">
        <f>SUM(F15:N15)</f>
        <v>13147613.980868353</v>
      </c>
    </row>
    <row r="16" spans="1:16" x14ac:dyDescent="0.25">
      <c r="A16" s="36">
        <f>MAX($A$14:A15)+1</f>
        <v>2</v>
      </c>
      <c r="B16" s="28" t="s">
        <v>32</v>
      </c>
      <c r="D16" s="8">
        <v>207.49320705977451</v>
      </c>
      <c r="F16" s="41">
        <v>199.92451123295095</v>
      </c>
      <c r="H16" s="41">
        <v>178.59696629110022</v>
      </c>
      <c r="I16" s="24"/>
      <c r="J16" s="41">
        <v>211.77769289512307</v>
      </c>
      <c r="L16" s="41">
        <v>222.06466043179574</v>
      </c>
      <c r="M16" s="25"/>
      <c r="N16" s="41">
        <v>0</v>
      </c>
      <c r="O16" s="6"/>
      <c r="P16" s="10"/>
    </row>
    <row r="17" spans="1:16" ht="13.8" thickBot="1" x14ac:dyDescent="0.3">
      <c r="A17" s="36">
        <f>MAX($A$14:A16)+1</f>
        <v>3</v>
      </c>
      <c r="B17" s="28" t="s">
        <v>38</v>
      </c>
      <c r="D17" s="17">
        <f>D15*D16/1000</f>
        <v>2728040.5900743026</v>
      </c>
      <c r="F17" s="2">
        <f>F15*F16/1000</f>
        <v>156998.50721420231</v>
      </c>
      <c r="H17" s="22">
        <f>H15*H16/1000</f>
        <v>292139.27169413917</v>
      </c>
      <c r="I17" s="24"/>
      <c r="J17" s="22">
        <f>J15*J16/1000</f>
        <v>1451095.6301055478</v>
      </c>
      <c r="L17" s="2">
        <f>L15*L16/1000</f>
        <v>860412.45164246066</v>
      </c>
      <c r="M17" s="2"/>
      <c r="N17" s="2">
        <f>N15*N16/1000</f>
        <v>0</v>
      </c>
      <c r="O17" s="2"/>
      <c r="P17" s="4">
        <f>SUM(F17:N17)</f>
        <v>2760645.8606563499</v>
      </c>
    </row>
    <row r="18" spans="1:16" ht="13.8" thickTop="1" x14ac:dyDescent="0.25">
      <c r="A18" s="3"/>
      <c r="B18" s="28"/>
      <c r="D18" s="2"/>
      <c r="F18" s="2"/>
      <c r="H18" s="22"/>
      <c r="I18" s="24"/>
      <c r="J18" s="22"/>
      <c r="L18" s="2"/>
      <c r="M18" s="2"/>
      <c r="N18" s="2"/>
      <c r="O18" s="2"/>
      <c r="P18" s="4"/>
    </row>
    <row r="19" spans="1:16" x14ac:dyDescent="0.25">
      <c r="A19" s="36">
        <f>MAX($A$14:A18)+1</f>
        <v>4</v>
      </c>
      <c r="B19" s="28" t="s">
        <v>15</v>
      </c>
      <c r="D19" s="2"/>
      <c r="F19" s="2"/>
      <c r="H19" s="22"/>
      <c r="I19" s="24"/>
      <c r="J19" s="22"/>
      <c r="L19" s="2"/>
      <c r="M19" s="2"/>
      <c r="N19" s="2"/>
      <c r="O19" s="2"/>
      <c r="P19" s="7">
        <f>D17-P17</f>
        <v>-32605.270582047291</v>
      </c>
    </row>
    <row r="20" spans="1:16" x14ac:dyDescent="0.25">
      <c r="A20" s="36">
        <f>MAX($A$14:A19)+1</f>
        <v>5</v>
      </c>
      <c r="B20" s="28" t="s">
        <v>14</v>
      </c>
      <c r="D20" s="2"/>
      <c r="F20" s="2"/>
      <c r="H20" s="22"/>
      <c r="I20" s="24"/>
      <c r="J20" s="22"/>
      <c r="L20" s="2"/>
      <c r="M20" s="2"/>
      <c r="N20" s="2"/>
      <c r="O20" s="2"/>
      <c r="P20" s="4">
        <f>P17+P19</f>
        <v>2728040.5900743026</v>
      </c>
    </row>
    <row r="21" spans="1:16" x14ac:dyDescent="0.25">
      <c r="A21" s="3"/>
      <c r="B21" s="28"/>
      <c r="D21" s="2"/>
      <c r="F21" s="2"/>
      <c r="H21" s="22"/>
      <c r="I21" s="24"/>
      <c r="J21" s="22"/>
      <c r="L21" s="2"/>
      <c r="M21" s="2"/>
      <c r="N21" s="2"/>
      <c r="O21" s="2"/>
      <c r="P21" s="4"/>
    </row>
    <row r="22" spans="1:16" x14ac:dyDescent="0.25">
      <c r="A22" s="36">
        <f>MAX($A$14:A21)+1</f>
        <v>6</v>
      </c>
      <c r="B22" s="28" t="s">
        <v>33</v>
      </c>
      <c r="D22" s="2"/>
      <c r="F22" s="8">
        <f>P22</f>
        <v>-2.4799382328605479</v>
      </c>
      <c r="G22" s="15"/>
      <c r="H22" s="38">
        <f>P22</f>
        <v>-2.4799382328605479</v>
      </c>
      <c r="I22" s="24"/>
      <c r="J22" s="38">
        <f>P22</f>
        <v>-2.4799382328605479</v>
      </c>
      <c r="K22" s="15"/>
      <c r="L22" s="8">
        <f>P22</f>
        <v>-2.4799382328605479</v>
      </c>
      <c r="M22" s="25"/>
      <c r="N22" s="8">
        <v>0</v>
      </c>
      <c r="O22" s="2"/>
      <c r="P22" s="8">
        <f>P19/D15*1000</f>
        <v>-2.4799382328605479</v>
      </c>
    </row>
    <row r="23" spans="1:16" x14ac:dyDescent="0.25">
      <c r="A23" s="36">
        <f>MAX($A$14:A22)+1</f>
        <v>7</v>
      </c>
      <c r="B23" s="28" t="s">
        <v>39</v>
      </c>
      <c r="D23" s="2"/>
      <c r="F23" s="2">
        <f>F22*F15/1000</f>
        <v>-1947.4680625272024</v>
      </c>
      <c r="H23" s="22">
        <f>H22*H15/1000</f>
        <v>-4056.5490234222048</v>
      </c>
      <c r="I23" s="24"/>
      <c r="J23" s="22">
        <f>J22*J15/1000</f>
        <v>-16992.476796967159</v>
      </c>
      <c r="L23" s="2">
        <f>L22*L15/1000</f>
        <v>-9608.7766991307253</v>
      </c>
      <c r="M23" s="2"/>
      <c r="N23" s="2">
        <f>N22*N15/1000</f>
        <v>0</v>
      </c>
      <c r="O23" s="2"/>
      <c r="P23" s="4">
        <f>SUM(F23:L23)</f>
        <v>-32605.270582047291</v>
      </c>
    </row>
    <row r="24" spans="1:16" x14ac:dyDescent="0.25">
      <c r="A24" s="3"/>
      <c r="B24" s="28"/>
      <c r="D24" s="2"/>
      <c r="F24" s="2"/>
      <c r="H24" s="22"/>
      <c r="I24" s="24"/>
      <c r="J24" s="22"/>
      <c r="L24" s="2"/>
      <c r="M24" s="2"/>
      <c r="N24" s="2"/>
      <c r="O24" s="2"/>
      <c r="P24" s="4"/>
    </row>
    <row r="25" spans="1:16" ht="13.8" thickBot="1" x14ac:dyDescent="0.3">
      <c r="A25" s="36">
        <f>MAX($A$14:A24)+1</f>
        <v>8</v>
      </c>
      <c r="B25" s="28" t="s">
        <v>40</v>
      </c>
      <c r="D25" s="2"/>
      <c r="F25" s="16">
        <f>F17+F23</f>
        <v>155051.0391516751</v>
      </c>
      <c r="H25" s="31">
        <f>H17+H23</f>
        <v>288082.72267071699</v>
      </c>
      <c r="I25" s="24"/>
      <c r="J25" s="31">
        <f>J17+J23</f>
        <v>1434103.1533085806</v>
      </c>
      <c r="L25" s="16">
        <f>L17+L23</f>
        <v>850803.67494332988</v>
      </c>
      <c r="M25" s="20"/>
      <c r="N25" s="16">
        <f>N17+N23</f>
        <v>0</v>
      </c>
      <c r="P25" s="16">
        <f>P17+P23</f>
        <v>2728040.5900743026</v>
      </c>
    </row>
    <row r="26" spans="1:16" ht="13.8" thickTop="1" x14ac:dyDescent="0.25">
      <c r="A26" s="3"/>
      <c r="D26" s="2"/>
      <c r="H26" s="24"/>
      <c r="I26" s="24"/>
      <c r="J26" s="24"/>
    </row>
    <row r="27" spans="1:16" x14ac:dyDescent="0.25">
      <c r="A27" s="3"/>
      <c r="B27" s="14" t="s">
        <v>28</v>
      </c>
      <c r="H27" s="24"/>
      <c r="I27" s="24"/>
      <c r="J27" s="24"/>
    </row>
    <row r="28" spans="1:16" x14ac:dyDescent="0.25">
      <c r="A28" s="3"/>
      <c r="H28" s="24"/>
      <c r="I28" s="24"/>
      <c r="J28" s="24"/>
    </row>
    <row r="29" spans="1:16" x14ac:dyDescent="0.25">
      <c r="A29" s="36">
        <f>MAX($A$14:A28)+1</f>
        <v>9</v>
      </c>
      <c r="B29" s="28" t="s">
        <v>41</v>
      </c>
      <c r="D29" s="35">
        <v>175236.13783085361</v>
      </c>
      <c r="E29" s="18"/>
      <c r="F29" s="35">
        <v>33215.446995705046</v>
      </c>
      <c r="G29" s="18"/>
      <c r="H29" s="35">
        <v>126032.04101898856</v>
      </c>
      <c r="I29" s="24"/>
      <c r="J29" s="35">
        <v>15988.649816160001</v>
      </c>
      <c r="K29" s="18"/>
      <c r="L29" s="35">
        <v>0</v>
      </c>
      <c r="M29" s="20"/>
      <c r="N29" s="35">
        <v>0</v>
      </c>
      <c r="O29" s="18"/>
      <c r="P29" s="20">
        <f>SUM(F29:L29)</f>
        <v>175236.13783085361</v>
      </c>
    </row>
    <row r="30" spans="1:16" x14ac:dyDescent="0.25">
      <c r="A30" s="36">
        <f>MAX($A$14:A29)+1</f>
        <v>10</v>
      </c>
      <c r="B30" s="28" t="s">
        <v>18</v>
      </c>
      <c r="D30" s="35">
        <v>-7968.0774419795571</v>
      </c>
      <c r="E30" s="18"/>
      <c r="F30" s="35">
        <v>-1603.2339875540579</v>
      </c>
      <c r="G30" s="18"/>
      <c r="H30" s="35">
        <v>-5966.717573237147</v>
      </c>
      <c r="I30" s="24"/>
      <c r="J30" s="35">
        <v>-398.12588118835043</v>
      </c>
      <c r="K30" s="18"/>
      <c r="L30" s="35">
        <v>0</v>
      </c>
      <c r="M30" s="18"/>
      <c r="N30" s="35">
        <v>0</v>
      </c>
      <c r="O30" s="18"/>
      <c r="P30" s="20">
        <f>SUM(F30:L30)</f>
        <v>-7968.0774419795562</v>
      </c>
    </row>
    <row r="31" spans="1:16" x14ac:dyDescent="0.25">
      <c r="A31" s="36"/>
      <c r="B31" s="28"/>
      <c r="D31" s="19"/>
      <c r="E31" s="18"/>
      <c r="F31" s="30"/>
      <c r="G31" s="18"/>
      <c r="H31" s="30"/>
      <c r="I31" s="24"/>
      <c r="J31" s="30"/>
      <c r="K31" s="18"/>
      <c r="L31" s="30"/>
      <c r="M31" s="18"/>
      <c r="N31" s="18"/>
      <c r="O31" s="18"/>
      <c r="P31" s="20"/>
    </row>
    <row r="32" spans="1:16" ht="13.8" thickBot="1" x14ac:dyDescent="0.3">
      <c r="A32" s="36">
        <f>MAX($A$14:A30)+1</f>
        <v>11</v>
      </c>
      <c r="B32" s="28" t="s">
        <v>42</v>
      </c>
      <c r="D32" s="16">
        <f>SUM(D29:D30)</f>
        <v>167268.06038887406</v>
      </c>
      <c r="F32" s="16">
        <f>SUM(F29:F30)</f>
        <v>31612.213008150989</v>
      </c>
      <c r="H32" s="31">
        <f>SUM(H29:H30)</f>
        <v>120065.32344575142</v>
      </c>
      <c r="I32" s="24"/>
      <c r="J32" s="31">
        <f>SUM(J29:J30)</f>
        <v>15590.52393497165</v>
      </c>
      <c r="L32" s="16">
        <f>SUM(L29:L30)</f>
        <v>0</v>
      </c>
      <c r="N32" s="16">
        <f>SUM(N29:N30)</f>
        <v>0</v>
      </c>
      <c r="P32" s="16">
        <f>SUM(F32:N32)</f>
        <v>167268.06038887406</v>
      </c>
    </row>
    <row r="33" spans="1:16" ht="13.8" thickTop="1" x14ac:dyDescent="0.25">
      <c r="H33" s="24"/>
      <c r="I33" s="24"/>
      <c r="J33" s="24"/>
    </row>
    <row r="34" spans="1:16" x14ac:dyDescent="0.25">
      <c r="B34" s="14" t="s">
        <v>29</v>
      </c>
      <c r="H34" s="24"/>
      <c r="I34" s="24"/>
      <c r="J34" s="24"/>
    </row>
    <row r="35" spans="1:16" x14ac:dyDescent="0.25">
      <c r="H35" s="24"/>
      <c r="I35" s="24"/>
      <c r="J35" s="24"/>
    </row>
    <row r="36" spans="1:16" ht="13.8" thickBot="1" x14ac:dyDescent="0.3">
      <c r="A36" s="36">
        <f>MAX($A$14:A35)+1</f>
        <v>12</v>
      </c>
      <c r="B36" s="28" t="s">
        <v>16</v>
      </c>
      <c r="D36" s="42">
        <v>23590.657623593441</v>
      </c>
      <c r="H36" s="24"/>
      <c r="I36" s="24"/>
      <c r="J36" s="24"/>
    </row>
    <row r="37" spans="1:16" ht="13.8" thickTop="1" x14ac:dyDescent="0.25">
      <c r="A37" s="36">
        <f>MAX($A$14:A36)+1</f>
        <v>13</v>
      </c>
      <c r="B37" s="28" t="s">
        <v>17</v>
      </c>
      <c r="F37" s="35">
        <v>250.94472992101018</v>
      </c>
      <c r="G37" s="2"/>
      <c r="H37" s="35">
        <v>578.51091575195437</v>
      </c>
      <c r="I37" s="24"/>
      <c r="J37" s="35">
        <v>2531.4660871823271</v>
      </c>
      <c r="K37" s="2"/>
      <c r="L37" s="35">
        <v>1742.1821676537199</v>
      </c>
      <c r="N37" s="35">
        <v>0</v>
      </c>
      <c r="P37" s="20">
        <f>SUM(F37:L37)</f>
        <v>5103.1039005090115</v>
      </c>
    </row>
    <row r="38" spans="1:16" x14ac:dyDescent="0.25">
      <c r="A38" s="36">
        <f>MAX($A$14:A37)+1</f>
        <v>14</v>
      </c>
      <c r="B38" s="27" t="s">
        <v>31</v>
      </c>
      <c r="D38" s="2"/>
      <c r="F38" s="5">
        <f>F37/$P$37</f>
        <v>4.9174920756753469E-2</v>
      </c>
      <c r="G38" s="2"/>
      <c r="H38" s="33">
        <f>H37/$P$37</f>
        <v>0.1133645183462266</v>
      </c>
      <c r="I38" s="24"/>
      <c r="J38" s="33">
        <f>J37/$P$37</f>
        <v>0.49606399096240716</v>
      </c>
      <c r="K38" s="2"/>
      <c r="L38" s="5">
        <f>L37/$P$37</f>
        <v>0.34139656993461276</v>
      </c>
      <c r="M38" s="2"/>
      <c r="N38" s="5">
        <f>N37/$P$37</f>
        <v>0</v>
      </c>
      <c r="O38" s="2"/>
      <c r="P38" s="5">
        <f>SUM(F38:N38)</f>
        <v>1</v>
      </c>
    </row>
    <row r="39" spans="1:16" x14ac:dyDescent="0.25">
      <c r="B39" s="28"/>
      <c r="H39" s="24"/>
      <c r="I39" s="24"/>
      <c r="J39" s="24"/>
    </row>
    <row r="40" spans="1:16" ht="13.8" thickBot="1" x14ac:dyDescent="0.3">
      <c r="A40" s="36">
        <f>MAX($A$14:A39)+1</f>
        <v>15</v>
      </c>
      <c r="B40" s="28" t="s">
        <v>43</v>
      </c>
      <c r="F40" s="16">
        <f>$D$36*F38</f>
        <v>1160.0687192399096</v>
      </c>
      <c r="H40" s="31">
        <f>$D$36*H38</f>
        <v>2674.3435389694091</v>
      </c>
      <c r="I40" s="24"/>
      <c r="J40" s="31">
        <f>$D$36*J38</f>
        <v>11702.475770187499</v>
      </c>
      <c r="L40" s="16">
        <f>$D$36*L38</f>
        <v>8053.7695951966234</v>
      </c>
      <c r="M40" s="18"/>
      <c r="N40" s="16">
        <f>$D$36*N38</f>
        <v>0</v>
      </c>
      <c r="P40" s="16">
        <f>SUM(F40:N40)</f>
        <v>23590.657623593441</v>
      </c>
    </row>
    <row r="41" spans="1:16" ht="13.8" thickTop="1" x14ac:dyDescent="0.25">
      <c r="H41" s="24"/>
      <c r="I41" s="24"/>
      <c r="J41" s="24"/>
    </row>
    <row r="42" spans="1:16" x14ac:dyDescent="0.25">
      <c r="A42" s="36"/>
      <c r="B42" s="14" t="s">
        <v>13</v>
      </c>
      <c r="H42" s="24"/>
      <c r="I42" s="24"/>
      <c r="J42" s="24"/>
    </row>
    <row r="43" spans="1:16" x14ac:dyDescent="0.25">
      <c r="H43" s="24"/>
      <c r="I43" s="24"/>
      <c r="J43" s="24"/>
    </row>
    <row r="44" spans="1:16" x14ac:dyDescent="0.25">
      <c r="A44" s="36">
        <f>MAX($A$14:A43)+1</f>
        <v>16</v>
      </c>
      <c r="B44" s="28" t="s">
        <v>30</v>
      </c>
      <c r="D44" s="35">
        <v>162050.40026244638</v>
      </c>
      <c r="E44" s="18"/>
      <c r="F44" s="35">
        <v>20829.493149674956</v>
      </c>
      <c r="G44" s="18"/>
      <c r="H44" s="35">
        <v>96934.397677011439</v>
      </c>
      <c r="I44" s="24"/>
      <c r="J44" s="35">
        <v>42814.938875759995</v>
      </c>
      <c r="K44" s="18"/>
      <c r="L44" s="35">
        <v>1471.5705599999997</v>
      </c>
      <c r="M44" s="20"/>
      <c r="N44" s="35">
        <v>0</v>
      </c>
      <c r="O44" s="18"/>
      <c r="P44" s="20">
        <f>SUM(F44:L44)</f>
        <v>162050.4002624464</v>
      </c>
    </row>
    <row r="45" spans="1:16" x14ac:dyDescent="0.25">
      <c r="A45" s="36">
        <f>MAX($A$14:A44)+1</f>
        <v>17</v>
      </c>
      <c r="B45" s="28" t="s">
        <v>18</v>
      </c>
      <c r="D45" s="35">
        <v>-7368.5151634722424</v>
      </c>
      <c r="E45" s="18"/>
      <c r="F45" s="35">
        <v>-1482.5977827031841</v>
      </c>
      <c r="G45" s="18"/>
      <c r="H45" s="35">
        <v>-5517.7486959302869</v>
      </c>
      <c r="I45" s="24"/>
      <c r="J45" s="35">
        <v>-368.16868483877323</v>
      </c>
      <c r="K45" s="18"/>
      <c r="L45" s="35">
        <v>0</v>
      </c>
      <c r="M45" s="18"/>
      <c r="N45" s="35">
        <v>0</v>
      </c>
      <c r="O45" s="18"/>
      <c r="P45" s="20">
        <f>SUM(F45:N45)</f>
        <v>-7368.5151634722442</v>
      </c>
    </row>
    <row r="46" spans="1:16" x14ac:dyDescent="0.25">
      <c r="A46" s="36"/>
      <c r="B46" s="28"/>
      <c r="D46" s="19"/>
      <c r="E46" s="18"/>
      <c r="F46" s="30"/>
      <c r="G46" s="18"/>
      <c r="H46" s="30"/>
      <c r="I46" s="24"/>
      <c r="J46" s="30"/>
      <c r="K46" s="18"/>
      <c r="L46" s="30"/>
      <c r="M46" s="18"/>
      <c r="N46" s="20"/>
      <c r="O46" s="18"/>
      <c r="P46" s="20"/>
    </row>
    <row r="47" spans="1:16" ht="13.8" thickBot="1" x14ac:dyDescent="0.3">
      <c r="A47" s="36">
        <f>MAX($A$14:A45)+1</f>
        <v>18</v>
      </c>
      <c r="B47" s="28" t="s">
        <v>44</v>
      </c>
      <c r="D47" s="17">
        <f>SUM(D44:D45)</f>
        <v>154681.88509897413</v>
      </c>
      <c r="F47" s="17">
        <f>SUM(F44:F45)</f>
        <v>19346.89536697177</v>
      </c>
      <c r="H47" s="32">
        <f>SUM(H44:H45)</f>
        <v>91416.648981081147</v>
      </c>
      <c r="I47" s="24"/>
      <c r="J47" s="32">
        <f>SUM(J44:J45)</f>
        <v>42446.770190921219</v>
      </c>
      <c r="L47" s="17">
        <f>SUM(L44:L45)</f>
        <v>1471.5705599999997</v>
      </c>
      <c r="M47" s="20"/>
      <c r="N47" s="17">
        <f>SUM(N44:N45)</f>
        <v>0</v>
      </c>
      <c r="P47" s="16">
        <f>SUM(F47:L47)</f>
        <v>154681.88509897413</v>
      </c>
    </row>
    <row r="48" spans="1:16" ht="13.8" thickTop="1" x14ac:dyDescent="0.25">
      <c r="H48" s="24"/>
      <c r="I48" s="24"/>
      <c r="J48" s="24"/>
    </row>
    <row r="49" spans="1:16" x14ac:dyDescent="0.25">
      <c r="A49" s="36"/>
      <c r="B49" s="14" t="s">
        <v>12</v>
      </c>
      <c r="H49" s="24"/>
      <c r="I49" s="24"/>
      <c r="J49" s="24"/>
    </row>
    <row r="50" spans="1:16" x14ac:dyDescent="0.25">
      <c r="B50" s="12"/>
      <c r="H50" s="24"/>
      <c r="I50" s="24"/>
      <c r="J50" s="24"/>
    </row>
    <row r="51" spans="1:16" ht="13.8" thickBot="1" x14ac:dyDescent="0.3">
      <c r="A51" s="36">
        <f>MAX($A$14:A50)+1</f>
        <v>19</v>
      </c>
      <c r="B51" s="28" t="s">
        <v>45</v>
      </c>
      <c r="D51" s="42">
        <v>23898.700496907863</v>
      </c>
      <c r="F51" s="42">
        <v>3679.3293345266661</v>
      </c>
      <c r="H51" s="42">
        <v>19359.306111227506</v>
      </c>
      <c r="I51" s="24"/>
      <c r="J51" s="42">
        <v>661.64512873869307</v>
      </c>
      <c r="L51" s="42">
        <v>198.41992241499997</v>
      </c>
      <c r="M51" s="20"/>
      <c r="N51" s="42">
        <v>0</v>
      </c>
      <c r="P51" s="16">
        <f>SUM(F51:L51)</f>
        <v>23898.700496907863</v>
      </c>
    </row>
    <row r="52" spans="1:16" ht="13.8" thickTop="1" x14ac:dyDescent="0.25">
      <c r="I52" s="24"/>
    </row>
    <row r="53" spans="1:16" x14ac:dyDescent="0.25">
      <c r="A53" s="36"/>
      <c r="B53" s="14" t="s">
        <v>22</v>
      </c>
      <c r="I53" s="24"/>
    </row>
    <row r="54" spans="1:16" x14ac:dyDescent="0.25">
      <c r="A54" s="36"/>
      <c r="B54" s="14"/>
      <c r="I54" s="24"/>
    </row>
    <row r="55" spans="1:16" ht="13.8" thickBot="1" x14ac:dyDescent="0.3">
      <c r="A55" s="36">
        <f>MAX($A$14:A54)+1</f>
        <v>20</v>
      </c>
      <c r="B55" s="28" t="s">
        <v>46</v>
      </c>
      <c r="D55" s="42">
        <v>15491.673000000001</v>
      </c>
      <c r="F55" s="42">
        <v>925.2963666317969</v>
      </c>
      <c r="H55" s="42">
        <v>1927.3795266072052</v>
      </c>
      <c r="I55" s="24"/>
      <c r="J55" s="42">
        <v>8073.599430383063</v>
      </c>
      <c r="L55" s="42">
        <v>4565.3976763779365</v>
      </c>
      <c r="M55" s="20"/>
      <c r="N55" s="42">
        <v>0</v>
      </c>
      <c r="P55" s="16">
        <f>SUM(F55:L55)</f>
        <v>15491.673000000003</v>
      </c>
    </row>
    <row r="56" spans="1:16" ht="13.8" thickTop="1" x14ac:dyDescent="0.25">
      <c r="B56" s="28"/>
      <c r="H56" s="24"/>
      <c r="I56" s="24"/>
      <c r="J56" s="24"/>
    </row>
    <row r="57" spans="1:16" ht="13.8" thickBot="1" x14ac:dyDescent="0.3">
      <c r="A57" s="36">
        <f>MAX($A$14:A56)+1</f>
        <v>21</v>
      </c>
      <c r="B57" s="39" t="s">
        <v>25</v>
      </c>
      <c r="D57" s="26">
        <f>D17+D32+D36+D51+D47+D55</f>
        <v>3112971.5666826521</v>
      </c>
      <c r="F57" s="26">
        <f>F25+F32+F40+F51+F47+F55</f>
        <v>211774.84194719623</v>
      </c>
      <c r="H57" s="26">
        <f>H25+H32+H40+H51+H47+H55</f>
        <v>523525.72427435365</v>
      </c>
      <c r="I57" s="24"/>
      <c r="J57" s="26">
        <f>J25+J32+J40+J51+J47+J55</f>
        <v>1512578.1677637824</v>
      </c>
      <c r="L57" s="26">
        <f>L25+L32+L40+L51+L47+L55</f>
        <v>865092.83269731945</v>
      </c>
      <c r="N57" s="26">
        <f>N25+N32+N40+N51+N47+N55</f>
        <v>0</v>
      </c>
      <c r="P57" s="26">
        <f>P25+P32+P40+P51+P47+P55</f>
        <v>3112971.5666826521</v>
      </c>
    </row>
    <row r="58" spans="1:16" x14ac:dyDescent="0.25">
      <c r="D58" s="4"/>
      <c r="P58" s="4"/>
    </row>
    <row r="59" spans="1:16" x14ac:dyDescent="0.25">
      <c r="A59" s="11" t="s">
        <v>48</v>
      </c>
    </row>
    <row r="60" spans="1:16" x14ac:dyDescent="0.25">
      <c r="A60" s="13" t="s">
        <v>27</v>
      </c>
      <c r="B60" s="21" t="s">
        <v>47</v>
      </c>
    </row>
  </sheetData>
  <mergeCells count="2">
    <mergeCell ref="A6:P6"/>
    <mergeCell ref="F8:L8"/>
  </mergeCells>
  <printOptions horizontalCentered="1"/>
  <pageMargins left="0.7" right="0.7" top="0.75" bottom="0.75" header="0.3" footer="0.3"/>
  <pageSetup scale="60" orientation="portrait" r:id="rId1"/>
  <headerFooter>
    <oddHeader xml:space="preserve">&amp;R&amp;"Arial,Regular"&amp;10Filed: 2023-05-18
EB-2022-0200
Exhibit I.7.0-STAFF-237
Attachment 10.1
Page &amp;P of &amp;N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167dcd481efed85bb8318320872825bf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f3f0393e42ae996c6ffe4d78604b12b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a xmlns="0f3dc55c-bcca-45e2-bb95-d6030d9207f1" xsi:nil="true"/>
    <Intervenor xmlns="0f3dc55c-bcca-45e2-bb95-d6030d9207f1" xsi:nil="true"/>
    <KeySupport xmlns="0f3dc55c-bcca-45e2-bb95-d6030d9207f1">
      <UserInfo>
        <DisplayName/>
        <AccountId xsi:nil="true"/>
        <AccountType/>
      </UserInfo>
    </KeySupport>
    <_ip_UnifiedCompliancePolicyUIAction xmlns="http://schemas.microsoft.com/sharepoint/v3" xsi:nil="true"/>
    <TeamsPlannerStatus xmlns="0f3dc55c-bcca-45e2-bb95-d6030d9207f1">Draft Response</TeamsPlannerStatus>
    <RegLead xmlns="0f3dc55c-bcca-45e2-bb95-d6030d9207f1">
      <UserInfo>
        <DisplayName/>
        <AccountId xsi:nil="true"/>
        <AccountType/>
      </UserInfo>
    </RegLead>
    <Legal xmlns="0f3dc55c-bcca-45e2-bb95-d6030d9207f1">
      <UserInfo>
        <DisplayName/>
        <AccountId xsi:nil="true"/>
        <AccountType/>
      </UserInfo>
    </Legal>
    <Exhibit xmlns="0f3dc55c-bcca-45e2-bb95-d6030d9207f1" xsi:nil="true"/>
    <Category xmlns="0f3dc55c-bcca-45e2-bb95-d6030d9207f1" xsi:nil="true"/>
    <_ip_UnifiedCompliancePolicyProperties xmlns="http://schemas.microsoft.com/sharepoint/v3" xsi:nil="true"/>
    <Witnesses xmlns="0f3dc55c-bcca-45e2-bb95-d6030d9207f1" xsi:nil="true"/>
    <Int_x002f_Exhibit_x002f_Tab xmlns="0f3dc55c-bcca-45e2-bb95-d6030d9207f1" xsi:nil="true"/>
    <_dlc_DocId xmlns="bc9be6ef-036f-4d38-ab45-2a4da0c93cb0">C6U45NHNYSXQ-1954422155-5877</_dlc_DocId>
    <_dlc_DocIdUrl xmlns="bc9be6ef-036f-4d38-ab45-2a4da0c93cb0">
      <Url>https://enbridge.sharepoint.com/teams/EB-2022-02002024Rebasing/_layouts/15/DocIdRedir.aspx?ID=C6U45NHNYSXQ-1954422155-5877</Url>
      <Description>C6U45NHNYSXQ-1954422155-5877</Description>
    </_dlc_DocIdUrl>
  </documentManagement>
</p:properties>
</file>

<file path=customXml/itemProps1.xml><?xml version="1.0" encoding="utf-8"?>
<ds:datastoreItem xmlns:ds="http://schemas.openxmlformats.org/officeDocument/2006/customXml" ds:itemID="{19F20E0F-0669-498C-BA44-975192172F2E}"/>
</file>

<file path=customXml/itemProps2.xml><?xml version="1.0" encoding="utf-8"?>
<ds:datastoreItem xmlns:ds="http://schemas.openxmlformats.org/officeDocument/2006/customXml" ds:itemID="{492BC9DB-BA62-49C1-B57A-6E67B3569455}"/>
</file>

<file path=customXml/itemProps3.xml><?xml version="1.0" encoding="utf-8"?>
<ds:datastoreItem xmlns:ds="http://schemas.openxmlformats.org/officeDocument/2006/customXml" ds:itemID="{29CAA7F8-0D7D-4BFE-B36D-5B3323296AC0}"/>
</file>

<file path=customXml/itemProps4.xml><?xml version="1.0" encoding="utf-8"?>
<ds:datastoreItem xmlns:ds="http://schemas.openxmlformats.org/officeDocument/2006/customXml" ds:itemID="{4DD19DCE-D767-4702-8D4F-4CF9933DF5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Mikhaila</dc:creator>
  <cp:lastModifiedBy>Kent Kerrigan</cp:lastModifiedBy>
  <cp:lastPrinted>2023-05-18T16:02:46Z</cp:lastPrinted>
  <dcterms:created xsi:type="dcterms:W3CDTF">2015-06-05T18:17:20Z</dcterms:created>
  <dcterms:modified xsi:type="dcterms:W3CDTF">2023-05-18T18:22:05Z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2023-04-13T13:40:15Z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b2c7a87d-b629-4708-90b8-2dcc99e15c35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0x010100F3E2251B1EE19E40ADD262C998ACD182</vt:lpwstr>
  </property>
  <property fmtid="{D5CDD505-2E9C-101B-9397-08002B2CF9AE}" pid="10" name="_dlc_DocIdItemGuid">
    <vt:lpwstr>51eca48e-a020-4dee-8cab-ab007eba009c</vt:lpwstr>
  </property>
</Properties>
</file>