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4 Rebasing\2024 Cost of Service\5. Existing Rate Zones &amp; Updated Cost Study - Apr 2023\Attachments for Filing\Attachment 10 - Service Area Working Papers\"/>
    </mc:Choice>
  </mc:AlternateContent>
  <xr:revisionPtr revIDLastSave="0" documentId="13_ncr:1_{E79B3CA7-9DC5-469C-94EE-0F4DF2D21461}" xr6:coauthVersionLast="47" xr6:coauthVersionMax="47" xr10:uidLastSave="{00000000-0000-0000-0000-000000000000}"/>
  <bookViews>
    <workbookView xWindow="-108" yWindow="-108" windowWidth="23256" windowHeight="12576" xr2:uid="{C53CDFA1-58A5-4AC8-B424-0675777EB0F9}"/>
  </bookViews>
  <sheets>
    <sheet name="Sheet1" sheetId="1" r:id="rId1"/>
  </sheets>
  <definedNames>
    <definedName name="_xlnm.Print_Area" localSheetId="0">Sheet1!$A$1:$Q$51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N46" i="1"/>
  <c r="P22" i="1"/>
  <c r="N16" i="1"/>
  <c r="P15" i="1"/>
  <c r="J16" i="1" s="1"/>
  <c r="N18" i="1"/>
  <c r="A13" i="1"/>
  <c r="L16" i="1" l="1"/>
  <c r="N23" i="1"/>
  <c r="N25" i="1" s="1"/>
  <c r="H23" i="1"/>
  <c r="H25" i="1" s="1"/>
  <c r="L23" i="1"/>
  <c r="L25" i="1" s="1"/>
  <c r="J23" i="1"/>
  <c r="J25" i="1" s="1"/>
  <c r="F23" i="1"/>
  <c r="P32" i="1"/>
  <c r="P43" i="1"/>
  <c r="D48" i="1"/>
  <c r="F16" i="1"/>
  <c r="P36" i="1"/>
  <c r="F37" i="1" s="1"/>
  <c r="J18" i="1"/>
  <c r="L18" i="1"/>
  <c r="P27" i="1"/>
  <c r="H16" i="1"/>
  <c r="H18" i="1" s="1"/>
  <c r="A15" i="1"/>
  <c r="A16" i="1" s="1"/>
  <c r="P16" i="1" l="1"/>
  <c r="A18" i="1"/>
  <c r="A20" i="1"/>
  <c r="F39" i="1"/>
  <c r="L44" i="1"/>
  <c r="L46" i="1" s="1"/>
  <c r="F44" i="1"/>
  <c r="L37" i="1"/>
  <c r="L39" i="1" s="1"/>
  <c r="L48" i="1" s="1"/>
  <c r="J44" i="1"/>
  <c r="J46" i="1" s="1"/>
  <c r="F28" i="1"/>
  <c r="N28" i="1"/>
  <c r="N30" i="1" s="1"/>
  <c r="N32" i="1" s="1"/>
  <c r="J28" i="1"/>
  <c r="J30" i="1" s="1"/>
  <c r="J32" i="1" s="1"/>
  <c r="P23" i="1"/>
  <c r="F25" i="1"/>
  <c r="J37" i="1"/>
  <c r="J39" i="1" s="1"/>
  <c r="N37" i="1"/>
  <c r="N39" i="1" s="1"/>
  <c r="H37" i="1"/>
  <c r="H39" i="1" s="1"/>
  <c r="A22" i="1"/>
  <c r="L28" i="1"/>
  <c r="L30" i="1" s="1"/>
  <c r="L32" i="1" s="1"/>
  <c r="F18" i="1"/>
  <c r="H28" i="1"/>
  <c r="H30" i="1" s="1"/>
  <c r="H32" i="1" s="1"/>
  <c r="H44" i="1"/>
  <c r="H46" i="1" s="1"/>
  <c r="H48" i="1" l="1"/>
  <c r="J48" i="1"/>
  <c r="A23" i="1"/>
  <c r="A27" i="1" s="1"/>
  <c r="P39" i="1"/>
  <c r="P37" i="1"/>
  <c r="A25" i="1"/>
  <c r="N48" i="1"/>
  <c r="P18" i="1"/>
  <c r="P48" i="1" s="1"/>
  <c r="P28" i="1"/>
  <c r="F30" i="1"/>
  <c r="F32" i="1" s="1"/>
  <c r="P44" i="1"/>
  <c r="F46" i="1"/>
  <c r="P46" i="1" s="1"/>
  <c r="F48" i="1" l="1"/>
  <c r="A28" i="1"/>
  <c r="A30" i="1" l="1"/>
  <c r="A32" i="1" l="1"/>
  <c r="A34" i="1" s="1"/>
  <c r="A36" i="1" s="1"/>
  <c r="A37" i="1" s="1"/>
  <c r="A39" i="1" s="1"/>
  <c r="A41" i="1" s="1"/>
  <c r="A43" i="1" s="1"/>
  <c r="A44" i="1" s="1"/>
  <c r="A46" i="1" s="1"/>
  <c r="A48" i="1" s="1"/>
</calcChain>
</file>

<file path=xl/sharedStrings.xml><?xml version="1.0" encoding="utf-8"?>
<sst xmlns="http://schemas.openxmlformats.org/spreadsheetml/2006/main" count="45" uniqueCount="39">
  <si>
    <t>Storage Classification by Service Area</t>
  </si>
  <si>
    <t>Service Areas</t>
  </si>
  <si>
    <t>Line</t>
  </si>
  <si>
    <t>As Filed</t>
  </si>
  <si>
    <t>No.</t>
  </si>
  <si>
    <t>Particulars ($000s)</t>
  </si>
  <si>
    <t>Total (1)</t>
  </si>
  <si>
    <t>North</t>
  </si>
  <si>
    <t>East</t>
  </si>
  <si>
    <t>Central</t>
  </si>
  <si>
    <t>South</t>
  </si>
  <si>
    <t>Ex-franchise</t>
  </si>
  <si>
    <t>Total</t>
  </si>
  <si>
    <t>(a)</t>
  </si>
  <si>
    <t>(b)</t>
  </si>
  <si>
    <t>(c)</t>
  </si>
  <si>
    <t>(d)</t>
  </si>
  <si>
    <t>(e)</t>
  </si>
  <si>
    <t>(f)</t>
  </si>
  <si>
    <t>(g)</t>
  </si>
  <si>
    <t>Storage Deliverability</t>
  </si>
  <si>
    <t>Deliverability Requirements (TJ/day)</t>
  </si>
  <si>
    <t>Percentage allocation</t>
  </si>
  <si>
    <t>Storage Deliverability classification by service area</t>
  </si>
  <si>
    <t>Storage Space</t>
  </si>
  <si>
    <t>Storage Space Requirements (TJ)</t>
  </si>
  <si>
    <t>Storage Space requirements by service area</t>
  </si>
  <si>
    <t>Gas in Storage (TJ)</t>
  </si>
  <si>
    <t>Gas in Storage by service area</t>
  </si>
  <si>
    <t>Storage Space classification by service area</t>
  </si>
  <si>
    <t>Operational Contingency</t>
  </si>
  <si>
    <t>Operational Contingency (TJ)</t>
  </si>
  <si>
    <t>Operational Contingency classification by service area</t>
  </si>
  <si>
    <t>Storage Commodity</t>
  </si>
  <si>
    <t>Storage Commodity classification by service area</t>
  </si>
  <si>
    <t>Total Storage Revenue Requirement</t>
  </si>
  <si>
    <t>Note:</t>
  </si>
  <si>
    <t>(1)</t>
  </si>
  <si>
    <t>Totals per Attachment 1.5, line 112.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</si>
</sst>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0" xfId="0" quotePrefix="1" applyFont="1" applyAlignment="1">
      <alignment horizontal="center"/>
    </xf>
    <xf numFmtId="0" fontId="5" fillId="0" borderId="0" xfId="0" applyFont="1"/>
    <xf numFmtId="164" fontId="2" fillId="0" borderId="2" xfId="1" applyNumberFormat="1" applyFont="1" applyBorder="1"/>
    <xf numFmtId="164" fontId="6" fillId="0" borderId="0" xfId="1" applyNumberFormat="1" applyFont="1" applyFill="1"/>
    <xf numFmtId="0" fontId="4" fillId="0" borderId="0" xfId="0" applyFont="1" applyAlignment="1">
      <alignment horizontal="left" indent="1"/>
    </xf>
    <xf numFmtId="164" fontId="2" fillId="0" borderId="0" xfId="1" applyNumberFormat="1" applyFont="1"/>
    <xf numFmtId="164" fontId="2" fillId="0" borderId="0" xfId="1" applyNumberFormat="1" applyFont="1" applyFill="1"/>
    <xf numFmtId="0" fontId="4" fillId="0" borderId="0" xfId="0" applyFont="1" applyAlignment="1">
      <alignment horizontal="left" indent="2"/>
    </xf>
    <xf numFmtId="10" fontId="2" fillId="0" borderId="0" xfId="2" applyNumberFormat="1" applyFont="1"/>
    <xf numFmtId="165" fontId="2" fillId="0" borderId="0" xfId="2" applyNumberFormat="1" applyFont="1"/>
    <xf numFmtId="165" fontId="2" fillId="0" borderId="0" xfId="2" applyNumberFormat="1" applyFont="1" applyFill="1"/>
    <xf numFmtId="165" fontId="2" fillId="0" borderId="0" xfId="0" applyNumberFormat="1" applyFont="1"/>
    <xf numFmtId="164" fontId="2" fillId="0" borderId="2" xfId="1" applyNumberFormat="1" applyFont="1" applyFill="1" applyBorder="1"/>
    <xf numFmtId="164" fontId="2" fillId="0" borderId="2" xfId="0" applyNumberFormat="1" applyFont="1" applyBorder="1"/>
    <xf numFmtId="0" fontId="4" fillId="0" borderId="0" xfId="0" applyFont="1"/>
    <xf numFmtId="164" fontId="2" fillId="0" borderId="0" xfId="0" applyNumberFormat="1" applyFont="1"/>
    <xf numFmtId="164" fontId="2" fillId="0" borderId="3" xfId="0" applyNumberFormat="1" applyFont="1" applyBorder="1"/>
    <xf numFmtId="164" fontId="2" fillId="0" borderId="3" xfId="1" applyNumberFormat="1" applyFont="1" applyBorder="1"/>
    <xf numFmtId="165" fontId="2" fillId="0" borderId="0" xfId="2" applyNumberFormat="1" applyFont="1" applyFill="1" applyBorder="1"/>
    <xf numFmtId="164" fontId="4" fillId="0" borderId="0" xfId="1" applyNumberFormat="1" applyFont="1" applyFill="1" applyBorder="1"/>
    <xf numFmtId="164" fontId="2" fillId="0" borderId="0" xfId="1" applyNumberFormat="1" applyFont="1" applyFill="1" applyBorder="1"/>
    <xf numFmtId="164" fontId="4" fillId="0" borderId="4" xfId="1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3C244-9F48-403E-B632-C2E2B01177B9}">
  <sheetPr>
    <pageSetUpPr fitToPage="1"/>
  </sheetPr>
  <dimension ref="A1:Q51"/>
  <sheetViews>
    <sheetView tabSelected="1" view="pageLayout" zoomScaleNormal="90" zoomScaleSheetLayoutView="80" workbookViewId="0">
      <selection activeCell="D28" sqref="D28"/>
    </sheetView>
  </sheetViews>
  <sheetFormatPr defaultColWidth="9.109375" defaultRowHeight="13.2" x14ac:dyDescent="0.25"/>
  <cols>
    <col min="1" max="1" width="5" style="1" customWidth="1"/>
    <col min="2" max="2" width="49.88671875" style="1" customWidth="1"/>
    <col min="3" max="3" width="1.6640625" style="1" customWidth="1"/>
    <col min="4" max="4" width="12" style="1" customWidth="1"/>
    <col min="5" max="5" width="1.6640625" style="1" customWidth="1"/>
    <col min="6" max="6" width="12" style="1" customWidth="1"/>
    <col min="7" max="7" width="1.6640625" style="1" customWidth="1"/>
    <col min="8" max="8" width="12" style="1" customWidth="1"/>
    <col min="9" max="9" width="1.6640625" style="1" customWidth="1"/>
    <col min="10" max="10" width="12" style="1" customWidth="1"/>
    <col min="11" max="11" width="1.6640625" style="1" customWidth="1"/>
    <col min="12" max="12" width="12" style="1" customWidth="1"/>
    <col min="13" max="13" width="1.6640625" style="1" customWidth="1"/>
    <col min="14" max="14" width="12.6640625" style="1" customWidth="1"/>
    <col min="15" max="15" width="1.6640625" style="1" customWidth="1"/>
    <col min="16" max="16" width="12" style="1" customWidth="1"/>
    <col min="17" max="17" width="1.6640625" style="1" customWidth="1"/>
    <col min="18" max="18" width="12.88671875" style="1" bestFit="1" customWidth="1"/>
    <col min="19" max="19" width="11.44140625" style="1" customWidth="1"/>
    <col min="20" max="16384" width="9.109375" style="1"/>
  </cols>
  <sheetData>
    <row r="1" spans="1:17" x14ac:dyDescent="0.25">
      <c r="P1" s="2"/>
    </row>
    <row r="6" spans="1:17" x14ac:dyDescent="0.25">
      <c r="A6" s="29" t="s">
        <v>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8" spans="1:17" x14ac:dyDescent="0.25">
      <c r="F8" s="30" t="s">
        <v>1</v>
      </c>
      <c r="G8" s="30"/>
      <c r="H8" s="30"/>
      <c r="I8" s="30"/>
      <c r="J8" s="30"/>
      <c r="K8" s="30"/>
      <c r="L8" s="30"/>
    </row>
    <row r="9" spans="1:17" x14ac:dyDescent="0.25">
      <c r="A9" s="3" t="s">
        <v>2</v>
      </c>
      <c r="D9" s="3" t="s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 t="s">
        <v>1</v>
      </c>
    </row>
    <row r="10" spans="1:17" x14ac:dyDescent="0.25">
      <c r="A10" s="4" t="s">
        <v>4</v>
      </c>
      <c r="B10" s="5" t="s">
        <v>5</v>
      </c>
      <c r="D10" s="4" t="s">
        <v>6</v>
      </c>
      <c r="F10" s="4" t="s">
        <v>7</v>
      </c>
      <c r="G10" s="3"/>
      <c r="H10" s="4" t="s">
        <v>8</v>
      </c>
      <c r="I10" s="3"/>
      <c r="J10" s="4" t="s">
        <v>9</v>
      </c>
      <c r="K10" s="3"/>
      <c r="L10" s="4" t="s">
        <v>10</v>
      </c>
      <c r="M10" s="3"/>
      <c r="N10" s="4" t="s">
        <v>11</v>
      </c>
      <c r="O10" s="3"/>
      <c r="P10" s="4" t="s">
        <v>12</v>
      </c>
    </row>
    <row r="11" spans="1:17" x14ac:dyDescent="0.25">
      <c r="A11" s="3"/>
      <c r="D11" s="6" t="s">
        <v>13</v>
      </c>
      <c r="E11" s="3"/>
      <c r="F11" s="6" t="s">
        <v>14</v>
      </c>
      <c r="G11" s="3"/>
      <c r="H11" s="6" t="s">
        <v>15</v>
      </c>
      <c r="J11" s="6" t="s">
        <v>16</v>
      </c>
      <c r="K11" s="3"/>
      <c r="L11" s="6" t="s">
        <v>17</v>
      </c>
      <c r="M11" s="6"/>
      <c r="N11" s="6" t="s">
        <v>18</v>
      </c>
      <c r="O11" s="3"/>
      <c r="P11" s="3" t="s">
        <v>19</v>
      </c>
    </row>
    <row r="12" spans="1:17" x14ac:dyDescent="0.25">
      <c r="A12" s="3"/>
    </row>
    <row r="13" spans="1:17" ht="13.8" thickBot="1" x14ac:dyDescent="0.3">
      <c r="A13" s="3">
        <f>MAX($A12:A$12)+1</f>
        <v>1</v>
      </c>
      <c r="B13" s="7" t="s">
        <v>20</v>
      </c>
      <c r="D13" s="8">
        <v>132486.45444445519</v>
      </c>
    </row>
    <row r="14" spans="1:17" ht="13.8" thickTop="1" x14ac:dyDescent="0.25">
      <c r="B14" s="7"/>
      <c r="D14" s="9"/>
    </row>
    <row r="15" spans="1:17" x14ac:dyDescent="0.25">
      <c r="A15" s="3">
        <f>MAX($A$12:A14)+1</f>
        <v>2</v>
      </c>
      <c r="B15" s="10" t="s">
        <v>21</v>
      </c>
      <c r="D15" s="9"/>
      <c r="F15" s="11">
        <v>250.94472992101018</v>
      </c>
      <c r="G15" s="11"/>
      <c r="H15" s="11">
        <v>578.51091575195437</v>
      </c>
      <c r="I15" s="12"/>
      <c r="J15" s="11">
        <v>2531.4660871823271</v>
      </c>
      <c r="K15" s="11"/>
      <c r="L15" s="11">
        <v>1742.1821676537199</v>
      </c>
      <c r="M15" s="11"/>
      <c r="N15" s="11">
        <v>0</v>
      </c>
      <c r="O15" s="11"/>
      <c r="P15" s="11">
        <f>SUM(F15:N15)</f>
        <v>5103.1039005090115</v>
      </c>
    </row>
    <row r="16" spans="1:17" x14ac:dyDescent="0.25">
      <c r="A16" s="3">
        <f>MAX($A$12:A15)+1</f>
        <v>3</v>
      </c>
      <c r="B16" s="13" t="s">
        <v>22</v>
      </c>
      <c r="F16" s="14">
        <f>F15/P15</f>
        <v>4.9174920756753469E-2</v>
      </c>
      <c r="G16" s="15"/>
      <c r="H16" s="16">
        <f>H15/P15</f>
        <v>0.1133645183462266</v>
      </c>
      <c r="I16" s="16"/>
      <c r="J16" s="16">
        <f>J15/P15</f>
        <v>0.49606399096240716</v>
      </c>
      <c r="K16" s="15"/>
      <c r="L16" s="15">
        <f>L15/P15</f>
        <v>0.34139656993461276</v>
      </c>
      <c r="M16" s="15"/>
      <c r="N16" s="15">
        <f>0</f>
        <v>0</v>
      </c>
      <c r="O16" s="15"/>
      <c r="P16" s="17">
        <f>SUM(F16:N16)</f>
        <v>1</v>
      </c>
    </row>
    <row r="17" spans="1:16" x14ac:dyDescent="0.25">
      <c r="B17" s="10"/>
      <c r="I17" s="16"/>
    </row>
    <row r="18" spans="1:16" ht="13.8" thickBot="1" x14ac:dyDescent="0.3">
      <c r="A18" s="3">
        <f>MAX($A$12:A17)+1</f>
        <v>4</v>
      </c>
      <c r="B18" s="10" t="s">
        <v>23</v>
      </c>
      <c r="F18" s="8">
        <f>$D$13*F16</f>
        <v>6515.0108986493124</v>
      </c>
      <c r="G18" s="11"/>
      <c r="H18" s="18">
        <f>$D$13*H16</f>
        <v>15019.263095494955</v>
      </c>
      <c r="I18" s="16"/>
      <c r="J18" s="18">
        <f>$D$13*J16</f>
        <v>65721.759340175588</v>
      </c>
      <c r="K18" s="11"/>
      <c r="L18" s="8">
        <f>$D$13*L16</f>
        <v>45230.421110135336</v>
      </c>
      <c r="N18" s="8">
        <f>$D$13*N16</f>
        <v>0</v>
      </c>
      <c r="P18" s="19">
        <f>SUM(F18:N18)</f>
        <v>132486.45444445519</v>
      </c>
    </row>
    <row r="19" spans="1:16" ht="13.8" thickTop="1" x14ac:dyDescent="0.25">
      <c r="B19" s="20"/>
      <c r="I19" s="16"/>
    </row>
    <row r="20" spans="1:16" ht="13.8" thickBot="1" x14ac:dyDescent="0.3">
      <c r="A20" s="3">
        <f>MAX($A$12:A19)+1</f>
        <v>5</v>
      </c>
      <c r="B20" s="7" t="s">
        <v>24</v>
      </c>
      <c r="D20" s="8">
        <v>81118.123706522776</v>
      </c>
      <c r="I20" s="16"/>
    </row>
    <row r="21" spans="1:16" ht="13.8" thickTop="1" x14ac:dyDescent="0.25">
      <c r="B21" s="20"/>
      <c r="I21" s="16"/>
    </row>
    <row r="22" spans="1:16" x14ac:dyDescent="0.25">
      <c r="A22" s="3">
        <f>MAX($A$12:A21)+1</f>
        <v>6</v>
      </c>
      <c r="B22" s="10" t="s">
        <v>25</v>
      </c>
      <c r="F22" s="11">
        <v>12513.90681979028</v>
      </c>
      <c r="G22" s="11"/>
      <c r="H22" s="11">
        <v>25594.50096445778</v>
      </c>
      <c r="I22" s="12"/>
      <c r="J22" s="11">
        <v>105347.00363960292</v>
      </c>
      <c r="K22" s="11"/>
      <c r="L22" s="11">
        <v>74294.083617295255</v>
      </c>
      <c r="M22" s="11"/>
      <c r="N22" s="11">
        <v>0</v>
      </c>
      <c r="P22" s="21">
        <f>SUM(F22:N22)</f>
        <v>217749.49504114623</v>
      </c>
    </row>
    <row r="23" spans="1:16" x14ac:dyDescent="0.25">
      <c r="A23" s="3">
        <f>MAX($A$12:A22)+1</f>
        <v>7</v>
      </c>
      <c r="B23" s="13" t="s">
        <v>22</v>
      </c>
      <c r="F23" s="15">
        <f>F22/$P$22</f>
        <v>5.7469280548391788E-2</v>
      </c>
      <c r="G23" s="15"/>
      <c r="H23" s="16">
        <f>H22/P22</f>
        <v>0.1175410347547369</v>
      </c>
      <c r="I23" s="16"/>
      <c r="J23" s="16">
        <f>J22/P22</f>
        <v>0.48379907204697031</v>
      </c>
      <c r="K23" s="15"/>
      <c r="L23" s="15">
        <f>L22/$P$22</f>
        <v>0.34119061264990097</v>
      </c>
      <c r="N23" s="15">
        <f>N22/$P$22</f>
        <v>0</v>
      </c>
      <c r="P23" s="17">
        <f>SUM(F23:N23)</f>
        <v>1</v>
      </c>
    </row>
    <row r="24" spans="1:16" x14ac:dyDescent="0.25">
      <c r="B24" s="10"/>
      <c r="I24" s="16"/>
    </row>
    <row r="25" spans="1:16" x14ac:dyDescent="0.25">
      <c r="A25" s="3">
        <f>MAX($A$12:A24)+1</f>
        <v>8</v>
      </c>
      <c r="B25" s="10" t="s">
        <v>26</v>
      </c>
      <c r="F25" s="22">
        <f>$P$25*F23</f>
        <v>2413.7903598261969</v>
      </c>
      <c r="G25" s="21"/>
      <c r="H25" s="22">
        <f>$P$25*H23</f>
        <v>4936.8882621746943</v>
      </c>
      <c r="I25" s="16"/>
      <c r="J25" s="22">
        <f>$P$25*J23</f>
        <v>20320.239353205474</v>
      </c>
      <c r="K25" s="21"/>
      <c r="L25" s="22">
        <f>$P$25*L23</f>
        <v>14330.48410940254</v>
      </c>
      <c r="N25" s="22">
        <f>$P$25*N23</f>
        <v>0</v>
      </c>
      <c r="P25" s="23">
        <v>42001.402084608904</v>
      </c>
    </row>
    <row r="26" spans="1:16" x14ac:dyDescent="0.25">
      <c r="B26" s="20"/>
      <c r="I26" s="16"/>
    </row>
    <row r="27" spans="1:16" x14ac:dyDescent="0.25">
      <c r="A27" s="3">
        <f>MAX($A$12:A26)+1</f>
        <v>9</v>
      </c>
      <c r="B27" s="10" t="s">
        <v>27</v>
      </c>
      <c r="F27" s="11">
        <v>11456.657703601206</v>
      </c>
      <c r="G27" s="11"/>
      <c r="H27" s="11">
        <v>25428.825526868583</v>
      </c>
      <c r="I27" s="12"/>
      <c r="J27" s="11">
        <v>104665.08329464526</v>
      </c>
      <c r="K27" s="11"/>
      <c r="L27" s="11">
        <v>59810.530395672395</v>
      </c>
      <c r="M27" s="11"/>
      <c r="N27" s="11">
        <v>0</v>
      </c>
      <c r="P27" s="21">
        <f>SUM(F27:N27)</f>
        <v>201361.09692078744</v>
      </c>
    </row>
    <row r="28" spans="1:16" x14ac:dyDescent="0.25">
      <c r="A28" s="3">
        <f>MAX($A$12:A27)+1</f>
        <v>10</v>
      </c>
      <c r="B28" s="13" t="s">
        <v>22</v>
      </c>
      <c r="F28" s="15">
        <f>F27/$P$27</f>
        <v>5.6896083100441641E-2</v>
      </c>
      <c r="G28" s="15"/>
      <c r="H28" s="15">
        <f>H27/$P$27</f>
        <v>0.1262846990591828</v>
      </c>
      <c r="I28" s="16"/>
      <c r="J28" s="15">
        <f>J27/$P$27</f>
        <v>0.51978800719296336</v>
      </c>
      <c r="K28" s="15"/>
      <c r="L28" s="15">
        <f>L27/$P$27</f>
        <v>0.29703121064741217</v>
      </c>
      <c r="N28" s="15">
        <f>N27/$P$27</f>
        <v>0</v>
      </c>
      <c r="P28" s="17">
        <f>SUM(F28:N28)</f>
        <v>1</v>
      </c>
    </row>
    <row r="29" spans="1:16" x14ac:dyDescent="0.25">
      <c r="B29" s="13"/>
      <c r="I29" s="16"/>
    </row>
    <row r="30" spans="1:16" x14ac:dyDescent="0.25">
      <c r="A30" s="3">
        <f>MAX($A$12:A29)+1</f>
        <v>11</v>
      </c>
      <c r="B30" s="10" t="s">
        <v>28</v>
      </c>
      <c r="F30" s="22">
        <f>$P$30*F28</f>
        <v>2225.5882440172541</v>
      </c>
      <c r="G30" s="21"/>
      <c r="H30" s="22">
        <f>$P$30*H28</f>
        <v>4939.8434182052224</v>
      </c>
      <c r="I30" s="16"/>
      <c r="J30" s="22">
        <f>$P$30*J28</f>
        <v>20332.402779776512</v>
      </c>
      <c r="K30" s="21"/>
      <c r="L30" s="22">
        <f>$P$30*L28</f>
        <v>11618.887179914882</v>
      </c>
      <c r="N30" s="22">
        <f>$P$30*N28</f>
        <v>0</v>
      </c>
      <c r="P30" s="23">
        <v>39116.721621913872</v>
      </c>
    </row>
    <row r="31" spans="1:16" x14ac:dyDescent="0.25">
      <c r="B31" s="10"/>
      <c r="I31" s="16"/>
    </row>
    <row r="32" spans="1:16" ht="13.8" thickBot="1" x14ac:dyDescent="0.3">
      <c r="A32" s="3">
        <f>MAX($A$12:A31)+1</f>
        <v>12</v>
      </c>
      <c r="B32" s="10" t="s">
        <v>29</v>
      </c>
      <c r="F32" s="19">
        <f>F30+F25</f>
        <v>4639.3786038434509</v>
      </c>
      <c r="G32" s="21"/>
      <c r="H32" s="19">
        <f>H30+H25</f>
        <v>9876.7316803799167</v>
      </c>
      <c r="I32" s="16"/>
      <c r="J32" s="19">
        <f>J30+J25</f>
        <v>40652.642132981986</v>
      </c>
      <c r="K32" s="21"/>
      <c r="L32" s="19">
        <f>L30+L25</f>
        <v>25949.371289317423</v>
      </c>
      <c r="N32" s="19">
        <f>N30+N25</f>
        <v>0</v>
      </c>
      <c r="P32" s="19">
        <f>P30+P25</f>
        <v>81118.123706522776</v>
      </c>
    </row>
    <row r="33" spans="1:16" ht="13.8" thickTop="1" x14ac:dyDescent="0.25">
      <c r="B33" s="20"/>
      <c r="I33" s="16"/>
    </row>
    <row r="34" spans="1:16" ht="13.8" thickBot="1" x14ac:dyDescent="0.3">
      <c r="A34" s="3">
        <f>MAX($A$12:A33)+1</f>
        <v>13</v>
      </c>
      <c r="B34" s="7" t="s">
        <v>30</v>
      </c>
      <c r="D34" s="8">
        <v>7138.3490998511634</v>
      </c>
    </row>
    <row r="35" spans="1:16" ht="13.8" thickTop="1" x14ac:dyDescent="0.25">
      <c r="B35" s="20"/>
    </row>
    <row r="36" spans="1:16" x14ac:dyDescent="0.25">
      <c r="A36" s="3">
        <f>MAX($A$12:A35)+1</f>
        <v>14</v>
      </c>
      <c r="B36" s="10" t="s">
        <v>31</v>
      </c>
      <c r="F36" s="11">
        <v>21872.318059897949</v>
      </c>
      <c r="G36" s="11"/>
      <c r="H36" s="11">
        <v>42314.990527567337</v>
      </c>
      <c r="I36" s="12"/>
      <c r="J36" s="11">
        <v>191202.35424894825</v>
      </c>
      <c r="K36" s="11"/>
      <c r="L36" s="11">
        <v>116421.58845003825</v>
      </c>
      <c r="M36" s="11"/>
      <c r="N36" s="11">
        <v>27369.915550805112</v>
      </c>
      <c r="O36" s="11"/>
      <c r="P36" s="11">
        <f>SUM(F36:N36)</f>
        <v>399181.16683725693</v>
      </c>
    </row>
    <row r="37" spans="1:16" x14ac:dyDescent="0.25">
      <c r="A37" s="3">
        <f>MAX($A$12:A36)+1</f>
        <v>15</v>
      </c>
      <c r="B37" s="13" t="s">
        <v>22</v>
      </c>
      <c r="F37" s="15">
        <f>F36/$P$36</f>
        <v>5.4792960883385373E-2</v>
      </c>
      <c r="G37" s="15"/>
      <c r="H37" s="15">
        <f>H36/$P$36</f>
        <v>0.10600447627034176</v>
      </c>
      <c r="I37" s="16"/>
      <c r="J37" s="15">
        <f>J36/$P$36</f>
        <v>0.47898641051595497</v>
      </c>
      <c r="K37" s="15"/>
      <c r="L37" s="15">
        <f>L36/$P$36</f>
        <v>0.2916510049120189</v>
      </c>
      <c r="N37" s="15">
        <f>N36/$P$36</f>
        <v>6.8565147418298958E-2</v>
      </c>
      <c r="P37" s="17">
        <f>SUM(F37:N37)</f>
        <v>1</v>
      </c>
    </row>
    <row r="38" spans="1:16" x14ac:dyDescent="0.25">
      <c r="B38" s="10"/>
    </row>
    <row r="39" spans="1:16" ht="13.8" thickBot="1" x14ac:dyDescent="0.3">
      <c r="A39" s="3">
        <f>MAX($A$12:A38)+1</f>
        <v>16</v>
      </c>
      <c r="B39" s="10" t="s">
        <v>32</v>
      </c>
      <c r="F39" s="19">
        <f>$D$34*F37</f>
        <v>391.13128300009396</v>
      </c>
      <c r="G39" s="21"/>
      <c r="H39" s="19">
        <f>$D$34*H37</f>
        <v>756.69695776458809</v>
      </c>
      <c r="I39" s="21"/>
      <c r="J39" s="19">
        <f>$D$34*J37</f>
        <v>3419.172212347507</v>
      </c>
      <c r="K39" s="21"/>
      <c r="L39" s="19">
        <f>$D$34*L37</f>
        <v>2081.9066883843975</v>
      </c>
      <c r="N39" s="19">
        <f>$D$34*N37</f>
        <v>489.44195835457668</v>
      </c>
      <c r="P39" s="19">
        <f>SUM(F39:N39)</f>
        <v>7138.3490998511625</v>
      </c>
    </row>
    <row r="40" spans="1:16" ht="13.8" thickTop="1" x14ac:dyDescent="0.25">
      <c r="B40" s="20"/>
    </row>
    <row r="41" spans="1:16" ht="13.8" thickBot="1" x14ac:dyDescent="0.3">
      <c r="A41" s="3">
        <f>MAX($A$12:A40)+1</f>
        <v>17</v>
      </c>
      <c r="B41" s="7" t="s">
        <v>33</v>
      </c>
      <c r="D41" s="8">
        <v>21502.76014077627</v>
      </c>
    </row>
    <row r="42" spans="1:16" ht="13.8" thickTop="1" x14ac:dyDescent="0.25">
      <c r="B42" s="20"/>
    </row>
    <row r="43" spans="1:16" x14ac:dyDescent="0.25">
      <c r="A43" s="3">
        <f>MAX($A$12:A42)+1</f>
        <v>18</v>
      </c>
      <c r="B43" s="10" t="s">
        <v>33</v>
      </c>
      <c r="F43" s="11">
        <v>563.45461991683578</v>
      </c>
      <c r="G43" s="11"/>
      <c r="H43" s="11">
        <v>1293.1383269839289</v>
      </c>
      <c r="I43" s="12"/>
      <c r="J43" s="11">
        <v>5763.2603933103564</v>
      </c>
      <c r="K43" s="11"/>
      <c r="L43" s="11">
        <v>4507.4334518158312</v>
      </c>
      <c r="M43" s="11"/>
      <c r="N43" s="11">
        <v>0</v>
      </c>
      <c r="O43" s="11"/>
      <c r="P43" s="11">
        <f>SUM(F43:N43)</f>
        <v>12127.286792026953</v>
      </c>
    </row>
    <row r="44" spans="1:16" x14ac:dyDescent="0.25">
      <c r="A44" s="3">
        <f>MAX($A$12:A43)+1</f>
        <v>19</v>
      </c>
      <c r="B44" s="13" t="s">
        <v>22</v>
      </c>
      <c r="F44" s="15">
        <f>F43/P43</f>
        <v>4.6461721370956388E-2</v>
      </c>
      <c r="G44" s="15"/>
      <c r="H44" s="24">
        <f>H43/P43</f>
        <v>0.10663047301182806</v>
      </c>
      <c r="I44" s="25"/>
      <c r="J44" s="16">
        <f>J43/P43</f>
        <v>0.47523081560991814</v>
      </c>
      <c r="K44" s="15"/>
      <c r="L44" s="15">
        <f>L43/P43</f>
        <v>0.37167699000729737</v>
      </c>
      <c r="M44" s="15"/>
      <c r="N44" s="15">
        <f>0</f>
        <v>0</v>
      </c>
      <c r="O44" s="15"/>
      <c r="P44" s="17">
        <f>SUM(F44:N44)</f>
        <v>1</v>
      </c>
    </row>
    <row r="45" spans="1:16" x14ac:dyDescent="0.25">
      <c r="B45" s="10"/>
      <c r="H45" s="26"/>
      <c r="I45" s="25"/>
      <c r="J45" s="12"/>
    </row>
    <row r="46" spans="1:16" ht="13.8" thickBot="1" x14ac:dyDescent="0.3">
      <c r="A46" s="3">
        <f>MAX($A$12:A45)+1</f>
        <v>20</v>
      </c>
      <c r="B46" s="10" t="s">
        <v>34</v>
      </c>
      <c r="F46" s="19">
        <f>$D$41*F44</f>
        <v>999.05525036725408</v>
      </c>
      <c r="G46" s="21"/>
      <c r="H46" s="19">
        <f>$D$41*H44</f>
        <v>2292.849484870856</v>
      </c>
      <c r="I46" s="25"/>
      <c r="J46" s="19">
        <f>$D$41*J44</f>
        <v>10218.774239565546</v>
      </c>
      <c r="K46" s="21"/>
      <c r="L46" s="19">
        <f>$D$41*L44</f>
        <v>7992.0811659726141</v>
      </c>
      <c r="M46" s="21"/>
      <c r="N46" s="19">
        <f>$D$41*N44</f>
        <v>0</v>
      </c>
      <c r="O46" s="21"/>
      <c r="P46" s="19">
        <f>SUM(F46:N46)</f>
        <v>21502.76014077627</v>
      </c>
    </row>
    <row r="47" spans="1:16" ht="13.8" thickTop="1" x14ac:dyDescent="0.25">
      <c r="B47" s="20"/>
      <c r="H47" s="12"/>
      <c r="I47" s="25"/>
      <c r="J47" s="12"/>
    </row>
    <row r="48" spans="1:16" ht="13.8" thickBot="1" x14ac:dyDescent="0.3">
      <c r="A48" s="3">
        <f>MAX($A$12:A47)+1</f>
        <v>21</v>
      </c>
      <c r="B48" s="20" t="s">
        <v>35</v>
      </c>
      <c r="D48" s="27">
        <f>SUM(D13:D41)</f>
        <v>242245.6873916054</v>
      </c>
      <c r="F48" s="27">
        <f>F18+F32+F39+F46</f>
        <v>12544.576035860109</v>
      </c>
      <c r="G48" s="20"/>
      <c r="H48" s="27">
        <f>H18+H32+H39+H46</f>
        <v>27945.541218510312</v>
      </c>
      <c r="I48" s="25"/>
      <c r="J48" s="27">
        <f>J18+J32+J39+J46</f>
        <v>120012.34792507063</v>
      </c>
      <c r="K48" s="20"/>
      <c r="L48" s="27">
        <f>L18+L32+L39+L46</f>
        <v>81253.780253809775</v>
      </c>
      <c r="M48" s="20"/>
      <c r="N48" s="27">
        <f>N18+N32+N39+N46</f>
        <v>489.44195835457668</v>
      </c>
      <c r="O48" s="20"/>
      <c r="P48" s="27">
        <f>P18+P32+P39+P46</f>
        <v>242245.6873916054</v>
      </c>
    </row>
    <row r="49" spans="1:9" x14ac:dyDescent="0.25">
      <c r="I49" s="25"/>
    </row>
    <row r="50" spans="1:9" x14ac:dyDescent="0.25">
      <c r="A50" s="28" t="s">
        <v>36</v>
      </c>
    </row>
    <row r="51" spans="1:9" x14ac:dyDescent="0.25">
      <c r="A51" s="6" t="s">
        <v>37</v>
      </c>
      <c r="B51" s="20" t="s">
        <v>38</v>
      </c>
    </row>
  </sheetData>
  <mergeCells count="2">
    <mergeCell ref="A6:Q6"/>
    <mergeCell ref="F8:L8"/>
  </mergeCells>
  <printOptions horizontalCentered="1"/>
  <pageMargins left="0.7" right="0.7" top="0.75" bottom="0.75" header="0.3" footer="0.3"/>
  <pageSetup scale="59" orientation="portrait" r:id="rId1"/>
  <headerFooter>
    <oddHeader xml:space="preserve">&amp;R&amp;"Arial,Regular"&amp;10Filed: 2023-05-18
EB-2022-0200
Exhibit I.7.0-STAFF-237
Attachment 10.2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C6U45NHNYSXQ-1954422155-5880</_dlc_DocId>
    <_dlc_DocIdUrl xmlns="bc9be6ef-036f-4d38-ab45-2a4da0c93cb0">
      <Url>https://enbridge.sharepoint.com/teams/EB-2022-02002024Rebasing/_layouts/15/DocIdRedir.aspx?ID=C6U45NHNYSXQ-1954422155-5880</Url>
      <Description>C6U45NHNYSXQ-1954422155-5880</Description>
    </_dlc_DocIdUrl>
  </documentManagement>
</p:properties>
</file>

<file path=customXml/itemProps1.xml><?xml version="1.0" encoding="utf-8"?>
<ds:datastoreItem xmlns:ds="http://schemas.openxmlformats.org/officeDocument/2006/customXml" ds:itemID="{F8727416-9B9E-4732-8266-22993D16DE5B}"/>
</file>

<file path=customXml/itemProps2.xml><?xml version="1.0" encoding="utf-8"?>
<ds:datastoreItem xmlns:ds="http://schemas.openxmlformats.org/officeDocument/2006/customXml" ds:itemID="{2153E13D-6856-4643-A0C8-5EB8412C2CDC}"/>
</file>

<file path=customXml/itemProps3.xml><?xml version="1.0" encoding="utf-8"?>
<ds:datastoreItem xmlns:ds="http://schemas.openxmlformats.org/officeDocument/2006/customXml" ds:itemID="{21CF195D-D5E4-4BC6-B360-0A591104DE76}"/>
</file>

<file path=customXml/itemProps4.xml><?xml version="1.0" encoding="utf-8"?>
<ds:datastoreItem xmlns:ds="http://schemas.openxmlformats.org/officeDocument/2006/customXml" ds:itemID="{58B63B15-78A6-4FD1-B003-CD4B9893B0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Rader</dc:creator>
  <cp:lastModifiedBy>Kent Kerrigan</cp:lastModifiedBy>
  <dcterms:created xsi:type="dcterms:W3CDTF">2023-05-18T17:10:55Z</dcterms:created>
  <dcterms:modified xsi:type="dcterms:W3CDTF">2023-05-18T18:23:52Z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2023-05-18T17:10:58Z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b178106d-f76a-49d7-8fba-a341ec91fcee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e78c781c-d4d5-4ec2-bdde-836c43aa58a6</vt:lpwstr>
  </property>
</Properties>
</file>