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fileSharing readOnlyRecommended="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enbridge.sharepoint.com/teams/EB-2022-02002024Rebasing/Interrogatory Responses/"/>
    </mc:Choice>
  </mc:AlternateContent>
  <xr:revisionPtr revIDLastSave="4" documentId="13_ncr:1_{D0074EA4-1614-4A19-9E4D-FBD4C778DAD8}" xr6:coauthVersionLast="47" xr6:coauthVersionMax="47" xr10:uidLastSave="{F67E0EF4-9C8F-4CBD-A28B-B84C733AB5D7}"/>
  <bookViews>
    <workbookView xWindow="-120" yWindow="-120" windowWidth="29040" windowHeight="15840" xr2:uid="{99F201B8-D305-49BE-A724-50517CFADF7F}"/>
  </bookViews>
  <sheets>
    <sheet name="Sheet1" sheetId="4" r:id="rId1"/>
  </sheets>
  <definedNames>
    <definedName name="EV__EVCOM_OPTIONS__" hidden="1">8</definedName>
    <definedName name="EV__EXPOPTIONS__" hidden="1">0</definedName>
    <definedName name="EV__LASTREFTIME__" hidden="1">41247.4113888889</definedName>
    <definedName name="EV__MAXEXPCOLS__" hidden="1">100</definedName>
    <definedName name="EV__MAXEXPROWS__" hidden="1">200000</definedName>
    <definedName name="EV__MEMORYCVW__" hidden="1">0</definedName>
    <definedName name="EV__USERCHANGEOPTIONS__" hidden="1">1</definedName>
    <definedName name="EV__WBEVMODE__" hidden="1">0</definedName>
    <definedName name="EV__WBREFOPTIONS__" hidden="1">134217728</definedName>
    <definedName name="EV__WBVERSION__" hidden="1">0</definedName>
    <definedName name="paolo" hidden="1">{#N/A,#N/A,FALSE,"H3 Tab 1"}</definedName>
    <definedName name="_xlnm.Print_Area" localSheetId="0">Sheet1!$B$1:$W$82</definedName>
    <definedName name="wrn.Backup." localSheetId="0" hidden="1">{#N/A,#N/A,FALSE,"Margins";#N/A,#N/A,FALSE,"Fuel $";#N/A,#N/A,FALSE,"Fuel";#N/A,#N/A,FALSE,"M12 Storage";#N/A,#N/A,FALSE,"M12 Transport";#N/A,#N/A,FALSE,"M12 OR";#N/A,#N/A,FALSE,"C1 OR"}</definedName>
    <definedName name="wrn.Backup." hidden="1">{#N/A,#N/A,FALSE,"Margins";#N/A,#N/A,FALSE,"Fuel $";#N/A,#N/A,FALSE,"Fuel";#N/A,#N/A,FALSE,"M12 Storage";#N/A,#N/A,FALSE,"M12 Transport";#N/A,#N/A,FALSE,"M12 OR";#N/A,#N/A,FALSE,"C1 OR"}</definedName>
    <definedName name="wrn.h3T1S1." hidden="1">{#N/A,#N/A,FALSE,"H3 Tab 1"}</definedName>
    <definedName name="wrn.H3T1S2." hidden="1">{#N/A,#N/A,FALSE,"H3 Tab 1"}</definedName>
    <definedName name="wrn.H3T2S3." hidden="1">{#N/A,#N/A,FALSE,"H3 Tab 2";#N/A,#N/A,FALSE,"H3 Tab 2"}</definedName>
    <definedName name="wrn.Print._.All.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RevProof." hidden="1">{#N/A,#N/A,FALSE,"RevProof"}</definedName>
    <definedName name="wrn.Schedules." localSheetId="0" hidden="1">{#N/A,#N/A,FALSE,"Filed Sheet";#N/A,#N/A,FALSE,"Schedule C";#N/A,#N/A,FALSE,"Appendix A"}</definedName>
    <definedName name="wrn.Schedules." hidden="1">{#N/A,#N/A,FALSE,"Filed Sheet";#N/A,#N/A,FALSE,"Schedule C";#N/A,#N/A,FALSE,"Appendix A"}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5" i="4" l="1"/>
  <c r="U16" i="4"/>
  <c r="U14" i="4"/>
  <c r="U13" i="4"/>
  <c r="U12" i="4"/>
  <c r="L16" i="4" l="1"/>
  <c r="L13" i="4"/>
  <c r="L33" i="4"/>
  <c r="L28" i="4"/>
  <c r="L23" i="4"/>
  <c r="L24" i="4"/>
  <c r="L35" i="4"/>
  <c r="L27" i="4"/>
  <c r="L29" i="4"/>
  <c r="L31" i="4"/>
  <c r="L26" i="4"/>
  <c r="L15" i="4"/>
  <c r="L21" i="4"/>
  <c r="L14" i="4"/>
  <c r="L32" i="4"/>
  <c r="L22" i="4"/>
  <c r="L34" i="4"/>
  <c r="H33" i="4" l="1"/>
  <c r="L30" i="4"/>
  <c r="H28" i="4"/>
  <c r="H27" i="4"/>
  <c r="H13" i="4"/>
  <c r="H14" i="4"/>
  <c r="H35" i="4"/>
  <c r="H24" i="4"/>
  <c r="H26" i="4"/>
  <c r="H16" i="4"/>
  <c r="H15" i="4"/>
  <c r="H22" i="4"/>
  <c r="H31" i="4"/>
  <c r="H23" i="4"/>
  <c r="H34" i="4"/>
  <c r="H21" i="4"/>
  <c r="L25" i="4"/>
  <c r="H32" i="4"/>
  <c r="H29" i="4"/>
  <c r="L12" i="4"/>
  <c r="L20" i="4"/>
  <c r="H30" i="4" l="1"/>
  <c r="H25" i="4"/>
  <c r="H12" i="4"/>
  <c r="H20" i="4"/>
  <c r="P24" i="4"/>
  <c r="P15" i="4"/>
  <c r="P35" i="4"/>
  <c r="P34" i="4"/>
  <c r="P16" i="4"/>
  <c r="P27" i="4"/>
  <c r="P28" i="4"/>
  <c r="P14" i="4"/>
  <c r="P13" i="4"/>
  <c r="P21" i="4"/>
  <c r="P22" i="4"/>
  <c r="P29" i="4"/>
  <c r="P23" i="4"/>
  <c r="P26" i="4"/>
  <c r="P33" i="4"/>
  <c r="P31" i="4"/>
  <c r="P32" i="4"/>
  <c r="P25" i="4" l="1"/>
  <c r="R15" i="4"/>
  <c r="W15" i="4" s="1"/>
  <c r="Q15" i="4"/>
  <c r="P30" i="4"/>
  <c r="R16" i="4"/>
  <c r="W16" i="4" s="1"/>
  <c r="Q16" i="4"/>
  <c r="Q13" i="4"/>
  <c r="R13" i="4"/>
  <c r="W13" i="4" s="1"/>
  <c r="R14" i="4"/>
  <c r="W14" i="4" s="1"/>
  <c r="Q14" i="4"/>
  <c r="P12" i="4"/>
  <c r="P20" i="4"/>
  <c r="R12" i="4" l="1"/>
  <c r="W12" i="4" s="1"/>
  <c r="Q12" i="4"/>
  <c r="U69" i="4" l="1"/>
  <c r="U68" i="4"/>
  <c r="U74" i="4" l="1"/>
  <c r="U71" i="4"/>
  <c r="U67" i="4"/>
  <c r="U70" i="4"/>
  <c r="U72" i="4"/>
  <c r="U73" i="4"/>
  <c r="T75" i="4" l="1"/>
  <c r="T17" i="4" l="1"/>
  <c r="T36" i="4"/>
  <c r="T50" i="4"/>
  <c r="T62" i="4"/>
  <c r="T64" i="4" l="1"/>
  <c r="U61" i="4"/>
  <c r="U60" i="4"/>
  <c r="U59" i="4"/>
  <c r="U58" i="4"/>
  <c r="U57" i="4"/>
  <c r="U56" i="4"/>
  <c r="U55" i="4"/>
  <c r="U54" i="4"/>
  <c r="U53" i="4"/>
  <c r="U47" i="4"/>
  <c r="U46" i="4"/>
  <c r="U45" i="4"/>
  <c r="U44" i="4"/>
  <c r="U43" i="4"/>
  <c r="U42" i="4"/>
  <c r="U41" i="4"/>
  <c r="U40" i="4"/>
  <c r="U39" i="4"/>
  <c r="U35" i="4"/>
  <c r="U34" i="4"/>
  <c r="U33" i="4"/>
  <c r="U32" i="4"/>
  <c r="U31" i="4"/>
  <c r="U29" i="4"/>
  <c r="U28" i="4"/>
  <c r="U27" i="4"/>
  <c r="U26" i="4"/>
  <c r="U23" i="4"/>
  <c r="U22" i="4"/>
  <c r="U21" i="4"/>
  <c r="U20" i="4"/>
  <c r="T79" i="4" l="1"/>
  <c r="O36" i="4"/>
  <c r="F17" i="4" l="1"/>
  <c r="F36" i="4"/>
  <c r="U36" i="4" s="1"/>
  <c r="R68" i="4"/>
  <c r="R67" i="4"/>
  <c r="O50" i="4"/>
  <c r="F62" i="4"/>
  <c r="U62" i="4" s="1"/>
  <c r="F50" i="4"/>
  <c r="O62" i="4"/>
  <c r="U50" i="4" l="1"/>
  <c r="U17" i="4"/>
  <c r="F64" i="4"/>
  <c r="U64" i="4" s="1"/>
  <c r="L77" i="4" l="1"/>
  <c r="L69" i="4"/>
  <c r="K75" i="4"/>
  <c r="O75" i="4"/>
  <c r="O17" i="4" l="1"/>
  <c r="O64" i="4" l="1"/>
  <c r="B12" i="4"/>
  <c r="B13" i="4" s="1"/>
  <c r="B14" i="4" s="1"/>
  <c r="B15" i="4" s="1"/>
  <c r="B16" i="4" s="1"/>
  <c r="B17" i="4" s="1"/>
  <c r="B20" i="4" s="1"/>
  <c r="B21" i="4" l="1"/>
  <c r="B22" i="4" s="1"/>
  <c r="B23" i="4" s="1"/>
  <c r="B24" i="4" l="1"/>
  <c r="B25" i="4" l="1"/>
  <c r="B26" i="4" l="1"/>
  <c r="O79" i="4"/>
  <c r="B27" i="4" l="1"/>
  <c r="H69" i="4"/>
  <c r="B28" i="4" l="1"/>
  <c r="B29" i="4" s="1"/>
  <c r="B30" i="4" s="1"/>
  <c r="N69" i="4"/>
  <c r="R69" i="4"/>
  <c r="Q69" i="4"/>
  <c r="B31" i="4" l="1"/>
  <c r="B32" i="4" s="1"/>
  <c r="B33" i="4" s="1"/>
  <c r="B34" i="4" l="1"/>
  <c r="B35" i="4" s="1"/>
  <c r="B36" i="4" l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4" i="4" s="1"/>
  <c r="B67" i="4" s="1"/>
  <c r="B68" i="4" s="1"/>
  <c r="B69" i="4" s="1"/>
  <c r="B70" i="4" s="1"/>
  <c r="B71" i="4" s="1"/>
  <c r="B72" i="4" s="1"/>
  <c r="B73" i="4" s="1"/>
  <c r="B74" i="4" s="1"/>
  <c r="B75" i="4" s="1"/>
  <c r="B77" i="4" s="1"/>
  <c r="B79" i="4" s="1"/>
  <c r="H77" i="4" l="1"/>
  <c r="F75" i="4" l="1"/>
  <c r="F79" i="4" l="1"/>
  <c r="U79" i="4" s="1"/>
  <c r="U75" i="4"/>
  <c r="R70" i="4"/>
  <c r="R74" i="4" l="1"/>
  <c r="R73" i="4" l="1"/>
  <c r="R72" i="4" l="1"/>
  <c r="R71" i="4" l="1"/>
  <c r="P75" i="4"/>
  <c r="R75" i="4" l="1"/>
  <c r="W75" i="4" s="1"/>
  <c r="N77" i="4" l="1"/>
  <c r="W69" i="4" l="1"/>
  <c r="W67" i="4" l="1"/>
  <c r="W70" i="4" l="1"/>
  <c r="W74" i="4" l="1"/>
  <c r="W73" i="4" l="1"/>
  <c r="W72" i="4" l="1"/>
  <c r="W68" i="4" l="1"/>
  <c r="W71" i="4" l="1"/>
  <c r="K36" i="4" l="1"/>
  <c r="K62" i="4"/>
  <c r="K50" i="4"/>
  <c r="K17" i="4"/>
  <c r="Q25" i="4"/>
  <c r="R25" i="4" s="1"/>
  <c r="Q30" i="4"/>
  <c r="R30" i="4" s="1"/>
  <c r="K64" i="4" l="1"/>
  <c r="K79" i="4" s="1"/>
  <c r="U30" i="4"/>
  <c r="W30" i="4" s="1"/>
  <c r="U25" i="4"/>
  <c r="W25" i="4" s="1"/>
  <c r="N50" i="4" l="1"/>
  <c r="N17" i="4"/>
  <c r="N62" i="4"/>
  <c r="N36" i="4"/>
  <c r="N64" i="4" l="1"/>
  <c r="Q33" i="4" l="1"/>
  <c r="R33" i="4"/>
  <c r="L36" i="4" l="1"/>
  <c r="Q21" i="4"/>
  <c r="R21" i="4"/>
  <c r="J36" i="4"/>
  <c r="W33" i="4"/>
  <c r="Q34" i="4"/>
  <c r="R34" i="4"/>
  <c r="R28" i="4"/>
  <c r="Q28" i="4"/>
  <c r="Q35" i="4"/>
  <c r="R35" i="4"/>
  <c r="Q31" i="4"/>
  <c r="R31" i="4"/>
  <c r="R27" i="4"/>
  <c r="Q27" i="4"/>
  <c r="R23" i="4"/>
  <c r="Q23" i="4"/>
  <c r="Q32" i="4"/>
  <c r="R32" i="4"/>
  <c r="L49" i="4"/>
  <c r="L41" i="4"/>
  <c r="L43" i="4"/>
  <c r="L45" i="4"/>
  <c r="L42" i="4"/>
  <c r="L46" i="4"/>
  <c r="L40" i="4"/>
  <c r="L44" i="4"/>
  <c r="L48" i="4"/>
  <c r="L47" i="4"/>
  <c r="H48" i="4" l="1"/>
  <c r="P48" i="4"/>
  <c r="J17" i="4"/>
  <c r="H42" i="4"/>
  <c r="P42" i="4"/>
  <c r="H43" i="4"/>
  <c r="P43" i="4"/>
  <c r="H41" i="4"/>
  <c r="P41" i="4"/>
  <c r="W32" i="4"/>
  <c r="W28" i="4"/>
  <c r="R22" i="4"/>
  <c r="Q22" i="4"/>
  <c r="Q26" i="4"/>
  <c r="R26" i="4"/>
  <c r="W21" i="4"/>
  <c r="H49" i="4"/>
  <c r="P49" i="4"/>
  <c r="W23" i="4"/>
  <c r="W31" i="4"/>
  <c r="R29" i="4"/>
  <c r="Q29" i="4"/>
  <c r="J50" i="4"/>
  <c r="L39" i="4"/>
  <c r="H44" i="4"/>
  <c r="P44" i="4"/>
  <c r="H45" i="4"/>
  <c r="P45" i="4"/>
  <c r="R20" i="4"/>
  <c r="Q20" i="4"/>
  <c r="P36" i="4"/>
  <c r="H47" i="4"/>
  <c r="P47" i="4"/>
  <c r="H46" i="4"/>
  <c r="P46" i="4"/>
  <c r="W27" i="4"/>
  <c r="W35" i="4"/>
  <c r="W34" i="4"/>
  <c r="H36" i="4"/>
  <c r="H40" i="4"/>
  <c r="P40" i="4"/>
  <c r="Q24" i="4"/>
  <c r="R24" i="4" s="1"/>
  <c r="U24" i="4" s="1"/>
  <c r="Q46" i="4" l="1"/>
  <c r="R46" i="4"/>
  <c r="R42" i="4"/>
  <c r="Q42" i="4"/>
  <c r="H17" i="4"/>
  <c r="L17" i="4"/>
  <c r="R44" i="4"/>
  <c r="Q44" i="4"/>
  <c r="Q47" i="4"/>
  <c r="R47" i="4"/>
  <c r="R41" i="4"/>
  <c r="Q41" i="4"/>
  <c r="W24" i="4"/>
  <c r="Q36" i="4"/>
  <c r="R36" i="4"/>
  <c r="W36" i="4" s="1"/>
  <c r="Q49" i="4"/>
  <c r="U49" i="4" s="1"/>
  <c r="W22" i="4"/>
  <c r="W26" i="4"/>
  <c r="W20" i="4"/>
  <c r="W29" i="4"/>
  <c r="Q43" i="4"/>
  <c r="R43" i="4"/>
  <c r="Q48" i="4"/>
  <c r="U48" i="4" s="1"/>
  <c r="L50" i="4"/>
  <c r="H39" i="4"/>
  <c r="H50" i="4" s="1"/>
  <c r="P39" i="4"/>
  <c r="R40" i="4"/>
  <c r="Q40" i="4"/>
  <c r="Q45" i="4"/>
  <c r="R45" i="4"/>
  <c r="R48" i="4" l="1"/>
  <c r="R49" i="4"/>
  <c r="W48" i="4"/>
  <c r="P17" i="4"/>
  <c r="W43" i="4"/>
  <c r="W45" i="4"/>
  <c r="W41" i="4"/>
  <c r="W40" i="4"/>
  <c r="W47" i="4"/>
  <c r="W46" i="4"/>
  <c r="W42" i="4"/>
  <c r="Q39" i="4"/>
  <c r="R39" i="4"/>
  <c r="P50" i="4"/>
  <c r="W44" i="4"/>
  <c r="W49" i="4" l="1"/>
  <c r="R50" i="4"/>
  <c r="W50" i="4" s="1"/>
  <c r="Q50" i="4"/>
  <c r="W39" i="4"/>
  <c r="Q17" i="4"/>
  <c r="R17" i="4"/>
  <c r="W17" i="4" s="1"/>
  <c r="L54" i="4" l="1"/>
  <c r="L58" i="4"/>
  <c r="L61" i="4"/>
  <c r="L56" i="4"/>
  <c r="L60" i="4"/>
  <c r="L68" i="4"/>
  <c r="L70" i="4"/>
  <c r="H54" i="4" l="1"/>
  <c r="P54" i="4"/>
  <c r="L67" i="4"/>
  <c r="H58" i="4"/>
  <c r="P58" i="4"/>
  <c r="H61" i="4"/>
  <c r="P61" i="4"/>
  <c r="L57" i="4"/>
  <c r="H70" i="4"/>
  <c r="N70" i="4"/>
  <c r="Q70" i="4"/>
  <c r="L53" i="4"/>
  <c r="H60" i="4"/>
  <c r="P60" i="4"/>
  <c r="H56" i="4"/>
  <c r="P56" i="4"/>
  <c r="Q68" i="4"/>
  <c r="N68" i="4"/>
  <c r="H68" i="4"/>
  <c r="L59" i="4"/>
  <c r="L55" i="4"/>
  <c r="L74" i="4"/>
  <c r="L73" i="4"/>
  <c r="L72" i="4"/>
  <c r="L71" i="4"/>
  <c r="Q73" i="4" l="1"/>
  <c r="H73" i="4"/>
  <c r="N73" i="4"/>
  <c r="H74" i="4"/>
  <c r="Q74" i="4"/>
  <c r="N74" i="4"/>
  <c r="Q60" i="4"/>
  <c r="R60" i="4"/>
  <c r="Q61" i="4"/>
  <c r="R61" i="4"/>
  <c r="H55" i="4"/>
  <c r="P55" i="4"/>
  <c r="H59" i="4"/>
  <c r="P59" i="4"/>
  <c r="L62" i="4"/>
  <c r="L64" i="4" s="1"/>
  <c r="H53" i="4"/>
  <c r="H62" i="4" s="1"/>
  <c r="H64" i="4" s="1"/>
  <c r="P53" i="4"/>
  <c r="R58" i="4"/>
  <c r="Q58" i="4"/>
  <c r="H71" i="4"/>
  <c r="Q71" i="4"/>
  <c r="N71" i="4"/>
  <c r="J62" i="4"/>
  <c r="J75" i="4"/>
  <c r="N72" i="4"/>
  <c r="H72" i="4"/>
  <c r="Q72" i="4"/>
  <c r="H67" i="4"/>
  <c r="H75" i="4" s="1"/>
  <c r="Q67" i="4"/>
  <c r="N67" i="4"/>
  <c r="L75" i="4"/>
  <c r="Q75" i="4" s="1"/>
  <c r="R56" i="4"/>
  <c r="Q56" i="4"/>
  <c r="R54" i="4"/>
  <c r="Q54" i="4"/>
  <c r="H57" i="4"/>
  <c r="P57" i="4"/>
  <c r="J64" i="4" l="1"/>
  <c r="J79" i="4" s="1"/>
  <c r="N75" i="4"/>
  <c r="N79" i="4" s="1"/>
  <c r="H79" i="4"/>
  <c r="W56" i="4"/>
  <c r="W60" i="4"/>
  <c r="L79" i="4"/>
  <c r="R59" i="4"/>
  <c r="Q59" i="4"/>
  <c r="R57" i="4"/>
  <c r="Q57" i="4"/>
  <c r="R55" i="4"/>
  <c r="Q55" i="4"/>
  <c r="W54" i="4"/>
  <c r="W58" i="4"/>
  <c r="W61" i="4"/>
  <c r="R53" i="4"/>
  <c r="P62" i="4"/>
  <c r="Q53" i="4"/>
  <c r="W57" i="4" l="1"/>
  <c r="W59" i="4"/>
  <c r="Q62" i="4"/>
  <c r="R62" i="4"/>
  <c r="W62" i="4" s="1"/>
  <c r="P64" i="4"/>
  <c r="W53" i="4"/>
  <c r="W55" i="4"/>
  <c r="Q64" i="4" l="1"/>
  <c r="R64" i="4"/>
  <c r="W64" i="4" s="1"/>
  <c r="P79" i="4"/>
  <c r="Q79" i="4" l="1"/>
  <c r="R79" i="4"/>
  <c r="W79" i="4" s="1"/>
</calcChain>
</file>

<file path=xl/sharedStrings.xml><?xml version="1.0" encoding="utf-8"?>
<sst xmlns="http://schemas.openxmlformats.org/spreadsheetml/2006/main" count="114" uniqueCount="83">
  <si>
    <t>Line</t>
  </si>
  <si>
    <t>No.</t>
  </si>
  <si>
    <t>(%)</t>
  </si>
  <si>
    <t>(a)</t>
  </si>
  <si>
    <t>Rate 1</t>
  </si>
  <si>
    <t>Rate 6</t>
  </si>
  <si>
    <t>Rate 100</t>
  </si>
  <si>
    <t>Rate 110</t>
  </si>
  <si>
    <t>Rate 115</t>
  </si>
  <si>
    <t>Rate 125</t>
  </si>
  <si>
    <t>Rate 135</t>
  </si>
  <si>
    <t>Rate 145</t>
  </si>
  <si>
    <t>Rate 170</t>
  </si>
  <si>
    <t>Rate 200</t>
  </si>
  <si>
    <t>Rate 300</t>
  </si>
  <si>
    <t>Rate 01</t>
  </si>
  <si>
    <t>Rate 10</t>
  </si>
  <si>
    <t>Rate 20</t>
  </si>
  <si>
    <t>Rate 25</t>
  </si>
  <si>
    <t>Rate M1</t>
  </si>
  <si>
    <t>Rate M2</t>
  </si>
  <si>
    <t>Rate M7</t>
  </si>
  <si>
    <t>Rate M9</t>
  </si>
  <si>
    <t>Rate T1</t>
  </si>
  <si>
    <t>Rate T2</t>
  </si>
  <si>
    <t>Rate T3</t>
  </si>
  <si>
    <t>Particulars</t>
  </si>
  <si>
    <t>(g)</t>
  </si>
  <si>
    <t>Ex-franchise</t>
  </si>
  <si>
    <t>Rate M16</t>
  </si>
  <si>
    <t>Rate M17</t>
  </si>
  <si>
    <t>Rate C1</t>
  </si>
  <si>
    <t>Total Ex-franchise</t>
  </si>
  <si>
    <t>Total</t>
  </si>
  <si>
    <t>Total Revenue</t>
  </si>
  <si>
    <t>(c)</t>
  </si>
  <si>
    <t>Revenue Change</t>
  </si>
  <si>
    <t>Rate 401</t>
  </si>
  <si>
    <t>(d)</t>
  </si>
  <si>
    <t>(f)</t>
  </si>
  <si>
    <t>Proposed Revenue Requirement</t>
  </si>
  <si>
    <t>(e) = (c + d)</t>
  </si>
  <si>
    <t>(h) = (e + f + g)</t>
  </si>
  <si>
    <t>(i) = (h / e)</t>
  </si>
  <si>
    <t>(j) = (h - a) / (a)</t>
  </si>
  <si>
    <t>Rate 331</t>
  </si>
  <si>
    <t>Rate 332</t>
  </si>
  <si>
    <t>($000s)</t>
  </si>
  <si>
    <t>Non-Utility Cross Charge</t>
  </si>
  <si>
    <t>(b) = (a - e)</t>
  </si>
  <si>
    <t>Rate M13/GPA</t>
  </si>
  <si>
    <t>Rate M12/C1 Dawn-Parkway</t>
  </si>
  <si>
    <t>Summary of Proposed Revenue Change by Rate Class</t>
  </si>
  <si>
    <t>Revenue After Recovery</t>
  </si>
  <si>
    <t>Total In-franchise</t>
  </si>
  <si>
    <t>Ratio</t>
  </si>
  <si>
    <t>Revenue-
to-Cost</t>
  </si>
  <si>
    <t>Delivery Revenue Adjustments</t>
  </si>
  <si>
    <t>North Service Area</t>
  </si>
  <si>
    <t>East Service Area</t>
  </si>
  <si>
    <t>Total North Service Area</t>
  </si>
  <si>
    <t>Total East Service Area</t>
  </si>
  <si>
    <t>South Service Area</t>
  </si>
  <si>
    <t>Total South Service Area</t>
  </si>
  <si>
    <t>Central Service Area</t>
  </si>
  <si>
    <t>Total Central Service Area</t>
  </si>
  <si>
    <t>Rate M4</t>
  </si>
  <si>
    <t>Rate M5</t>
  </si>
  <si>
    <t>(k)</t>
  </si>
  <si>
    <t>Difference Revenue Change</t>
  </si>
  <si>
    <t>Current 
Approved Revenue</t>
  </si>
  <si>
    <t>Revenue (Deficiency) / Sufficiency</t>
  </si>
  <si>
    <t>Allocated 
Cost</t>
  </si>
  <si>
    <t>Panhandle/
St. Clair Reallocation</t>
  </si>
  <si>
    <t>S&amp;T 
Margin</t>
  </si>
  <si>
    <t>Proposed Revenue</t>
  </si>
  <si>
    <t>(l)</t>
  </si>
  <si>
    <t>Service Areas</t>
  </si>
  <si>
    <t>(m) = (j - l)</t>
  </si>
  <si>
    <t>One Rate Zone (1)</t>
  </si>
  <si>
    <t>(1)</t>
  </si>
  <si>
    <t>Excludes delivery revenue adjustments related to rate mitigation.</t>
  </si>
  <si>
    <t>Note: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</si>
</sst>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0_);\(#,##0\);\-"/>
    <numFmt numFmtId="166" formatCode="#,##0.000_);\(#,##0.000\)"/>
    <numFmt numFmtId="167" formatCode="_-* #,##0.00_-;\-* #,##0.00_-;_-* &quot;-&quot;??_-;_-@_-"/>
    <numFmt numFmtId="168" formatCode="#,##0.0_);\(#,##0.0\);\-"/>
    <numFmt numFmtId="169" formatCode="###0.0%;\(###0.0%\)\ "/>
    <numFmt numFmtId="170" formatCode="###0%;\(###0%\)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0"/>
      <color rgb="FF0000FF"/>
      <name val="Arial"/>
      <family val="2"/>
    </font>
    <font>
      <sz val="10"/>
      <color theme="1"/>
      <name val="Arial"/>
      <family val="2"/>
    </font>
    <font>
      <sz val="12"/>
      <color theme="1"/>
      <name val="Times New Roman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2">
    <xf numFmtId="0" fontId="0" fillId="0" borderId="0"/>
    <xf numFmtId="9" fontId="2" fillId="0" borderId="0" applyFont="0" applyFill="0" applyBorder="0" applyAlignment="0" applyProtection="0"/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2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167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0" borderId="0"/>
    <xf numFmtId="0" fontId="4" fillId="0" borderId="0"/>
    <xf numFmtId="167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" fillId="0" borderId="0" applyFont="0" applyFill="0" applyBorder="0" applyAlignment="0" applyProtection="0"/>
  </cellStyleXfs>
  <cellXfs count="80">
    <xf numFmtId="0" fontId="0" fillId="0" borderId="0" xfId="0"/>
    <xf numFmtId="0" fontId="4" fillId="0" borderId="0" xfId="2" applyFont="1" applyFill="1"/>
    <xf numFmtId="0" fontId="4" fillId="0" borderId="0" xfId="3" applyFont="1" applyFill="1"/>
    <xf numFmtId="0" fontId="4" fillId="0" borderId="0" xfId="2" applyFont="1" applyFill="1" applyAlignment="1">
      <alignment horizontal="left"/>
    </xf>
    <xf numFmtId="165" fontId="4" fillId="0" borderId="0" xfId="4" applyNumberFormat="1" applyFont="1" applyFill="1" applyBorder="1" applyAlignment="1">
      <alignment horizontal="right"/>
    </xf>
    <xf numFmtId="166" fontId="4" fillId="0" borderId="0" xfId="4" applyNumberFormat="1" applyFont="1" applyFill="1" applyBorder="1" applyAlignment="1">
      <alignment horizontal="right"/>
    </xf>
    <xf numFmtId="0" fontId="4" fillId="0" borderId="0" xfId="5" quotePrefix="1" applyFill="1" applyAlignment="1">
      <alignment horizontal="center" vertical="top"/>
    </xf>
    <xf numFmtId="0" fontId="4" fillId="0" borderId="0" xfId="2" applyFont="1" applyFill="1" applyAlignment="1">
      <alignment horizontal="center"/>
    </xf>
    <xf numFmtId="0" fontId="5" fillId="0" borderId="0" xfId="2" applyFont="1" applyFill="1" applyAlignment="1">
      <alignment horizontal="centerContinuous"/>
    </xf>
    <xf numFmtId="0" fontId="5" fillId="0" borderId="0" xfId="3" applyFont="1" applyFill="1" applyAlignment="1">
      <alignment horizontal="centerContinuous"/>
    </xf>
    <xf numFmtId="0" fontId="4" fillId="0" borderId="0" xfId="3" applyFont="1" applyFill="1" applyAlignment="1">
      <alignment horizontal="centerContinuous"/>
    </xf>
    <xf numFmtId="0" fontId="4" fillId="0" borderId="0" xfId="3" applyFont="1" applyFill="1" applyAlignment="1">
      <alignment horizontal="left"/>
    </xf>
    <xf numFmtId="0" fontId="4" fillId="0" borderId="0" xfId="2" applyFont="1" applyFill="1" applyAlignment="1">
      <alignment horizontal="centerContinuous"/>
    </xf>
    <xf numFmtId="0" fontId="4" fillId="0" borderId="0" xfId="3" applyFont="1" applyFill="1" applyAlignment="1">
      <alignment horizontal="center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0" borderId="0" xfId="3" applyFill="1" applyAlignment="1">
      <alignment horizontal="left"/>
    </xf>
    <xf numFmtId="0" fontId="4" fillId="0" borderId="0" xfId="3" applyFill="1" applyBorder="1" applyAlignment="1">
      <alignment horizontal="center"/>
    </xf>
    <xf numFmtId="0" fontId="4" fillId="0" borderId="0" xfId="2" applyFont="1" applyFill="1" applyBorder="1"/>
    <xf numFmtId="0" fontId="4" fillId="0" borderId="0" xfId="3" applyFont="1" applyFill="1" applyAlignment="1">
      <alignment horizontal="center" wrapText="1"/>
    </xf>
    <xf numFmtId="0" fontId="4" fillId="0" borderId="0" xfId="2" applyFont="1" applyFill="1" applyAlignment="1">
      <alignment horizontal="center" wrapText="1"/>
    </xf>
    <xf numFmtId="0" fontId="4" fillId="0" borderId="0" xfId="3" applyFill="1" applyAlignment="1">
      <alignment horizontal="center" wrapText="1"/>
    </xf>
    <xf numFmtId="0" fontId="4" fillId="0" borderId="0" xfId="3" applyFill="1" applyBorder="1" applyAlignment="1">
      <alignment horizontal="center" wrapText="1"/>
    </xf>
    <xf numFmtId="0" fontId="4" fillId="0" borderId="1" xfId="3" applyFont="1" applyFill="1" applyBorder="1" applyAlignment="1">
      <alignment horizontal="center"/>
    </xf>
    <xf numFmtId="0" fontId="4" fillId="0" borderId="1" xfId="3" applyFont="1" applyFill="1" applyBorder="1"/>
    <xf numFmtId="0" fontId="4" fillId="0" borderId="1" xfId="3" applyFill="1" applyBorder="1" applyAlignment="1">
      <alignment horizontal="center"/>
    </xf>
    <xf numFmtId="0" fontId="4" fillId="0" borderId="0" xfId="3" applyFill="1" applyAlignment="1">
      <alignment horizontal="center"/>
    </xf>
    <xf numFmtId="0" fontId="4" fillId="0" borderId="0" xfId="3" quotePrefix="1" applyFill="1" applyAlignment="1">
      <alignment horizontal="center"/>
    </xf>
    <xf numFmtId="0" fontId="4" fillId="0" borderId="0" xfId="3" quotePrefix="1" applyFill="1" applyBorder="1" applyAlignment="1">
      <alignment horizontal="center"/>
    </xf>
    <xf numFmtId="0" fontId="6" fillId="0" borderId="0" xfId="3" applyFont="1" applyFill="1" applyAlignment="1">
      <alignment horizontal="center"/>
    </xf>
    <xf numFmtId="0" fontId="4" fillId="0" borderId="0" xfId="3" applyFont="1" applyFill="1" applyBorder="1" applyAlignment="1">
      <alignment horizontal="center"/>
    </xf>
    <xf numFmtId="0" fontId="5" fillId="0" borderId="0" xfId="2" applyFont="1" applyFill="1"/>
    <xf numFmtId="165" fontId="6" fillId="0" borderId="0" xfId="3" applyNumberFormat="1" applyFont="1" applyFill="1" applyAlignment="1">
      <alignment horizontal="right"/>
    </xf>
    <xf numFmtId="165" fontId="4" fillId="0" borderId="0" xfId="3" applyNumberFormat="1" applyFont="1" applyFill="1" applyAlignment="1">
      <alignment horizontal="right"/>
    </xf>
    <xf numFmtId="9" fontId="4" fillId="0" borderId="0" xfId="1" applyFont="1" applyFill="1" applyBorder="1" applyAlignment="1">
      <alignment horizontal="right"/>
    </xf>
    <xf numFmtId="0" fontId="4" fillId="0" borderId="0" xfId="2" applyFont="1" applyFill="1" applyAlignment="1">
      <alignment horizontal="left" indent="1"/>
    </xf>
    <xf numFmtId="165" fontId="4" fillId="0" borderId="0" xfId="2" applyNumberFormat="1" applyFont="1" applyFill="1" applyAlignment="1">
      <alignment horizontal="right"/>
    </xf>
    <xf numFmtId="170" fontId="8" fillId="0" borderId="0" xfId="1" applyNumberFormat="1" applyFont="1" applyFill="1" applyAlignment="1">
      <alignment horizontal="right"/>
    </xf>
    <xf numFmtId="170" fontId="4" fillId="0" borderId="0" xfId="1" applyNumberFormat="1" applyFont="1" applyFill="1" applyAlignment="1">
      <alignment horizontal="right"/>
    </xf>
    <xf numFmtId="170" fontId="8" fillId="0" borderId="0" xfId="1" applyNumberFormat="1" applyFont="1" applyFill="1" applyBorder="1" applyAlignment="1">
      <alignment horizontal="right"/>
    </xf>
    <xf numFmtId="170" fontId="4" fillId="0" borderId="0" xfId="2" applyNumberFormat="1" applyFont="1" applyFill="1"/>
    <xf numFmtId="170" fontId="8" fillId="0" borderId="1" xfId="1" applyNumberFormat="1" applyFont="1" applyFill="1" applyBorder="1" applyAlignment="1">
      <alignment horizontal="right"/>
    </xf>
    <xf numFmtId="170" fontId="4" fillId="0" borderId="1" xfId="2" applyNumberFormat="1" applyFont="1" applyFill="1" applyBorder="1"/>
    <xf numFmtId="165" fontId="4" fillId="0" borderId="2" xfId="3" applyNumberFormat="1" applyFont="1" applyFill="1" applyBorder="1" applyAlignment="1">
      <alignment horizontal="right"/>
    </xf>
    <xf numFmtId="166" fontId="4" fillId="0" borderId="2" xfId="3" applyNumberFormat="1" applyFont="1" applyFill="1" applyBorder="1" applyAlignment="1">
      <alignment horizontal="right"/>
    </xf>
    <xf numFmtId="170" fontId="4" fillId="0" borderId="2" xfId="1" applyNumberFormat="1" applyFont="1" applyFill="1" applyBorder="1" applyAlignment="1">
      <alignment horizontal="right"/>
    </xf>
    <xf numFmtId="170" fontId="4" fillId="0" borderId="1" xfId="1" applyNumberFormat="1" applyFont="1" applyFill="1" applyBorder="1" applyAlignment="1">
      <alignment horizontal="right"/>
    </xf>
    <xf numFmtId="170" fontId="4" fillId="0" borderId="0" xfId="1" applyNumberFormat="1" applyFont="1" applyFill="1" applyBorder="1" applyAlignment="1">
      <alignment horizontal="right"/>
    </xf>
    <xf numFmtId="165" fontId="4" fillId="0" borderId="0" xfId="3" applyNumberFormat="1" applyFont="1" applyFill="1" applyBorder="1" applyAlignment="1">
      <alignment horizontal="right"/>
    </xf>
    <xf numFmtId="166" fontId="4" fillId="0" borderId="0" xfId="3" applyNumberFormat="1" applyFont="1" applyFill="1" applyBorder="1" applyAlignment="1">
      <alignment horizontal="right"/>
    </xf>
    <xf numFmtId="164" fontId="6" fillId="0" borderId="0" xfId="4" applyNumberFormat="1" applyFont="1" applyFill="1" applyBorder="1"/>
    <xf numFmtId="164" fontId="4" fillId="0" borderId="0" xfId="4" applyNumberFormat="1" applyFont="1" applyFill="1" applyBorder="1"/>
    <xf numFmtId="9" fontId="4" fillId="0" borderId="2" xfId="1" applyFont="1" applyFill="1" applyBorder="1" applyAlignment="1">
      <alignment horizontal="right"/>
    </xf>
    <xf numFmtId="170" fontId="4" fillId="0" borderId="2" xfId="2" applyNumberFormat="1" applyFont="1" applyFill="1" applyBorder="1"/>
    <xf numFmtId="0" fontId="4" fillId="0" borderId="0" xfId="3" applyFill="1"/>
    <xf numFmtId="166" fontId="4" fillId="0" borderId="0" xfId="3" applyNumberFormat="1" applyFont="1" applyFill="1" applyAlignment="1">
      <alignment horizontal="right"/>
    </xf>
    <xf numFmtId="9" fontId="4" fillId="0" borderId="0" xfId="1" applyFont="1" applyFill="1" applyAlignment="1">
      <alignment horizontal="right"/>
    </xf>
    <xf numFmtId="9" fontId="6" fillId="0" borderId="0" xfId="1" applyFont="1" applyFill="1" applyAlignment="1">
      <alignment horizontal="right"/>
    </xf>
    <xf numFmtId="0" fontId="5" fillId="0" borderId="0" xfId="3" applyFont="1" applyFill="1"/>
    <xf numFmtId="0" fontId="4" fillId="0" borderId="0" xfId="3" applyFill="1" applyAlignment="1">
      <alignment horizontal="left" indent="1"/>
    </xf>
    <xf numFmtId="169" fontId="6" fillId="0" borderId="0" xfId="3" applyNumberFormat="1" applyFont="1" applyFill="1" applyAlignment="1">
      <alignment horizontal="right"/>
    </xf>
    <xf numFmtId="169" fontId="4" fillId="0" borderId="0" xfId="3" applyNumberFormat="1" applyFont="1" applyFill="1" applyAlignment="1">
      <alignment horizontal="right"/>
    </xf>
    <xf numFmtId="0" fontId="4" fillId="0" borderId="0" xfId="2" applyFont="1" applyFill="1" applyAlignment="1">
      <alignment horizontal="right"/>
    </xf>
    <xf numFmtId="165" fontId="7" fillId="0" borderId="0" xfId="4" applyNumberFormat="1" applyFont="1" applyFill="1" applyBorder="1" applyAlignment="1">
      <alignment horizontal="center"/>
    </xf>
    <xf numFmtId="168" fontId="4" fillId="0" borderId="2" xfId="3" applyNumberFormat="1" applyFont="1" applyFill="1" applyBorder="1" applyAlignment="1">
      <alignment horizontal="right"/>
    </xf>
    <xf numFmtId="165" fontId="4" fillId="0" borderId="0" xfId="2" applyNumberFormat="1" applyFont="1" applyFill="1"/>
    <xf numFmtId="9" fontId="4" fillId="0" borderId="0" xfId="1" applyFont="1" applyFill="1"/>
    <xf numFmtId="0" fontId="4" fillId="0" borderId="0" xfId="0" applyFont="1" applyFill="1" applyAlignment="1">
      <alignment horizontal="left"/>
    </xf>
    <xf numFmtId="165" fontId="4" fillId="0" borderId="3" xfId="3" applyNumberFormat="1" applyFont="1" applyFill="1" applyBorder="1" applyAlignment="1">
      <alignment horizontal="right"/>
    </xf>
    <xf numFmtId="166" fontId="4" fillId="0" borderId="3" xfId="3" applyNumberFormat="1" applyFont="1" applyFill="1" applyBorder="1" applyAlignment="1">
      <alignment horizontal="right"/>
    </xf>
    <xf numFmtId="9" fontId="4" fillId="0" borderId="3" xfId="1" applyFont="1" applyFill="1" applyBorder="1" applyAlignment="1">
      <alignment horizontal="right"/>
    </xf>
    <xf numFmtId="170" fontId="4" fillId="0" borderId="3" xfId="1" applyNumberFormat="1" applyFont="1" applyFill="1" applyBorder="1" applyAlignment="1">
      <alignment horizontal="right"/>
    </xf>
    <xf numFmtId="170" fontId="4" fillId="0" borderId="3" xfId="2" applyNumberFormat="1" applyFont="1" applyFill="1" applyBorder="1"/>
    <xf numFmtId="165" fontId="4" fillId="0" borderId="0" xfId="2" applyNumberFormat="1" applyFont="1" applyFill="1" applyAlignment="1">
      <alignment horizontal="left"/>
    </xf>
    <xf numFmtId="0" fontId="5" fillId="0" borderId="0" xfId="5" applyFont="1" applyFill="1"/>
    <xf numFmtId="0" fontId="4" fillId="0" borderId="0" xfId="5" quotePrefix="1" applyFill="1" applyAlignment="1">
      <alignment horizontal="center"/>
    </xf>
    <xf numFmtId="0" fontId="4" fillId="0" borderId="1" xfId="3" applyFont="1" applyFill="1" applyBorder="1" applyAlignment="1">
      <alignment horizontal="center"/>
    </xf>
    <xf numFmtId="0" fontId="4" fillId="0" borderId="1" xfId="3" applyFill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0" fontId="4" fillId="0" borderId="2" xfId="3" applyFill="1" applyBorder="1" applyAlignment="1">
      <alignment horizontal="center"/>
    </xf>
  </cellXfs>
  <cellStyles count="22">
    <cellStyle name="Comma 10" xfId="4" xr:uid="{79B42F33-AD9D-45F1-A1D5-CF9D02C96880}"/>
    <cellStyle name="Comma 10 2 2" xfId="11" xr:uid="{EF9B46E7-963B-41BA-9F9C-F32FF3BDEE1C}"/>
    <cellStyle name="Comma 2" xfId="14" xr:uid="{0FA1B26D-1B10-40CB-AD5C-B5477D6B090E}"/>
    <cellStyle name="Comma 3" xfId="7" xr:uid="{C226BEE4-C46B-4016-B7A3-481487A94790}"/>
    <cellStyle name="Comma 4" xfId="19" xr:uid="{3E0EF15A-C4C3-4373-9C58-0CB69E0F62E1}"/>
    <cellStyle name="Comma 5" xfId="21" xr:uid="{F9AB97A9-8CAB-4780-B5D4-A91FD867489C}"/>
    <cellStyle name="Comma 5 36" xfId="10" xr:uid="{7CCAF56C-5EAD-4ABC-8123-C10978242D0A}"/>
    <cellStyle name="Currency 2" xfId="18" xr:uid="{A07B3587-6CDF-4922-BF63-93D94315EA2F}"/>
    <cellStyle name="Currency 3" xfId="20" xr:uid="{43A4BF93-68AE-4AA8-BBC2-A8C2F08FA750}"/>
    <cellStyle name="Normal" xfId="0" builtinId="0"/>
    <cellStyle name="Normal 10" xfId="5" xr:uid="{9A806827-BD73-4923-9066-BB23D0D9AEE5}"/>
    <cellStyle name="Normal 2" xfId="13" xr:uid="{A1412A93-2E40-46E8-BAD6-E7081DB3F662}"/>
    <cellStyle name="Normal 2 2" xfId="16" xr:uid="{AFD509B6-7182-4C61-8926-D849E5A57B66}"/>
    <cellStyle name="Normal 3" xfId="17" xr:uid="{0FA92ED5-9082-4A2E-A0D7-F6533542B7CA}"/>
    <cellStyle name="Normal 4 3" xfId="2" xr:uid="{F40D9BFE-D5FE-49AD-8C14-BE06707E12BB}"/>
    <cellStyle name="Normal 59" xfId="6" xr:uid="{440686CB-F0F7-4364-B3A0-3AA8B22C5793}"/>
    <cellStyle name="Normal 60" xfId="3" xr:uid="{DC98C82D-F7E8-41CD-B6FA-3CF744F91E73}"/>
    <cellStyle name="Normal 7 3 4" xfId="12" xr:uid="{85CFF354-51FE-4588-9CD7-DE4FD9A30963}"/>
    <cellStyle name="Normal 8" xfId="9" xr:uid="{7D96FD10-5629-476A-B5EE-E75A018D76E8}"/>
    <cellStyle name="Percent" xfId="1" builtinId="5"/>
    <cellStyle name="Percent 2" xfId="8" xr:uid="{58881ED6-866D-4F72-BA49-9A2F1F21B89F}"/>
    <cellStyle name="Percent 2 2" xfId="15" xr:uid="{268E40D6-77A9-4F7E-B86D-E8FE5501DA1B}"/>
  </cellStyles>
  <dxfs count="0"/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E69A6-37C8-47A3-AD0F-E181A5077269}">
  <sheetPr codeName="Sheet2">
    <pageSetUpPr fitToPage="1"/>
  </sheetPr>
  <dimension ref="B2:X87"/>
  <sheetViews>
    <sheetView tabSelected="1" view="pageLayout" zoomScale="80" zoomScaleNormal="85" zoomScaleSheetLayoutView="80" zoomScalePageLayoutView="80" workbookViewId="0"/>
  </sheetViews>
  <sheetFormatPr defaultRowHeight="12.75" x14ac:dyDescent="0.2"/>
  <cols>
    <col min="1" max="1" width="1.7109375" style="1" customWidth="1"/>
    <col min="2" max="2" width="4.7109375" style="7" customWidth="1"/>
    <col min="3" max="3" width="1.7109375" style="1" customWidth="1"/>
    <col min="4" max="4" width="29.7109375" style="1" customWidth="1"/>
    <col min="5" max="5" width="1.7109375" style="1" customWidth="1"/>
    <col min="6" max="6" width="17.28515625" style="1" customWidth="1"/>
    <col min="7" max="7" width="6.140625" style="1" customWidth="1"/>
    <col min="8" max="8" width="14.42578125" style="1" customWidth="1"/>
    <col min="9" max="9" width="1.7109375" style="1" customWidth="1"/>
    <col min="10" max="12" width="14.42578125" style="1" customWidth="1"/>
    <col min="13" max="13" width="1.7109375" style="1" customWidth="1"/>
    <col min="14" max="15" width="14.42578125" style="1" customWidth="1"/>
    <col min="16" max="16" width="17" style="1" customWidth="1"/>
    <col min="17" max="18" width="14.42578125" style="1" customWidth="1"/>
    <col min="19" max="19" width="1.85546875" style="1" customWidth="1"/>
    <col min="20" max="20" width="14" style="1" customWidth="1"/>
    <col min="21" max="21" width="14.42578125" style="1" customWidth="1"/>
    <col min="22" max="22" width="2.140625" style="1" customWidth="1"/>
    <col min="23" max="23" width="11" style="1" customWidth="1"/>
    <col min="24" max="24" width="2.28515625" style="1" customWidth="1"/>
    <col min="25" max="26" width="8.85546875" style="1" customWidth="1"/>
    <col min="27" max="210" width="8.7109375" style="1"/>
    <col min="211" max="211" width="4.5703125" style="1" customWidth="1"/>
    <col min="212" max="212" width="1" style="1" customWidth="1"/>
    <col min="213" max="213" width="18" style="1" customWidth="1"/>
    <col min="214" max="214" width="1.7109375" style="1" customWidth="1"/>
    <col min="215" max="215" width="12.5703125" style="1" customWidth="1"/>
    <col min="216" max="216" width="1.5703125" style="1" customWidth="1"/>
    <col min="217" max="217" width="9.5703125" style="1" customWidth="1"/>
    <col min="218" max="218" width="1.7109375" style="1" customWidth="1"/>
    <col min="219" max="219" width="11.7109375" style="1" customWidth="1"/>
    <col min="220" max="220" width="1.5703125" style="1" customWidth="1"/>
    <col min="221" max="221" width="10.28515625" style="1" customWidth="1"/>
    <col min="222" max="222" width="2" style="1" customWidth="1"/>
    <col min="223" max="223" width="9.5703125" style="1" customWidth="1"/>
    <col min="224" max="466" width="8.7109375" style="1"/>
    <col min="467" max="467" width="4.5703125" style="1" customWidth="1"/>
    <col min="468" max="468" width="1" style="1" customWidth="1"/>
    <col min="469" max="469" width="18" style="1" customWidth="1"/>
    <col min="470" max="470" width="1.7109375" style="1" customWidth="1"/>
    <col min="471" max="471" width="12.5703125" style="1" customWidth="1"/>
    <col min="472" max="472" width="1.5703125" style="1" customWidth="1"/>
    <col min="473" max="473" width="9.5703125" style="1" customWidth="1"/>
    <col min="474" max="474" width="1.7109375" style="1" customWidth="1"/>
    <col min="475" max="475" width="11.7109375" style="1" customWidth="1"/>
    <col min="476" max="476" width="1.5703125" style="1" customWidth="1"/>
    <col min="477" max="477" width="10.28515625" style="1" customWidth="1"/>
    <col min="478" max="478" width="2" style="1" customWidth="1"/>
    <col min="479" max="479" width="9.5703125" style="1" customWidth="1"/>
    <col min="480" max="722" width="8.7109375" style="1"/>
    <col min="723" max="723" width="4.5703125" style="1" customWidth="1"/>
    <col min="724" max="724" width="1" style="1" customWidth="1"/>
    <col min="725" max="725" width="18" style="1" customWidth="1"/>
    <col min="726" max="726" width="1.7109375" style="1" customWidth="1"/>
    <col min="727" max="727" width="12.5703125" style="1" customWidth="1"/>
    <col min="728" max="728" width="1.5703125" style="1" customWidth="1"/>
    <col min="729" max="729" width="9.5703125" style="1" customWidth="1"/>
    <col min="730" max="730" width="1.7109375" style="1" customWidth="1"/>
    <col min="731" max="731" width="11.7109375" style="1" customWidth="1"/>
    <col min="732" max="732" width="1.5703125" style="1" customWidth="1"/>
    <col min="733" max="733" width="10.28515625" style="1" customWidth="1"/>
    <col min="734" max="734" width="2" style="1" customWidth="1"/>
    <col min="735" max="735" width="9.5703125" style="1" customWidth="1"/>
    <col min="736" max="978" width="8.7109375" style="1"/>
    <col min="979" max="979" width="4.5703125" style="1" customWidth="1"/>
    <col min="980" max="980" width="1" style="1" customWidth="1"/>
    <col min="981" max="981" width="18" style="1" customWidth="1"/>
    <col min="982" max="982" width="1.7109375" style="1" customWidth="1"/>
    <col min="983" max="983" width="12.5703125" style="1" customWidth="1"/>
    <col min="984" max="984" width="1.5703125" style="1" customWidth="1"/>
    <col min="985" max="985" width="9.5703125" style="1" customWidth="1"/>
    <col min="986" max="986" width="1.7109375" style="1" customWidth="1"/>
    <col min="987" max="987" width="11.7109375" style="1" customWidth="1"/>
    <col min="988" max="988" width="1.5703125" style="1" customWidth="1"/>
    <col min="989" max="989" width="10.28515625" style="1" customWidth="1"/>
    <col min="990" max="990" width="2" style="1" customWidth="1"/>
    <col min="991" max="991" width="9.5703125" style="1" customWidth="1"/>
    <col min="992" max="1234" width="8.7109375" style="1"/>
    <col min="1235" max="1235" width="4.5703125" style="1" customWidth="1"/>
    <col min="1236" max="1236" width="1" style="1" customWidth="1"/>
    <col min="1237" max="1237" width="18" style="1" customWidth="1"/>
    <col min="1238" max="1238" width="1.7109375" style="1" customWidth="1"/>
    <col min="1239" max="1239" width="12.5703125" style="1" customWidth="1"/>
    <col min="1240" max="1240" width="1.5703125" style="1" customWidth="1"/>
    <col min="1241" max="1241" width="9.5703125" style="1" customWidth="1"/>
    <col min="1242" max="1242" width="1.7109375" style="1" customWidth="1"/>
    <col min="1243" max="1243" width="11.7109375" style="1" customWidth="1"/>
    <col min="1244" max="1244" width="1.5703125" style="1" customWidth="1"/>
    <col min="1245" max="1245" width="10.28515625" style="1" customWidth="1"/>
    <col min="1246" max="1246" width="2" style="1" customWidth="1"/>
    <col min="1247" max="1247" width="9.5703125" style="1" customWidth="1"/>
    <col min="1248" max="1490" width="8.7109375" style="1"/>
    <col min="1491" max="1491" width="4.5703125" style="1" customWidth="1"/>
    <col min="1492" max="1492" width="1" style="1" customWidth="1"/>
    <col min="1493" max="1493" width="18" style="1" customWidth="1"/>
    <col min="1494" max="1494" width="1.7109375" style="1" customWidth="1"/>
    <col min="1495" max="1495" width="12.5703125" style="1" customWidth="1"/>
    <col min="1496" max="1496" width="1.5703125" style="1" customWidth="1"/>
    <col min="1497" max="1497" width="9.5703125" style="1" customWidth="1"/>
    <col min="1498" max="1498" width="1.7109375" style="1" customWidth="1"/>
    <col min="1499" max="1499" width="11.7109375" style="1" customWidth="1"/>
    <col min="1500" max="1500" width="1.5703125" style="1" customWidth="1"/>
    <col min="1501" max="1501" width="10.28515625" style="1" customWidth="1"/>
    <col min="1502" max="1502" width="2" style="1" customWidth="1"/>
    <col min="1503" max="1503" width="9.5703125" style="1" customWidth="1"/>
    <col min="1504" max="1746" width="8.7109375" style="1"/>
    <col min="1747" max="1747" width="4.5703125" style="1" customWidth="1"/>
    <col min="1748" max="1748" width="1" style="1" customWidth="1"/>
    <col min="1749" max="1749" width="18" style="1" customWidth="1"/>
    <col min="1750" max="1750" width="1.7109375" style="1" customWidth="1"/>
    <col min="1751" max="1751" width="12.5703125" style="1" customWidth="1"/>
    <col min="1752" max="1752" width="1.5703125" style="1" customWidth="1"/>
    <col min="1753" max="1753" width="9.5703125" style="1" customWidth="1"/>
    <col min="1754" max="1754" width="1.7109375" style="1" customWidth="1"/>
    <col min="1755" max="1755" width="11.7109375" style="1" customWidth="1"/>
    <col min="1756" max="1756" width="1.5703125" style="1" customWidth="1"/>
    <col min="1757" max="1757" width="10.28515625" style="1" customWidth="1"/>
    <col min="1758" max="1758" width="2" style="1" customWidth="1"/>
    <col min="1759" max="1759" width="9.5703125" style="1" customWidth="1"/>
    <col min="1760" max="2002" width="8.7109375" style="1"/>
    <col min="2003" max="2003" width="4.5703125" style="1" customWidth="1"/>
    <col min="2004" max="2004" width="1" style="1" customWidth="1"/>
    <col min="2005" max="2005" width="18" style="1" customWidth="1"/>
    <col min="2006" max="2006" width="1.7109375" style="1" customWidth="1"/>
    <col min="2007" max="2007" width="12.5703125" style="1" customWidth="1"/>
    <col min="2008" max="2008" width="1.5703125" style="1" customWidth="1"/>
    <col min="2009" max="2009" width="9.5703125" style="1" customWidth="1"/>
    <col min="2010" max="2010" width="1.7109375" style="1" customWidth="1"/>
    <col min="2011" max="2011" width="11.7109375" style="1" customWidth="1"/>
    <col min="2012" max="2012" width="1.5703125" style="1" customWidth="1"/>
    <col min="2013" max="2013" width="10.28515625" style="1" customWidth="1"/>
    <col min="2014" max="2014" width="2" style="1" customWidth="1"/>
    <col min="2015" max="2015" width="9.5703125" style="1" customWidth="1"/>
    <col min="2016" max="2258" width="8.7109375" style="1"/>
    <col min="2259" max="2259" width="4.5703125" style="1" customWidth="1"/>
    <col min="2260" max="2260" width="1" style="1" customWidth="1"/>
    <col min="2261" max="2261" width="18" style="1" customWidth="1"/>
    <col min="2262" max="2262" width="1.7109375" style="1" customWidth="1"/>
    <col min="2263" max="2263" width="12.5703125" style="1" customWidth="1"/>
    <col min="2264" max="2264" width="1.5703125" style="1" customWidth="1"/>
    <col min="2265" max="2265" width="9.5703125" style="1" customWidth="1"/>
    <col min="2266" max="2266" width="1.7109375" style="1" customWidth="1"/>
    <col min="2267" max="2267" width="11.7109375" style="1" customWidth="1"/>
    <col min="2268" max="2268" width="1.5703125" style="1" customWidth="1"/>
    <col min="2269" max="2269" width="10.28515625" style="1" customWidth="1"/>
    <col min="2270" max="2270" width="2" style="1" customWidth="1"/>
    <col min="2271" max="2271" width="9.5703125" style="1" customWidth="1"/>
    <col min="2272" max="2514" width="8.7109375" style="1"/>
    <col min="2515" max="2515" width="4.5703125" style="1" customWidth="1"/>
    <col min="2516" max="2516" width="1" style="1" customWidth="1"/>
    <col min="2517" max="2517" width="18" style="1" customWidth="1"/>
    <col min="2518" max="2518" width="1.7109375" style="1" customWidth="1"/>
    <col min="2519" max="2519" width="12.5703125" style="1" customWidth="1"/>
    <col min="2520" max="2520" width="1.5703125" style="1" customWidth="1"/>
    <col min="2521" max="2521" width="9.5703125" style="1" customWidth="1"/>
    <col min="2522" max="2522" width="1.7109375" style="1" customWidth="1"/>
    <col min="2523" max="2523" width="11.7109375" style="1" customWidth="1"/>
    <col min="2524" max="2524" width="1.5703125" style="1" customWidth="1"/>
    <col min="2525" max="2525" width="10.28515625" style="1" customWidth="1"/>
    <col min="2526" max="2526" width="2" style="1" customWidth="1"/>
    <col min="2527" max="2527" width="9.5703125" style="1" customWidth="1"/>
    <col min="2528" max="2770" width="8.7109375" style="1"/>
    <col min="2771" max="2771" width="4.5703125" style="1" customWidth="1"/>
    <col min="2772" max="2772" width="1" style="1" customWidth="1"/>
    <col min="2773" max="2773" width="18" style="1" customWidth="1"/>
    <col min="2774" max="2774" width="1.7109375" style="1" customWidth="1"/>
    <col min="2775" max="2775" width="12.5703125" style="1" customWidth="1"/>
    <col min="2776" max="2776" width="1.5703125" style="1" customWidth="1"/>
    <col min="2777" max="2777" width="9.5703125" style="1" customWidth="1"/>
    <col min="2778" max="2778" width="1.7109375" style="1" customWidth="1"/>
    <col min="2779" max="2779" width="11.7109375" style="1" customWidth="1"/>
    <col min="2780" max="2780" width="1.5703125" style="1" customWidth="1"/>
    <col min="2781" max="2781" width="10.28515625" style="1" customWidth="1"/>
    <col min="2782" max="2782" width="2" style="1" customWidth="1"/>
    <col min="2783" max="2783" width="9.5703125" style="1" customWidth="1"/>
    <col min="2784" max="3026" width="8.7109375" style="1"/>
    <col min="3027" max="3027" width="4.5703125" style="1" customWidth="1"/>
    <col min="3028" max="3028" width="1" style="1" customWidth="1"/>
    <col min="3029" max="3029" width="18" style="1" customWidth="1"/>
    <col min="3030" max="3030" width="1.7109375" style="1" customWidth="1"/>
    <col min="3031" max="3031" width="12.5703125" style="1" customWidth="1"/>
    <col min="3032" max="3032" width="1.5703125" style="1" customWidth="1"/>
    <col min="3033" max="3033" width="9.5703125" style="1" customWidth="1"/>
    <col min="3034" max="3034" width="1.7109375" style="1" customWidth="1"/>
    <col min="3035" max="3035" width="11.7109375" style="1" customWidth="1"/>
    <col min="3036" max="3036" width="1.5703125" style="1" customWidth="1"/>
    <col min="3037" max="3037" width="10.28515625" style="1" customWidth="1"/>
    <col min="3038" max="3038" width="2" style="1" customWidth="1"/>
    <col min="3039" max="3039" width="9.5703125" style="1" customWidth="1"/>
    <col min="3040" max="3282" width="8.7109375" style="1"/>
    <col min="3283" max="3283" width="4.5703125" style="1" customWidth="1"/>
    <col min="3284" max="3284" width="1" style="1" customWidth="1"/>
    <col min="3285" max="3285" width="18" style="1" customWidth="1"/>
    <col min="3286" max="3286" width="1.7109375" style="1" customWidth="1"/>
    <col min="3287" max="3287" width="12.5703125" style="1" customWidth="1"/>
    <col min="3288" max="3288" width="1.5703125" style="1" customWidth="1"/>
    <col min="3289" max="3289" width="9.5703125" style="1" customWidth="1"/>
    <col min="3290" max="3290" width="1.7109375" style="1" customWidth="1"/>
    <col min="3291" max="3291" width="11.7109375" style="1" customWidth="1"/>
    <col min="3292" max="3292" width="1.5703125" style="1" customWidth="1"/>
    <col min="3293" max="3293" width="10.28515625" style="1" customWidth="1"/>
    <col min="3294" max="3294" width="2" style="1" customWidth="1"/>
    <col min="3295" max="3295" width="9.5703125" style="1" customWidth="1"/>
    <col min="3296" max="3538" width="8.7109375" style="1"/>
    <col min="3539" max="3539" width="4.5703125" style="1" customWidth="1"/>
    <col min="3540" max="3540" width="1" style="1" customWidth="1"/>
    <col min="3541" max="3541" width="18" style="1" customWidth="1"/>
    <col min="3542" max="3542" width="1.7109375" style="1" customWidth="1"/>
    <col min="3543" max="3543" width="12.5703125" style="1" customWidth="1"/>
    <col min="3544" max="3544" width="1.5703125" style="1" customWidth="1"/>
    <col min="3545" max="3545" width="9.5703125" style="1" customWidth="1"/>
    <col min="3546" max="3546" width="1.7109375" style="1" customWidth="1"/>
    <col min="3547" max="3547" width="11.7109375" style="1" customWidth="1"/>
    <col min="3548" max="3548" width="1.5703125" style="1" customWidth="1"/>
    <col min="3549" max="3549" width="10.28515625" style="1" customWidth="1"/>
    <col min="3550" max="3550" width="2" style="1" customWidth="1"/>
    <col min="3551" max="3551" width="9.5703125" style="1" customWidth="1"/>
    <col min="3552" max="3794" width="8.7109375" style="1"/>
    <col min="3795" max="3795" width="4.5703125" style="1" customWidth="1"/>
    <col min="3796" max="3796" width="1" style="1" customWidth="1"/>
    <col min="3797" max="3797" width="18" style="1" customWidth="1"/>
    <col min="3798" max="3798" width="1.7109375" style="1" customWidth="1"/>
    <col min="3799" max="3799" width="12.5703125" style="1" customWidth="1"/>
    <col min="3800" max="3800" width="1.5703125" style="1" customWidth="1"/>
    <col min="3801" max="3801" width="9.5703125" style="1" customWidth="1"/>
    <col min="3802" max="3802" width="1.7109375" style="1" customWidth="1"/>
    <col min="3803" max="3803" width="11.7109375" style="1" customWidth="1"/>
    <col min="3804" max="3804" width="1.5703125" style="1" customWidth="1"/>
    <col min="3805" max="3805" width="10.28515625" style="1" customWidth="1"/>
    <col min="3806" max="3806" width="2" style="1" customWidth="1"/>
    <col min="3807" max="3807" width="9.5703125" style="1" customWidth="1"/>
    <col min="3808" max="4050" width="8.7109375" style="1"/>
    <col min="4051" max="4051" width="4.5703125" style="1" customWidth="1"/>
    <col min="4052" max="4052" width="1" style="1" customWidth="1"/>
    <col min="4053" max="4053" width="18" style="1" customWidth="1"/>
    <col min="4054" max="4054" width="1.7109375" style="1" customWidth="1"/>
    <col min="4055" max="4055" width="12.5703125" style="1" customWidth="1"/>
    <col min="4056" max="4056" width="1.5703125" style="1" customWidth="1"/>
    <col min="4057" max="4057" width="9.5703125" style="1" customWidth="1"/>
    <col min="4058" max="4058" width="1.7109375" style="1" customWidth="1"/>
    <col min="4059" max="4059" width="11.7109375" style="1" customWidth="1"/>
    <col min="4060" max="4060" width="1.5703125" style="1" customWidth="1"/>
    <col min="4061" max="4061" width="10.28515625" style="1" customWidth="1"/>
    <col min="4062" max="4062" width="2" style="1" customWidth="1"/>
    <col min="4063" max="4063" width="9.5703125" style="1" customWidth="1"/>
    <col min="4064" max="4306" width="8.7109375" style="1"/>
    <col min="4307" max="4307" width="4.5703125" style="1" customWidth="1"/>
    <col min="4308" max="4308" width="1" style="1" customWidth="1"/>
    <col min="4309" max="4309" width="18" style="1" customWidth="1"/>
    <col min="4310" max="4310" width="1.7109375" style="1" customWidth="1"/>
    <col min="4311" max="4311" width="12.5703125" style="1" customWidth="1"/>
    <col min="4312" max="4312" width="1.5703125" style="1" customWidth="1"/>
    <col min="4313" max="4313" width="9.5703125" style="1" customWidth="1"/>
    <col min="4314" max="4314" width="1.7109375" style="1" customWidth="1"/>
    <col min="4315" max="4315" width="11.7109375" style="1" customWidth="1"/>
    <col min="4316" max="4316" width="1.5703125" style="1" customWidth="1"/>
    <col min="4317" max="4317" width="10.28515625" style="1" customWidth="1"/>
    <col min="4318" max="4318" width="2" style="1" customWidth="1"/>
    <col min="4319" max="4319" width="9.5703125" style="1" customWidth="1"/>
    <col min="4320" max="4562" width="8.7109375" style="1"/>
    <col min="4563" max="4563" width="4.5703125" style="1" customWidth="1"/>
    <col min="4564" max="4564" width="1" style="1" customWidth="1"/>
    <col min="4565" max="4565" width="18" style="1" customWidth="1"/>
    <col min="4566" max="4566" width="1.7109375" style="1" customWidth="1"/>
    <col min="4567" max="4567" width="12.5703125" style="1" customWidth="1"/>
    <col min="4568" max="4568" width="1.5703125" style="1" customWidth="1"/>
    <col min="4569" max="4569" width="9.5703125" style="1" customWidth="1"/>
    <col min="4570" max="4570" width="1.7109375" style="1" customWidth="1"/>
    <col min="4571" max="4571" width="11.7109375" style="1" customWidth="1"/>
    <col min="4572" max="4572" width="1.5703125" style="1" customWidth="1"/>
    <col min="4573" max="4573" width="10.28515625" style="1" customWidth="1"/>
    <col min="4574" max="4574" width="2" style="1" customWidth="1"/>
    <col min="4575" max="4575" width="9.5703125" style="1" customWidth="1"/>
    <col min="4576" max="4818" width="8.7109375" style="1"/>
    <col min="4819" max="4819" width="4.5703125" style="1" customWidth="1"/>
    <col min="4820" max="4820" width="1" style="1" customWidth="1"/>
    <col min="4821" max="4821" width="18" style="1" customWidth="1"/>
    <col min="4822" max="4822" width="1.7109375" style="1" customWidth="1"/>
    <col min="4823" max="4823" width="12.5703125" style="1" customWidth="1"/>
    <col min="4824" max="4824" width="1.5703125" style="1" customWidth="1"/>
    <col min="4825" max="4825" width="9.5703125" style="1" customWidth="1"/>
    <col min="4826" max="4826" width="1.7109375" style="1" customWidth="1"/>
    <col min="4827" max="4827" width="11.7109375" style="1" customWidth="1"/>
    <col min="4828" max="4828" width="1.5703125" style="1" customWidth="1"/>
    <col min="4829" max="4829" width="10.28515625" style="1" customWidth="1"/>
    <col min="4830" max="4830" width="2" style="1" customWidth="1"/>
    <col min="4831" max="4831" width="9.5703125" style="1" customWidth="1"/>
    <col min="4832" max="5074" width="8.7109375" style="1"/>
    <col min="5075" max="5075" width="4.5703125" style="1" customWidth="1"/>
    <col min="5076" max="5076" width="1" style="1" customWidth="1"/>
    <col min="5077" max="5077" width="18" style="1" customWidth="1"/>
    <col min="5078" max="5078" width="1.7109375" style="1" customWidth="1"/>
    <col min="5079" max="5079" width="12.5703125" style="1" customWidth="1"/>
    <col min="5080" max="5080" width="1.5703125" style="1" customWidth="1"/>
    <col min="5081" max="5081" width="9.5703125" style="1" customWidth="1"/>
    <col min="5082" max="5082" width="1.7109375" style="1" customWidth="1"/>
    <col min="5083" max="5083" width="11.7109375" style="1" customWidth="1"/>
    <col min="5084" max="5084" width="1.5703125" style="1" customWidth="1"/>
    <col min="5085" max="5085" width="10.28515625" style="1" customWidth="1"/>
    <col min="5086" max="5086" width="2" style="1" customWidth="1"/>
    <col min="5087" max="5087" width="9.5703125" style="1" customWidth="1"/>
    <col min="5088" max="5330" width="8.7109375" style="1"/>
    <col min="5331" max="5331" width="4.5703125" style="1" customWidth="1"/>
    <col min="5332" max="5332" width="1" style="1" customWidth="1"/>
    <col min="5333" max="5333" width="18" style="1" customWidth="1"/>
    <col min="5334" max="5334" width="1.7109375" style="1" customWidth="1"/>
    <col min="5335" max="5335" width="12.5703125" style="1" customWidth="1"/>
    <col min="5336" max="5336" width="1.5703125" style="1" customWidth="1"/>
    <col min="5337" max="5337" width="9.5703125" style="1" customWidth="1"/>
    <col min="5338" max="5338" width="1.7109375" style="1" customWidth="1"/>
    <col min="5339" max="5339" width="11.7109375" style="1" customWidth="1"/>
    <col min="5340" max="5340" width="1.5703125" style="1" customWidth="1"/>
    <col min="5341" max="5341" width="10.28515625" style="1" customWidth="1"/>
    <col min="5342" max="5342" width="2" style="1" customWidth="1"/>
    <col min="5343" max="5343" width="9.5703125" style="1" customWidth="1"/>
    <col min="5344" max="5586" width="8.7109375" style="1"/>
    <col min="5587" max="5587" width="4.5703125" style="1" customWidth="1"/>
    <col min="5588" max="5588" width="1" style="1" customWidth="1"/>
    <col min="5589" max="5589" width="18" style="1" customWidth="1"/>
    <col min="5590" max="5590" width="1.7109375" style="1" customWidth="1"/>
    <col min="5591" max="5591" width="12.5703125" style="1" customWidth="1"/>
    <col min="5592" max="5592" width="1.5703125" style="1" customWidth="1"/>
    <col min="5593" max="5593" width="9.5703125" style="1" customWidth="1"/>
    <col min="5594" max="5594" width="1.7109375" style="1" customWidth="1"/>
    <col min="5595" max="5595" width="11.7109375" style="1" customWidth="1"/>
    <col min="5596" max="5596" width="1.5703125" style="1" customWidth="1"/>
    <col min="5597" max="5597" width="10.28515625" style="1" customWidth="1"/>
    <col min="5598" max="5598" width="2" style="1" customWidth="1"/>
    <col min="5599" max="5599" width="9.5703125" style="1" customWidth="1"/>
    <col min="5600" max="5842" width="8.7109375" style="1"/>
    <col min="5843" max="5843" width="4.5703125" style="1" customWidth="1"/>
    <col min="5844" max="5844" width="1" style="1" customWidth="1"/>
    <col min="5845" max="5845" width="18" style="1" customWidth="1"/>
    <col min="5846" max="5846" width="1.7109375" style="1" customWidth="1"/>
    <col min="5847" max="5847" width="12.5703125" style="1" customWidth="1"/>
    <col min="5848" max="5848" width="1.5703125" style="1" customWidth="1"/>
    <col min="5849" max="5849" width="9.5703125" style="1" customWidth="1"/>
    <col min="5850" max="5850" width="1.7109375" style="1" customWidth="1"/>
    <col min="5851" max="5851" width="11.7109375" style="1" customWidth="1"/>
    <col min="5852" max="5852" width="1.5703125" style="1" customWidth="1"/>
    <col min="5853" max="5853" width="10.28515625" style="1" customWidth="1"/>
    <col min="5854" max="5854" width="2" style="1" customWidth="1"/>
    <col min="5855" max="5855" width="9.5703125" style="1" customWidth="1"/>
    <col min="5856" max="6098" width="8.7109375" style="1"/>
    <col min="6099" max="6099" width="4.5703125" style="1" customWidth="1"/>
    <col min="6100" max="6100" width="1" style="1" customWidth="1"/>
    <col min="6101" max="6101" width="18" style="1" customWidth="1"/>
    <col min="6102" max="6102" width="1.7109375" style="1" customWidth="1"/>
    <col min="6103" max="6103" width="12.5703125" style="1" customWidth="1"/>
    <col min="6104" max="6104" width="1.5703125" style="1" customWidth="1"/>
    <col min="6105" max="6105" width="9.5703125" style="1" customWidth="1"/>
    <col min="6106" max="6106" width="1.7109375" style="1" customWidth="1"/>
    <col min="6107" max="6107" width="11.7109375" style="1" customWidth="1"/>
    <col min="6108" max="6108" width="1.5703125" style="1" customWidth="1"/>
    <col min="6109" max="6109" width="10.28515625" style="1" customWidth="1"/>
    <col min="6110" max="6110" width="2" style="1" customWidth="1"/>
    <col min="6111" max="6111" width="9.5703125" style="1" customWidth="1"/>
    <col min="6112" max="6354" width="8.7109375" style="1"/>
    <col min="6355" max="6355" width="4.5703125" style="1" customWidth="1"/>
    <col min="6356" max="6356" width="1" style="1" customWidth="1"/>
    <col min="6357" max="6357" width="18" style="1" customWidth="1"/>
    <col min="6358" max="6358" width="1.7109375" style="1" customWidth="1"/>
    <col min="6359" max="6359" width="12.5703125" style="1" customWidth="1"/>
    <col min="6360" max="6360" width="1.5703125" style="1" customWidth="1"/>
    <col min="6361" max="6361" width="9.5703125" style="1" customWidth="1"/>
    <col min="6362" max="6362" width="1.7109375" style="1" customWidth="1"/>
    <col min="6363" max="6363" width="11.7109375" style="1" customWidth="1"/>
    <col min="6364" max="6364" width="1.5703125" style="1" customWidth="1"/>
    <col min="6365" max="6365" width="10.28515625" style="1" customWidth="1"/>
    <col min="6366" max="6366" width="2" style="1" customWidth="1"/>
    <col min="6367" max="6367" width="9.5703125" style="1" customWidth="1"/>
    <col min="6368" max="6610" width="8.7109375" style="1"/>
    <col min="6611" max="6611" width="4.5703125" style="1" customWidth="1"/>
    <col min="6612" max="6612" width="1" style="1" customWidth="1"/>
    <col min="6613" max="6613" width="18" style="1" customWidth="1"/>
    <col min="6614" max="6614" width="1.7109375" style="1" customWidth="1"/>
    <col min="6615" max="6615" width="12.5703125" style="1" customWidth="1"/>
    <col min="6616" max="6616" width="1.5703125" style="1" customWidth="1"/>
    <col min="6617" max="6617" width="9.5703125" style="1" customWidth="1"/>
    <col min="6618" max="6618" width="1.7109375" style="1" customWidth="1"/>
    <col min="6619" max="6619" width="11.7109375" style="1" customWidth="1"/>
    <col min="6620" max="6620" width="1.5703125" style="1" customWidth="1"/>
    <col min="6621" max="6621" width="10.28515625" style="1" customWidth="1"/>
    <col min="6622" max="6622" width="2" style="1" customWidth="1"/>
    <col min="6623" max="6623" width="9.5703125" style="1" customWidth="1"/>
    <col min="6624" max="6866" width="8.7109375" style="1"/>
    <col min="6867" max="6867" width="4.5703125" style="1" customWidth="1"/>
    <col min="6868" max="6868" width="1" style="1" customWidth="1"/>
    <col min="6869" max="6869" width="18" style="1" customWidth="1"/>
    <col min="6870" max="6870" width="1.7109375" style="1" customWidth="1"/>
    <col min="6871" max="6871" width="12.5703125" style="1" customWidth="1"/>
    <col min="6872" max="6872" width="1.5703125" style="1" customWidth="1"/>
    <col min="6873" max="6873" width="9.5703125" style="1" customWidth="1"/>
    <col min="6874" max="6874" width="1.7109375" style="1" customWidth="1"/>
    <col min="6875" max="6875" width="11.7109375" style="1" customWidth="1"/>
    <col min="6876" max="6876" width="1.5703125" style="1" customWidth="1"/>
    <col min="6877" max="6877" width="10.28515625" style="1" customWidth="1"/>
    <col min="6878" max="6878" width="2" style="1" customWidth="1"/>
    <col min="6879" max="6879" width="9.5703125" style="1" customWidth="1"/>
    <col min="6880" max="7122" width="8.7109375" style="1"/>
    <col min="7123" max="7123" width="4.5703125" style="1" customWidth="1"/>
    <col min="7124" max="7124" width="1" style="1" customWidth="1"/>
    <col min="7125" max="7125" width="18" style="1" customWidth="1"/>
    <col min="7126" max="7126" width="1.7109375" style="1" customWidth="1"/>
    <col min="7127" max="7127" width="12.5703125" style="1" customWidth="1"/>
    <col min="7128" max="7128" width="1.5703125" style="1" customWidth="1"/>
    <col min="7129" max="7129" width="9.5703125" style="1" customWidth="1"/>
    <col min="7130" max="7130" width="1.7109375" style="1" customWidth="1"/>
    <col min="7131" max="7131" width="11.7109375" style="1" customWidth="1"/>
    <col min="7132" max="7132" width="1.5703125" style="1" customWidth="1"/>
    <col min="7133" max="7133" width="10.28515625" style="1" customWidth="1"/>
    <col min="7134" max="7134" width="2" style="1" customWidth="1"/>
    <col min="7135" max="7135" width="9.5703125" style="1" customWidth="1"/>
    <col min="7136" max="7378" width="8.7109375" style="1"/>
    <col min="7379" max="7379" width="4.5703125" style="1" customWidth="1"/>
    <col min="7380" max="7380" width="1" style="1" customWidth="1"/>
    <col min="7381" max="7381" width="18" style="1" customWidth="1"/>
    <col min="7382" max="7382" width="1.7109375" style="1" customWidth="1"/>
    <col min="7383" max="7383" width="12.5703125" style="1" customWidth="1"/>
    <col min="7384" max="7384" width="1.5703125" style="1" customWidth="1"/>
    <col min="7385" max="7385" width="9.5703125" style="1" customWidth="1"/>
    <col min="7386" max="7386" width="1.7109375" style="1" customWidth="1"/>
    <col min="7387" max="7387" width="11.7109375" style="1" customWidth="1"/>
    <col min="7388" max="7388" width="1.5703125" style="1" customWidth="1"/>
    <col min="7389" max="7389" width="10.28515625" style="1" customWidth="1"/>
    <col min="7390" max="7390" width="2" style="1" customWidth="1"/>
    <col min="7391" max="7391" width="9.5703125" style="1" customWidth="1"/>
    <col min="7392" max="7634" width="8.7109375" style="1"/>
    <col min="7635" max="7635" width="4.5703125" style="1" customWidth="1"/>
    <col min="7636" max="7636" width="1" style="1" customWidth="1"/>
    <col min="7637" max="7637" width="18" style="1" customWidth="1"/>
    <col min="7638" max="7638" width="1.7109375" style="1" customWidth="1"/>
    <col min="7639" max="7639" width="12.5703125" style="1" customWidth="1"/>
    <col min="7640" max="7640" width="1.5703125" style="1" customWidth="1"/>
    <col min="7641" max="7641" width="9.5703125" style="1" customWidth="1"/>
    <col min="7642" max="7642" width="1.7109375" style="1" customWidth="1"/>
    <col min="7643" max="7643" width="11.7109375" style="1" customWidth="1"/>
    <col min="7644" max="7644" width="1.5703125" style="1" customWidth="1"/>
    <col min="7645" max="7645" width="10.28515625" style="1" customWidth="1"/>
    <col min="7646" max="7646" width="2" style="1" customWidth="1"/>
    <col min="7647" max="7647" width="9.5703125" style="1" customWidth="1"/>
    <col min="7648" max="7890" width="8.7109375" style="1"/>
    <col min="7891" max="7891" width="4.5703125" style="1" customWidth="1"/>
    <col min="7892" max="7892" width="1" style="1" customWidth="1"/>
    <col min="7893" max="7893" width="18" style="1" customWidth="1"/>
    <col min="7894" max="7894" width="1.7109375" style="1" customWidth="1"/>
    <col min="7895" max="7895" width="12.5703125" style="1" customWidth="1"/>
    <col min="7896" max="7896" width="1.5703125" style="1" customWidth="1"/>
    <col min="7897" max="7897" width="9.5703125" style="1" customWidth="1"/>
    <col min="7898" max="7898" width="1.7109375" style="1" customWidth="1"/>
    <col min="7899" max="7899" width="11.7109375" style="1" customWidth="1"/>
    <col min="7900" max="7900" width="1.5703125" style="1" customWidth="1"/>
    <col min="7901" max="7901" width="10.28515625" style="1" customWidth="1"/>
    <col min="7902" max="7902" width="2" style="1" customWidth="1"/>
    <col min="7903" max="7903" width="9.5703125" style="1" customWidth="1"/>
    <col min="7904" max="8146" width="8.7109375" style="1"/>
    <col min="8147" max="8147" width="4.5703125" style="1" customWidth="1"/>
    <col min="8148" max="8148" width="1" style="1" customWidth="1"/>
    <col min="8149" max="8149" width="18" style="1" customWidth="1"/>
    <col min="8150" max="8150" width="1.7109375" style="1" customWidth="1"/>
    <col min="8151" max="8151" width="12.5703125" style="1" customWidth="1"/>
    <col min="8152" max="8152" width="1.5703125" style="1" customWidth="1"/>
    <col min="8153" max="8153" width="9.5703125" style="1" customWidth="1"/>
    <col min="8154" max="8154" width="1.7109375" style="1" customWidth="1"/>
    <col min="8155" max="8155" width="11.7109375" style="1" customWidth="1"/>
    <col min="8156" max="8156" width="1.5703125" style="1" customWidth="1"/>
    <col min="8157" max="8157" width="10.28515625" style="1" customWidth="1"/>
    <col min="8158" max="8158" width="2" style="1" customWidth="1"/>
    <col min="8159" max="8159" width="9.5703125" style="1" customWidth="1"/>
    <col min="8160" max="8402" width="8.7109375" style="1"/>
    <col min="8403" max="8403" width="4.5703125" style="1" customWidth="1"/>
    <col min="8404" max="8404" width="1" style="1" customWidth="1"/>
    <col min="8405" max="8405" width="18" style="1" customWidth="1"/>
    <col min="8406" max="8406" width="1.7109375" style="1" customWidth="1"/>
    <col min="8407" max="8407" width="12.5703125" style="1" customWidth="1"/>
    <col min="8408" max="8408" width="1.5703125" style="1" customWidth="1"/>
    <col min="8409" max="8409" width="9.5703125" style="1" customWidth="1"/>
    <col min="8410" max="8410" width="1.7109375" style="1" customWidth="1"/>
    <col min="8411" max="8411" width="11.7109375" style="1" customWidth="1"/>
    <col min="8412" max="8412" width="1.5703125" style="1" customWidth="1"/>
    <col min="8413" max="8413" width="10.28515625" style="1" customWidth="1"/>
    <col min="8414" max="8414" width="2" style="1" customWidth="1"/>
    <col min="8415" max="8415" width="9.5703125" style="1" customWidth="1"/>
    <col min="8416" max="8658" width="8.7109375" style="1"/>
    <col min="8659" max="8659" width="4.5703125" style="1" customWidth="1"/>
    <col min="8660" max="8660" width="1" style="1" customWidth="1"/>
    <col min="8661" max="8661" width="18" style="1" customWidth="1"/>
    <col min="8662" max="8662" width="1.7109375" style="1" customWidth="1"/>
    <col min="8663" max="8663" width="12.5703125" style="1" customWidth="1"/>
    <col min="8664" max="8664" width="1.5703125" style="1" customWidth="1"/>
    <col min="8665" max="8665" width="9.5703125" style="1" customWidth="1"/>
    <col min="8666" max="8666" width="1.7109375" style="1" customWidth="1"/>
    <col min="8667" max="8667" width="11.7109375" style="1" customWidth="1"/>
    <col min="8668" max="8668" width="1.5703125" style="1" customWidth="1"/>
    <col min="8669" max="8669" width="10.28515625" style="1" customWidth="1"/>
    <col min="8670" max="8670" width="2" style="1" customWidth="1"/>
    <col min="8671" max="8671" width="9.5703125" style="1" customWidth="1"/>
    <col min="8672" max="8914" width="8.7109375" style="1"/>
    <col min="8915" max="8915" width="4.5703125" style="1" customWidth="1"/>
    <col min="8916" max="8916" width="1" style="1" customWidth="1"/>
    <col min="8917" max="8917" width="18" style="1" customWidth="1"/>
    <col min="8918" max="8918" width="1.7109375" style="1" customWidth="1"/>
    <col min="8919" max="8919" width="12.5703125" style="1" customWidth="1"/>
    <col min="8920" max="8920" width="1.5703125" style="1" customWidth="1"/>
    <col min="8921" max="8921" width="9.5703125" style="1" customWidth="1"/>
    <col min="8922" max="8922" width="1.7109375" style="1" customWidth="1"/>
    <col min="8923" max="8923" width="11.7109375" style="1" customWidth="1"/>
    <col min="8924" max="8924" width="1.5703125" style="1" customWidth="1"/>
    <col min="8925" max="8925" width="10.28515625" style="1" customWidth="1"/>
    <col min="8926" max="8926" width="2" style="1" customWidth="1"/>
    <col min="8927" max="8927" width="9.5703125" style="1" customWidth="1"/>
    <col min="8928" max="9170" width="8.7109375" style="1"/>
    <col min="9171" max="9171" width="4.5703125" style="1" customWidth="1"/>
    <col min="9172" max="9172" width="1" style="1" customWidth="1"/>
    <col min="9173" max="9173" width="18" style="1" customWidth="1"/>
    <col min="9174" max="9174" width="1.7109375" style="1" customWidth="1"/>
    <col min="9175" max="9175" width="12.5703125" style="1" customWidth="1"/>
    <col min="9176" max="9176" width="1.5703125" style="1" customWidth="1"/>
    <col min="9177" max="9177" width="9.5703125" style="1" customWidth="1"/>
    <col min="9178" max="9178" width="1.7109375" style="1" customWidth="1"/>
    <col min="9179" max="9179" width="11.7109375" style="1" customWidth="1"/>
    <col min="9180" max="9180" width="1.5703125" style="1" customWidth="1"/>
    <col min="9181" max="9181" width="10.28515625" style="1" customWidth="1"/>
    <col min="9182" max="9182" width="2" style="1" customWidth="1"/>
    <col min="9183" max="9183" width="9.5703125" style="1" customWidth="1"/>
    <col min="9184" max="9426" width="8.7109375" style="1"/>
    <col min="9427" max="9427" width="4.5703125" style="1" customWidth="1"/>
    <col min="9428" max="9428" width="1" style="1" customWidth="1"/>
    <col min="9429" max="9429" width="18" style="1" customWidth="1"/>
    <col min="9430" max="9430" width="1.7109375" style="1" customWidth="1"/>
    <col min="9431" max="9431" width="12.5703125" style="1" customWidth="1"/>
    <col min="9432" max="9432" width="1.5703125" style="1" customWidth="1"/>
    <col min="9433" max="9433" width="9.5703125" style="1" customWidth="1"/>
    <col min="9434" max="9434" width="1.7109375" style="1" customWidth="1"/>
    <col min="9435" max="9435" width="11.7109375" style="1" customWidth="1"/>
    <col min="9436" max="9436" width="1.5703125" style="1" customWidth="1"/>
    <col min="9437" max="9437" width="10.28515625" style="1" customWidth="1"/>
    <col min="9438" max="9438" width="2" style="1" customWidth="1"/>
    <col min="9439" max="9439" width="9.5703125" style="1" customWidth="1"/>
    <col min="9440" max="9682" width="8.7109375" style="1"/>
    <col min="9683" max="9683" width="4.5703125" style="1" customWidth="1"/>
    <col min="9684" max="9684" width="1" style="1" customWidth="1"/>
    <col min="9685" max="9685" width="18" style="1" customWidth="1"/>
    <col min="9686" max="9686" width="1.7109375" style="1" customWidth="1"/>
    <col min="9687" max="9687" width="12.5703125" style="1" customWidth="1"/>
    <col min="9688" max="9688" width="1.5703125" style="1" customWidth="1"/>
    <col min="9689" max="9689" width="9.5703125" style="1" customWidth="1"/>
    <col min="9690" max="9690" width="1.7109375" style="1" customWidth="1"/>
    <col min="9691" max="9691" width="11.7109375" style="1" customWidth="1"/>
    <col min="9692" max="9692" width="1.5703125" style="1" customWidth="1"/>
    <col min="9693" max="9693" width="10.28515625" style="1" customWidth="1"/>
    <col min="9694" max="9694" width="2" style="1" customWidth="1"/>
    <col min="9695" max="9695" width="9.5703125" style="1" customWidth="1"/>
    <col min="9696" max="9938" width="8.7109375" style="1"/>
    <col min="9939" max="9939" width="4.5703125" style="1" customWidth="1"/>
    <col min="9940" max="9940" width="1" style="1" customWidth="1"/>
    <col min="9941" max="9941" width="18" style="1" customWidth="1"/>
    <col min="9942" max="9942" width="1.7109375" style="1" customWidth="1"/>
    <col min="9943" max="9943" width="12.5703125" style="1" customWidth="1"/>
    <col min="9944" max="9944" width="1.5703125" style="1" customWidth="1"/>
    <col min="9945" max="9945" width="9.5703125" style="1" customWidth="1"/>
    <col min="9946" max="9946" width="1.7109375" style="1" customWidth="1"/>
    <col min="9947" max="9947" width="11.7109375" style="1" customWidth="1"/>
    <col min="9948" max="9948" width="1.5703125" style="1" customWidth="1"/>
    <col min="9949" max="9949" width="10.28515625" style="1" customWidth="1"/>
    <col min="9950" max="9950" width="2" style="1" customWidth="1"/>
    <col min="9951" max="9951" width="9.5703125" style="1" customWidth="1"/>
    <col min="9952" max="10194" width="8.7109375" style="1"/>
    <col min="10195" max="10195" width="4.5703125" style="1" customWidth="1"/>
    <col min="10196" max="10196" width="1" style="1" customWidth="1"/>
    <col min="10197" max="10197" width="18" style="1" customWidth="1"/>
    <col min="10198" max="10198" width="1.7109375" style="1" customWidth="1"/>
    <col min="10199" max="10199" width="12.5703125" style="1" customWidth="1"/>
    <col min="10200" max="10200" width="1.5703125" style="1" customWidth="1"/>
    <col min="10201" max="10201" width="9.5703125" style="1" customWidth="1"/>
    <col min="10202" max="10202" width="1.7109375" style="1" customWidth="1"/>
    <col min="10203" max="10203" width="11.7109375" style="1" customWidth="1"/>
    <col min="10204" max="10204" width="1.5703125" style="1" customWidth="1"/>
    <col min="10205" max="10205" width="10.28515625" style="1" customWidth="1"/>
    <col min="10206" max="10206" width="2" style="1" customWidth="1"/>
    <col min="10207" max="10207" width="9.5703125" style="1" customWidth="1"/>
    <col min="10208" max="10450" width="8.7109375" style="1"/>
    <col min="10451" max="10451" width="4.5703125" style="1" customWidth="1"/>
    <col min="10452" max="10452" width="1" style="1" customWidth="1"/>
    <col min="10453" max="10453" width="18" style="1" customWidth="1"/>
    <col min="10454" max="10454" width="1.7109375" style="1" customWidth="1"/>
    <col min="10455" max="10455" width="12.5703125" style="1" customWidth="1"/>
    <col min="10456" max="10456" width="1.5703125" style="1" customWidth="1"/>
    <col min="10457" max="10457" width="9.5703125" style="1" customWidth="1"/>
    <col min="10458" max="10458" width="1.7109375" style="1" customWidth="1"/>
    <col min="10459" max="10459" width="11.7109375" style="1" customWidth="1"/>
    <col min="10460" max="10460" width="1.5703125" style="1" customWidth="1"/>
    <col min="10461" max="10461" width="10.28515625" style="1" customWidth="1"/>
    <col min="10462" max="10462" width="2" style="1" customWidth="1"/>
    <col min="10463" max="10463" width="9.5703125" style="1" customWidth="1"/>
    <col min="10464" max="10706" width="8.7109375" style="1"/>
    <col min="10707" max="10707" width="4.5703125" style="1" customWidth="1"/>
    <col min="10708" max="10708" width="1" style="1" customWidth="1"/>
    <col min="10709" max="10709" width="18" style="1" customWidth="1"/>
    <col min="10710" max="10710" width="1.7109375" style="1" customWidth="1"/>
    <col min="10711" max="10711" width="12.5703125" style="1" customWidth="1"/>
    <col min="10712" max="10712" width="1.5703125" style="1" customWidth="1"/>
    <col min="10713" max="10713" width="9.5703125" style="1" customWidth="1"/>
    <col min="10714" max="10714" width="1.7109375" style="1" customWidth="1"/>
    <col min="10715" max="10715" width="11.7109375" style="1" customWidth="1"/>
    <col min="10716" max="10716" width="1.5703125" style="1" customWidth="1"/>
    <col min="10717" max="10717" width="10.28515625" style="1" customWidth="1"/>
    <col min="10718" max="10718" width="2" style="1" customWidth="1"/>
    <col min="10719" max="10719" width="9.5703125" style="1" customWidth="1"/>
    <col min="10720" max="10962" width="8.7109375" style="1"/>
    <col min="10963" max="10963" width="4.5703125" style="1" customWidth="1"/>
    <col min="10964" max="10964" width="1" style="1" customWidth="1"/>
    <col min="10965" max="10965" width="18" style="1" customWidth="1"/>
    <col min="10966" max="10966" width="1.7109375" style="1" customWidth="1"/>
    <col min="10967" max="10967" width="12.5703125" style="1" customWidth="1"/>
    <col min="10968" max="10968" width="1.5703125" style="1" customWidth="1"/>
    <col min="10969" max="10969" width="9.5703125" style="1" customWidth="1"/>
    <col min="10970" max="10970" width="1.7109375" style="1" customWidth="1"/>
    <col min="10971" max="10971" width="11.7109375" style="1" customWidth="1"/>
    <col min="10972" max="10972" width="1.5703125" style="1" customWidth="1"/>
    <col min="10973" max="10973" width="10.28515625" style="1" customWidth="1"/>
    <col min="10974" max="10974" width="2" style="1" customWidth="1"/>
    <col min="10975" max="10975" width="9.5703125" style="1" customWidth="1"/>
    <col min="10976" max="11218" width="8.7109375" style="1"/>
    <col min="11219" max="11219" width="4.5703125" style="1" customWidth="1"/>
    <col min="11220" max="11220" width="1" style="1" customWidth="1"/>
    <col min="11221" max="11221" width="18" style="1" customWidth="1"/>
    <col min="11222" max="11222" width="1.7109375" style="1" customWidth="1"/>
    <col min="11223" max="11223" width="12.5703125" style="1" customWidth="1"/>
    <col min="11224" max="11224" width="1.5703125" style="1" customWidth="1"/>
    <col min="11225" max="11225" width="9.5703125" style="1" customWidth="1"/>
    <col min="11226" max="11226" width="1.7109375" style="1" customWidth="1"/>
    <col min="11227" max="11227" width="11.7109375" style="1" customWidth="1"/>
    <col min="11228" max="11228" width="1.5703125" style="1" customWidth="1"/>
    <col min="11229" max="11229" width="10.28515625" style="1" customWidth="1"/>
    <col min="11230" max="11230" width="2" style="1" customWidth="1"/>
    <col min="11231" max="11231" width="9.5703125" style="1" customWidth="1"/>
    <col min="11232" max="11474" width="8.7109375" style="1"/>
    <col min="11475" max="11475" width="4.5703125" style="1" customWidth="1"/>
    <col min="11476" max="11476" width="1" style="1" customWidth="1"/>
    <col min="11477" max="11477" width="18" style="1" customWidth="1"/>
    <col min="11478" max="11478" width="1.7109375" style="1" customWidth="1"/>
    <col min="11479" max="11479" width="12.5703125" style="1" customWidth="1"/>
    <col min="11480" max="11480" width="1.5703125" style="1" customWidth="1"/>
    <col min="11481" max="11481" width="9.5703125" style="1" customWidth="1"/>
    <col min="11482" max="11482" width="1.7109375" style="1" customWidth="1"/>
    <col min="11483" max="11483" width="11.7109375" style="1" customWidth="1"/>
    <col min="11484" max="11484" width="1.5703125" style="1" customWidth="1"/>
    <col min="11485" max="11485" width="10.28515625" style="1" customWidth="1"/>
    <col min="11486" max="11486" width="2" style="1" customWidth="1"/>
    <col min="11487" max="11487" width="9.5703125" style="1" customWidth="1"/>
    <col min="11488" max="11730" width="8.7109375" style="1"/>
    <col min="11731" max="11731" width="4.5703125" style="1" customWidth="1"/>
    <col min="11732" max="11732" width="1" style="1" customWidth="1"/>
    <col min="11733" max="11733" width="18" style="1" customWidth="1"/>
    <col min="11734" max="11734" width="1.7109375" style="1" customWidth="1"/>
    <col min="11735" max="11735" width="12.5703125" style="1" customWidth="1"/>
    <col min="11736" max="11736" width="1.5703125" style="1" customWidth="1"/>
    <col min="11737" max="11737" width="9.5703125" style="1" customWidth="1"/>
    <col min="11738" max="11738" width="1.7109375" style="1" customWidth="1"/>
    <col min="11739" max="11739" width="11.7109375" style="1" customWidth="1"/>
    <col min="11740" max="11740" width="1.5703125" style="1" customWidth="1"/>
    <col min="11741" max="11741" width="10.28515625" style="1" customWidth="1"/>
    <col min="11742" max="11742" width="2" style="1" customWidth="1"/>
    <col min="11743" max="11743" width="9.5703125" style="1" customWidth="1"/>
    <col min="11744" max="11986" width="8.7109375" style="1"/>
    <col min="11987" max="11987" width="4.5703125" style="1" customWidth="1"/>
    <col min="11988" max="11988" width="1" style="1" customWidth="1"/>
    <col min="11989" max="11989" width="18" style="1" customWidth="1"/>
    <col min="11990" max="11990" width="1.7109375" style="1" customWidth="1"/>
    <col min="11991" max="11991" width="12.5703125" style="1" customWidth="1"/>
    <col min="11992" max="11992" width="1.5703125" style="1" customWidth="1"/>
    <col min="11993" max="11993" width="9.5703125" style="1" customWidth="1"/>
    <col min="11994" max="11994" width="1.7109375" style="1" customWidth="1"/>
    <col min="11995" max="11995" width="11.7109375" style="1" customWidth="1"/>
    <col min="11996" max="11996" width="1.5703125" style="1" customWidth="1"/>
    <col min="11997" max="11997" width="10.28515625" style="1" customWidth="1"/>
    <col min="11998" max="11998" width="2" style="1" customWidth="1"/>
    <col min="11999" max="11999" width="9.5703125" style="1" customWidth="1"/>
    <col min="12000" max="12242" width="8.7109375" style="1"/>
    <col min="12243" max="12243" width="4.5703125" style="1" customWidth="1"/>
    <col min="12244" max="12244" width="1" style="1" customWidth="1"/>
    <col min="12245" max="12245" width="18" style="1" customWidth="1"/>
    <col min="12246" max="12246" width="1.7109375" style="1" customWidth="1"/>
    <col min="12247" max="12247" width="12.5703125" style="1" customWidth="1"/>
    <col min="12248" max="12248" width="1.5703125" style="1" customWidth="1"/>
    <col min="12249" max="12249" width="9.5703125" style="1" customWidth="1"/>
    <col min="12250" max="12250" width="1.7109375" style="1" customWidth="1"/>
    <col min="12251" max="12251" width="11.7109375" style="1" customWidth="1"/>
    <col min="12252" max="12252" width="1.5703125" style="1" customWidth="1"/>
    <col min="12253" max="12253" width="10.28515625" style="1" customWidth="1"/>
    <col min="12254" max="12254" width="2" style="1" customWidth="1"/>
    <col min="12255" max="12255" width="9.5703125" style="1" customWidth="1"/>
    <col min="12256" max="12498" width="8.7109375" style="1"/>
    <col min="12499" max="12499" width="4.5703125" style="1" customWidth="1"/>
    <col min="12500" max="12500" width="1" style="1" customWidth="1"/>
    <col min="12501" max="12501" width="18" style="1" customWidth="1"/>
    <col min="12502" max="12502" width="1.7109375" style="1" customWidth="1"/>
    <col min="12503" max="12503" width="12.5703125" style="1" customWidth="1"/>
    <col min="12504" max="12504" width="1.5703125" style="1" customWidth="1"/>
    <col min="12505" max="12505" width="9.5703125" style="1" customWidth="1"/>
    <col min="12506" max="12506" width="1.7109375" style="1" customWidth="1"/>
    <col min="12507" max="12507" width="11.7109375" style="1" customWidth="1"/>
    <col min="12508" max="12508" width="1.5703125" style="1" customWidth="1"/>
    <col min="12509" max="12509" width="10.28515625" style="1" customWidth="1"/>
    <col min="12510" max="12510" width="2" style="1" customWidth="1"/>
    <col min="12511" max="12511" width="9.5703125" style="1" customWidth="1"/>
    <col min="12512" max="12754" width="8.7109375" style="1"/>
    <col min="12755" max="12755" width="4.5703125" style="1" customWidth="1"/>
    <col min="12756" max="12756" width="1" style="1" customWidth="1"/>
    <col min="12757" max="12757" width="18" style="1" customWidth="1"/>
    <col min="12758" max="12758" width="1.7109375" style="1" customWidth="1"/>
    <col min="12759" max="12759" width="12.5703125" style="1" customWidth="1"/>
    <col min="12760" max="12760" width="1.5703125" style="1" customWidth="1"/>
    <col min="12761" max="12761" width="9.5703125" style="1" customWidth="1"/>
    <col min="12762" max="12762" width="1.7109375" style="1" customWidth="1"/>
    <col min="12763" max="12763" width="11.7109375" style="1" customWidth="1"/>
    <col min="12764" max="12764" width="1.5703125" style="1" customWidth="1"/>
    <col min="12765" max="12765" width="10.28515625" style="1" customWidth="1"/>
    <col min="12766" max="12766" width="2" style="1" customWidth="1"/>
    <col min="12767" max="12767" width="9.5703125" style="1" customWidth="1"/>
    <col min="12768" max="13010" width="8.7109375" style="1"/>
    <col min="13011" max="13011" width="4.5703125" style="1" customWidth="1"/>
    <col min="13012" max="13012" width="1" style="1" customWidth="1"/>
    <col min="13013" max="13013" width="18" style="1" customWidth="1"/>
    <col min="13014" max="13014" width="1.7109375" style="1" customWidth="1"/>
    <col min="13015" max="13015" width="12.5703125" style="1" customWidth="1"/>
    <col min="13016" max="13016" width="1.5703125" style="1" customWidth="1"/>
    <col min="13017" max="13017" width="9.5703125" style="1" customWidth="1"/>
    <col min="13018" max="13018" width="1.7109375" style="1" customWidth="1"/>
    <col min="13019" max="13019" width="11.7109375" style="1" customWidth="1"/>
    <col min="13020" max="13020" width="1.5703125" style="1" customWidth="1"/>
    <col min="13021" max="13021" width="10.28515625" style="1" customWidth="1"/>
    <col min="13022" max="13022" width="2" style="1" customWidth="1"/>
    <col min="13023" max="13023" width="9.5703125" style="1" customWidth="1"/>
    <col min="13024" max="13266" width="8.7109375" style="1"/>
    <col min="13267" max="13267" width="4.5703125" style="1" customWidth="1"/>
    <col min="13268" max="13268" width="1" style="1" customWidth="1"/>
    <col min="13269" max="13269" width="18" style="1" customWidth="1"/>
    <col min="13270" max="13270" width="1.7109375" style="1" customWidth="1"/>
    <col min="13271" max="13271" width="12.5703125" style="1" customWidth="1"/>
    <col min="13272" max="13272" width="1.5703125" style="1" customWidth="1"/>
    <col min="13273" max="13273" width="9.5703125" style="1" customWidth="1"/>
    <col min="13274" max="13274" width="1.7109375" style="1" customWidth="1"/>
    <col min="13275" max="13275" width="11.7109375" style="1" customWidth="1"/>
    <col min="13276" max="13276" width="1.5703125" style="1" customWidth="1"/>
    <col min="13277" max="13277" width="10.28515625" style="1" customWidth="1"/>
    <col min="13278" max="13278" width="2" style="1" customWidth="1"/>
    <col min="13279" max="13279" width="9.5703125" style="1" customWidth="1"/>
    <col min="13280" max="13522" width="8.7109375" style="1"/>
    <col min="13523" max="13523" width="4.5703125" style="1" customWidth="1"/>
    <col min="13524" max="13524" width="1" style="1" customWidth="1"/>
    <col min="13525" max="13525" width="18" style="1" customWidth="1"/>
    <col min="13526" max="13526" width="1.7109375" style="1" customWidth="1"/>
    <col min="13527" max="13527" width="12.5703125" style="1" customWidth="1"/>
    <col min="13528" max="13528" width="1.5703125" style="1" customWidth="1"/>
    <col min="13529" max="13529" width="9.5703125" style="1" customWidth="1"/>
    <col min="13530" max="13530" width="1.7109375" style="1" customWidth="1"/>
    <col min="13531" max="13531" width="11.7109375" style="1" customWidth="1"/>
    <col min="13532" max="13532" width="1.5703125" style="1" customWidth="1"/>
    <col min="13533" max="13533" width="10.28515625" style="1" customWidth="1"/>
    <col min="13534" max="13534" width="2" style="1" customWidth="1"/>
    <col min="13535" max="13535" width="9.5703125" style="1" customWidth="1"/>
    <col min="13536" max="13778" width="8.7109375" style="1"/>
    <col min="13779" max="13779" width="4.5703125" style="1" customWidth="1"/>
    <col min="13780" max="13780" width="1" style="1" customWidth="1"/>
    <col min="13781" max="13781" width="18" style="1" customWidth="1"/>
    <col min="13782" max="13782" width="1.7109375" style="1" customWidth="1"/>
    <col min="13783" max="13783" width="12.5703125" style="1" customWidth="1"/>
    <col min="13784" max="13784" width="1.5703125" style="1" customWidth="1"/>
    <col min="13785" max="13785" width="9.5703125" style="1" customWidth="1"/>
    <col min="13786" max="13786" width="1.7109375" style="1" customWidth="1"/>
    <col min="13787" max="13787" width="11.7109375" style="1" customWidth="1"/>
    <col min="13788" max="13788" width="1.5703125" style="1" customWidth="1"/>
    <col min="13789" max="13789" width="10.28515625" style="1" customWidth="1"/>
    <col min="13790" max="13790" width="2" style="1" customWidth="1"/>
    <col min="13791" max="13791" width="9.5703125" style="1" customWidth="1"/>
    <col min="13792" max="14034" width="8.7109375" style="1"/>
    <col min="14035" max="14035" width="4.5703125" style="1" customWidth="1"/>
    <col min="14036" max="14036" width="1" style="1" customWidth="1"/>
    <col min="14037" max="14037" width="18" style="1" customWidth="1"/>
    <col min="14038" max="14038" width="1.7109375" style="1" customWidth="1"/>
    <col min="14039" max="14039" width="12.5703125" style="1" customWidth="1"/>
    <col min="14040" max="14040" width="1.5703125" style="1" customWidth="1"/>
    <col min="14041" max="14041" width="9.5703125" style="1" customWidth="1"/>
    <col min="14042" max="14042" width="1.7109375" style="1" customWidth="1"/>
    <col min="14043" max="14043" width="11.7109375" style="1" customWidth="1"/>
    <col min="14044" max="14044" width="1.5703125" style="1" customWidth="1"/>
    <col min="14045" max="14045" width="10.28515625" style="1" customWidth="1"/>
    <col min="14046" max="14046" width="2" style="1" customWidth="1"/>
    <col min="14047" max="14047" width="9.5703125" style="1" customWidth="1"/>
    <col min="14048" max="14290" width="8.7109375" style="1"/>
    <col min="14291" max="14291" width="4.5703125" style="1" customWidth="1"/>
    <col min="14292" max="14292" width="1" style="1" customWidth="1"/>
    <col min="14293" max="14293" width="18" style="1" customWidth="1"/>
    <col min="14294" max="14294" width="1.7109375" style="1" customWidth="1"/>
    <col min="14295" max="14295" width="12.5703125" style="1" customWidth="1"/>
    <col min="14296" max="14296" width="1.5703125" style="1" customWidth="1"/>
    <col min="14297" max="14297" width="9.5703125" style="1" customWidth="1"/>
    <col min="14298" max="14298" width="1.7109375" style="1" customWidth="1"/>
    <col min="14299" max="14299" width="11.7109375" style="1" customWidth="1"/>
    <col min="14300" max="14300" width="1.5703125" style="1" customWidth="1"/>
    <col min="14301" max="14301" width="10.28515625" style="1" customWidth="1"/>
    <col min="14302" max="14302" width="2" style="1" customWidth="1"/>
    <col min="14303" max="14303" width="9.5703125" style="1" customWidth="1"/>
    <col min="14304" max="14546" width="8.7109375" style="1"/>
    <col min="14547" max="14547" width="4.5703125" style="1" customWidth="1"/>
    <col min="14548" max="14548" width="1" style="1" customWidth="1"/>
    <col min="14549" max="14549" width="18" style="1" customWidth="1"/>
    <col min="14550" max="14550" width="1.7109375" style="1" customWidth="1"/>
    <col min="14551" max="14551" width="12.5703125" style="1" customWidth="1"/>
    <col min="14552" max="14552" width="1.5703125" style="1" customWidth="1"/>
    <col min="14553" max="14553" width="9.5703125" style="1" customWidth="1"/>
    <col min="14554" max="14554" width="1.7109375" style="1" customWidth="1"/>
    <col min="14555" max="14555" width="11.7109375" style="1" customWidth="1"/>
    <col min="14556" max="14556" width="1.5703125" style="1" customWidth="1"/>
    <col min="14557" max="14557" width="10.28515625" style="1" customWidth="1"/>
    <col min="14558" max="14558" width="2" style="1" customWidth="1"/>
    <col min="14559" max="14559" width="9.5703125" style="1" customWidth="1"/>
    <col min="14560" max="14802" width="8.7109375" style="1"/>
    <col min="14803" max="14803" width="4.5703125" style="1" customWidth="1"/>
    <col min="14804" max="14804" width="1" style="1" customWidth="1"/>
    <col min="14805" max="14805" width="18" style="1" customWidth="1"/>
    <col min="14806" max="14806" width="1.7109375" style="1" customWidth="1"/>
    <col min="14807" max="14807" width="12.5703125" style="1" customWidth="1"/>
    <col min="14808" max="14808" width="1.5703125" style="1" customWidth="1"/>
    <col min="14809" max="14809" width="9.5703125" style="1" customWidth="1"/>
    <col min="14810" max="14810" width="1.7109375" style="1" customWidth="1"/>
    <col min="14811" max="14811" width="11.7109375" style="1" customWidth="1"/>
    <col min="14812" max="14812" width="1.5703125" style="1" customWidth="1"/>
    <col min="14813" max="14813" width="10.28515625" style="1" customWidth="1"/>
    <col min="14814" max="14814" width="2" style="1" customWidth="1"/>
    <col min="14815" max="14815" width="9.5703125" style="1" customWidth="1"/>
    <col min="14816" max="15058" width="8.7109375" style="1"/>
    <col min="15059" max="15059" width="4.5703125" style="1" customWidth="1"/>
    <col min="15060" max="15060" width="1" style="1" customWidth="1"/>
    <col min="15061" max="15061" width="18" style="1" customWidth="1"/>
    <col min="15062" max="15062" width="1.7109375" style="1" customWidth="1"/>
    <col min="15063" max="15063" width="12.5703125" style="1" customWidth="1"/>
    <col min="15064" max="15064" width="1.5703125" style="1" customWidth="1"/>
    <col min="15065" max="15065" width="9.5703125" style="1" customWidth="1"/>
    <col min="15066" max="15066" width="1.7109375" style="1" customWidth="1"/>
    <col min="15067" max="15067" width="11.7109375" style="1" customWidth="1"/>
    <col min="15068" max="15068" width="1.5703125" style="1" customWidth="1"/>
    <col min="15069" max="15069" width="10.28515625" style="1" customWidth="1"/>
    <col min="15070" max="15070" width="2" style="1" customWidth="1"/>
    <col min="15071" max="15071" width="9.5703125" style="1" customWidth="1"/>
    <col min="15072" max="15314" width="8.7109375" style="1"/>
    <col min="15315" max="15315" width="4.5703125" style="1" customWidth="1"/>
    <col min="15316" max="15316" width="1" style="1" customWidth="1"/>
    <col min="15317" max="15317" width="18" style="1" customWidth="1"/>
    <col min="15318" max="15318" width="1.7109375" style="1" customWidth="1"/>
    <col min="15319" max="15319" width="12.5703125" style="1" customWidth="1"/>
    <col min="15320" max="15320" width="1.5703125" style="1" customWidth="1"/>
    <col min="15321" max="15321" width="9.5703125" style="1" customWidth="1"/>
    <col min="15322" max="15322" width="1.7109375" style="1" customWidth="1"/>
    <col min="15323" max="15323" width="11.7109375" style="1" customWidth="1"/>
    <col min="15324" max="15324" width="1.5703125" style="1" customWidth="1"/>
    <col min="15325" max="15325" width="10.28515625" style="1" customWidth="1"/>
    <col min="15326" max="15326" width="2" style="1" customWidth="1"/>
    <col min="15327" max="15327" width="9.5703125" style="1" customWidth="1"/>
    <col min="15328" max="15570" width="8.7109375" style="1"/>
    <col min="15571" max="15571" width="4.5703125" style="1" customWidth="1"/>
    <col min="15572" max="15572" width="1" style="1" customWidth="1"/>
    <col min="15573" max="15573" width="18" style="1" customWidth="1"/>
    <col min="15574" max="15574" width="1.7109375" style="1" customWidth="1"/>
    <col min="15575" max="15575" width="12.5703125" style="1" customWidth="1"/>
    <col min="15576" max="15576" width="1.5703125" style="1" customWidth="1"/>
    <col min="15577" max="15577" width="9.5703125" style="1" customWidth="1"/>
    <col min="15578" max="15578" width="1.7109375" style="1" customWidth="1"/>
    <col min="15579" max="15579" width="11.7109375" style="1" customWidth="1"/>
    <col min="15580" max="15580" width="1.5703125" style="1" customWidth="1"/>
    <col min="15581" max="15581" width="10.28515625" style="1" customWidth="1"/>
    <col min="15582" max="15582" width="2" style="1" customWidth="1"/>
    <col min="15583" max="15583" width="9.5703125" style="1" customWidth="1"/>
    <col min="15584" max="15826" width="8.7109375" style="1"/>
    <col min="15827" max="15827" width="4.5703125" style="1" customWidth="1"/>
    <col min="15828" max="15828" width="1" style="1" customWidth="1"/>
    <col min="15829" max="15829" width="18" style="1" customWidth="1"/>
    <col min="15830" max="15830" width="1.7109375" style="1" customWidth="1"/>
    <col min="15831" max="15831" width="12.5703125" style="1" customWidth="1"/>
    <col min="15832" max="15832" width="1.5703125" style="1" customWidth="1"/>
    <col min="15833" max="15833" width="9.5703125" style="1" customWidth="1"/>
    <col min="15834" max="15834" width="1.7109375" style="1" customWidth="1"/>
    <col min="15835" max="15835" width="11.7109375" style="1" customWidth="1"/>
    <col min="15836" max="15836" width="1.5703125" style="1" customWidth="1"/>
    <col min="15837" max="15837" width="10.28515625" style="1" customWidth="1"/>
    <col min="15838" max="15838" width="2" style="1" customWidth="1"/>
    <col min="15839" max="15839" width="9.5703125" style="1" customWidth="1"/>
    <col min="15840" max="16082" width="8.7109375" style="1"/>
    <col min="16083" max="16083" width="4.5703125" style="1" customWidth="1"/>
    <col min="16084" max="16084" width="1" style="1" customWidth="1"/>
    <col min="16085" max="16085" width="18" style="1" customWidth="1"/>
    <col min="16086" max="16086" width="1.7109375" style="1" customWidth="1"/>
    <col min="16087" max="16087" width="12.5703125" style="1" customWidth="1"/>
    <col min="16088" max="16088" width="1.5703125" style="1" customWidth="1"/>
    <col min="16089" max="16089" width="9.5703125" style="1" customWidth="1"/>
    <col min="16090" max="16090" width="1.7109375" style="1" customWidth="1"/>
    <col min="16091" max="16091" width="11.7109375" style="1" customWidth="1"/>
    <col min="16092" max="16092" width="1.5703125" style="1" customWidth="1"/>
    <col min="16093" max="16093" width="10.28515625" style="1" customWidth="1"/>
    <col min="16094" max="16094" width="2" style="1" customWidth="1"/>
    <col min="16095" max="16095" width="9.5703125" style="1" customWidth="1"/>
    <col min="16096" max="16349" width="8.7109375" style="1"/>
    <col min="16350" max="16384" width="8.7109375" style="1" customWidth="1"/>
  </cols>
  <sheetData>
    <row r="2" spans="2:24" x14ac:dyDescent="0.2">
      <c r="B2" s="8" t="s">
        <v>52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</row>
    <row r="3" spans="2:24" x14ac:dyDescent="0.2">
      <c r="B3" s="8" t="s">
        <v>34</v>
      </c>
      <c r="C3" s="9"/>
      <c r="D3" s="8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8"/>
      <c r="R3" s="8"/>
      <c r="S3" s="8"/>
      <c r="T3" s="8"/>
      <c r="U3" s="8"/>
      <c r="V3" s="8"/>
      <c r="W3" s="8"/>
      <c r="X3" s="8"/>
    </row>
    <row r="4" spans="2:24" x14ac:dyDescent="0.2">
      <c r="C4" s="10"/>
      <c r="D4" s="10"/>
      <c r="E4" s="10"/>
      <c r="F4" s="11"/>
      <c r="G4" s="11"/>
      <c r="H4" s="11"/>
      <c r="I4" s="10"/>
      <c r="J4" s="10"/>
      <c r="K4" s="10"/>
      <c r="L4" s="10"/>
      <c r="M4" s="10"/>
      <c r="N4" s="10"/>
      <c r="O4" s="10"/>
      <c r="P4" s="10"/>
      <c r="Q4" s="12"/>
      <c r="R4" s="12"/>
      <c r="S4" s="12"/>
      <c r="T4" s="12"/>
    </row>
    <row r="5" spans="2:24" ht="15" customHeight="1" x14ac:dyDescent="0.2">
      <c r="C5" s="10"/>
      <c r="D5" s="10"/>
      <c r="E5" s="10"/>
      <c r="H5" s="76" t="s">
        <v>77</v>
      </c>
      <c r="I5" s="76"/>
      <c r="J5" s="76"/>
      <c r="K5" s="76"/>
      <c r="L5" s="76"/>
      <c r="M5" s="76"/>
      <c r="N5" s="76"/>
      <c r="O5" s="76"/>
      <c r="P5" s="76"/>
      <c r="Q5" s="76"/>
      <c r="R5" s="76"/>
      <c r="S5" s="13"/>
      <c r="T5" s="78" t="s">
        <v>79</v>
      </c>
      <c r="U5" s="78"/>
      <c r="V5" s="14"/>
      <c r="W5" s="15"/>
    </row>
    <row r="6" spans="2:24" x14ac:dyDescent="0.2">
      <c r="B6" s="11"/>
      <c r="C6" s="11"/>
      <c r="D6" s="11"/>
      <c r="E6" s="11"/>
      <c r="F6" s="11"/>
      <c r="G6" s="11"/>
      <c r="H6" s="11"/>
      <c r="I6" s="16"/>
      <c r="J6" s="77" t="s">
        <v>40</v>
      </c>
      <c r="K6" s="77"/>
      <c r="L6" s="77"/>
      <c r="M6" s="16"/>
      <c r="N6" s="77" t="s">
        <v>53</v>
      </c>
      <c r="O6" s="77"/>
      <c r="P6" s="77"/>
      <c r="Q6" s="77"/>
      <c r="R6" s="77"/>
      <c r="S6" s="17"/>
      <c r="T6" s="79" t="s">
        <v>53</v>
      </c>
      <c r="U6" s="79"/>
      <c r="V6" s="18"/>
      <c r="W6" s="18"/>
    </row>
    <row r="7" spans="2:24" s="20" customFormat="1" ht="38.25" x14ac:dyDescent="0.2">
      <c r="B7" s="19" t="s">
        <v>0</v>
      </c>
      <c r="C7" s="19"/>
      <c r="D7" s="19"/>
      <c r="E7" s="19"/>
      <c r="F7" s="20" t="s">
        <v>70</v>
      </c>
      <c r="H7" s="20" t="s">
        <v>71</v>
      </c>
      <c r="I7" s="21"/>
      <c r="J7" s="21" t="s">
        <v>72</v>
      </c>
      <c r="K7" s="21" t="s">
        <v>73</v>
      </c>
      <c r="L7" s="21" t="s">
        <v>40</v>
      </c>
      <c r="M7" s="21"/>
      <c r="N7" s="20" t="s">
        <v>74</v>
      </c>
      <c r="O7" s="20" t="s">
        <v>57</v>
      </c>
      <c r="P7" s="20" t="s">
        <v>75</v>
      </c>
      <c r="Q7" s="21" t="s">
        <v>56</v>
      </c>
      <c r="R7" s="21" t="s">
        <v>36</v>
      </c>
      <c r="S7" s="21"/>
      <c r="T7" s="20" t="s">
        <v>75</v>
      </c>
      <c r="U7" s="21" t="s">
        <v>36</v>
      </c>
      <c r="V7" s="22"/>
      <c r="W7" s="21" t="s">
        <v>69</v>
      </c>
    </row>
    <row r="8" spans="2:24" x14ac:dyDescent="0.2">
      <c r="B8" s="23" t="s">
        <v>1</v>
      </c>
      <c r="C8" s="2"/>
      <c r="D8" s="24" t="s">
        <v>26</v>
      </c>
      <c r="E8" s="13"/>
      <c r="F8" s="25" t="s">
        <v>47</v>
      </c>
      <c r="G8" s="25"/>
      <c r="H8" s="25" t="s">
        <v>47</v>
      </c>
      <c r="I8" s="26"/>
      <c r="J8" s="25" t="s">
        <v>47</v>
      </c>
      <c r="K8" s="25" t="s">
        <v>47</v>
      </c>
      <c r="L8" s="25" t="s">
        <v>47</v>
      </c>
      <c r="M8" s="26"/>
      <c r="N8" s="25" t="s">
        <v>47</v>
      </c>
      <c r="O8" s="25" t="s">
        <v>47</v>
      </c>
      <c r="P8" s="25" t="s">
        <v>47</v>
      </c>
      <c r="Q8" s="25" t="s">
        <v>55</v>
      </c>
      <c r="R8" s="25" t="s">
        <v>2</v>
      </c>
      <c r="S8" s="17"/>
      <c r="T8" s="25" t="s">
        <v>47</v>
      </c>
      <c r="U8" s="25" t="s">
        <v>2</v>
      </c>
      <c r="V8" s="17"/>
      <c r="W8" s="25" t="s">
        <v>2</v>
      </c>
    </row>
    <row r="9" spans="2:24" x14ac:dyDescent="0.2">
      <c r="B9" s="13"/>
      <c r="C9" s="2"/>
      <c r="D9" s="2"/>
      <c r="E9" s="13"/>
      <c r="F9" s="26" t="s">
        <v>3</v>
      </c>
      <c r="G9" s="26"/>
      <c r="H9" s="26" t="s">
        <v>49</v>
      </c>
      <c r="I9" s="26"/>
      <c r="J9" s="26" t="s">
        <v>35</v>
      </c>
      <c r="K9" s="26" t="s">
        <v>38</v>
      </c>
      <c r="L9" s="26" t="s">
        <v>41</v>
      </c>
      <c r="M9" s="26"/>
      <c r="N9" s="26" t="s">
        <v>39</v>
      </c>
      <c r="O9" s="26" t="s">
        <v>27</v>
      </c>
      <c r="P9" s="26" t="s">
        <v>42</v>
      </c>
      <c r="Q9" s="27" t="s">
        <v>43</v>
      </c>
      <c r="R9" s="27" t="s">
        <v>44</v>
      </c>
      <c r="S9" s="27"/>
      <c r="T9" s="27" t="s">
        <v>68</v>
      </c>
      <c r="U9" s="27" t="s">
        <v>76</v>
      </c>
      <c r="V9" s="28"/>
      <c r="W9" s="27" t="s">
        <v>78</v>
      </c>
    </row>
    <row r="10" spans="2:24" x14ac:dyDescent="0.2">
      <c r="B10" s="13"/>
      <c r="C10" s="2"/>
      <c r="D10" s="2"/>
      <c r="E10" s="13"/>
      <c r="F10" s="29"/>
      <c r="G10" s="29"/>
      <c r="H10" s="29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30"/>
    </row>
    <row r="11" spans="2:24" x14ac:dyDescent="0.2">
      <c r="B11" s="13"/>
      <c r="C11" s="2"/>
      <c r="D11" s="31" t="s">
        <v>58</v>
      </c>
      <c r="E11" s="13"/>
      <c r="F11" s="32"/>
      <c r="G11" s="32"/>
      <c r="H11" s="32"/>
      <c r="I11" s="33"/>
      <c r="J11" s="32"/>
      <c r="K11" s="32"/>
      <c r="L11" s="32"/>
      <c r="M11" s="33"/>
      <c r="N11" s="32"/>
      <c r="O11" s="32"/>
      <c r="P11" s="32"/>
      <c r="Q11" s="5"/>
      <c r="R11" s="34"/>
      <c r="S11" s="34"/>
      <c r="T11" s="34"/>
      <c r="U11" s="13"/>
      <c r="V11" s="30"/>
    </row>
    <row r="12" spans="2:24" x14ac:dyDescent="0.2">
      <c r="B12" s="13">
        <f>MAX(B$11:B11)+1</f>
        <v>1</v>
      </c>
      <c r="C12" s="2"/>
      <c r="D12" s="35" t="s">
        <v>15</v>
      </c>
      <c r="E12" s="13"/>
      <c r="F12" s="4">
        <v>336757.03336585406</v>
      </c>
      <c r="G12" s="4"/>
      <c r="H12" s="4">
        <f>F12-L12</f>
        <v>22539.588861955912</v>
      </c>
      <c r="I12" s="36"/>
      <c r="J12" s="4">
        <v>313885.93010027177</v>
      </c>
      <c r="K12" s="4">
        <v>331.51440362638073</v>
      </c>
      <c r="L12" s="4">
        <f>J12+K12</f>
        <v>314217.44450389815</v>
      </c>
      <c r="M12" s="36"/>
      <c r="N12" s="4">
        <v>-663.93116443661256</v>
      </c>
      <c r="O12" s="4">
        <v>0</v>
      </c>
      <c r="P12" s="4">
        <f>L12+N12+O12</f>
        <v>313553.51333946153</v>
      </c>
      <c r="Q12" s="5">
        <f t="shared" ref="Q12:Q16" si="0">P12/L12</f>
        <v>0.99788703276648161</v>
      </c>
      <c r="R12" s="37">
        <f t="shared" ref="R12:R16" si="1">P12/F12-1</f>
        <v>-6.8902851989387059E-2</v>
      </c>
      <c r="S12" s="38"/>
      <c r="T12" s="4">
        <v>300335.94545610104</v>
      </c>
      <c r="U12" s="37">
        <f t="shared" ref="U12:U16" si="2">T12/F12-1</f>
        <v>-0.10815241940376941</v>
      </c>
      <c r="V12" s="39"/>
      <c r="W12" s="40">
        <f t="shared" ref="W12:W16" si="3">R12-U12</f>
        <v>3.9249567414382347E-2</v>
      </c>
    </row>
    <row r="13" spans="2:24" x14ac:dyDescent="0.2">
      <c r="B13" s="13">
        <f>MAX(B$11:B12)+1</f>
        <v>2</v>
      </c>
      <c r="C13" s="2"/>
      <c r="D13" s="35" t="s">
        <v>16</v>
      </c>
      <c r="E13" s="13"/>
      <c r="F13" s="4">
        <v>50242.226724786713</v>
      </c>
      <c r="G13" s="4"/>
      <c r="H13" s="4">
        <f>F13-L13</f>
        <v>-1349.5426058598387</v>
      </c>
      <c r="I13" s="36"/>
      <c r="J13" s="4">
        <v>51540.823219744721</v>
      </c>
      <c r="K13" s="4">
        <v>50.946110901833606</v>
      </c>
      <c r="L13" s="4">
        <f>J13+K13</f>
        <v>51591.769330646552</v>
      </c>
      <c r="M13" s="36"/>
      <c r="N13" s="4">
        <v>-196.00458500659363</v>
      </c>
      <c r="O13" s="4">
        <v>0</v>
      </c>
      <c r="P13" s="4">
        <f>L13+N13+O13</f>
        <v>51395.764745639957</v>
      </c>
      <c r="Q13" s="5">
        <f t="shared" si="0"/>
        <v>0.99620085553278037</v>
      </c>
      <c r="R13" s="37">
        <f t="shared" si="1"/>
        <v>2.2959532171454411E-2</v>
      </c>
      <c r="S13" s="38"/>
      <c r="T13" s="4">
        <v>42762.030898369063</v>
      </c>
      <c r="U13" s="37">
        <f t="shared" si="2"/>
        <v>-0.14888264939753038</v>
      </c>
      <c r="V13" s="39"/>
      <c r="W13" s="40">
        <f t="shared" si="3"/>
        <v>0.17184218156898479</v>
      </c>
    </row>
    <row r="14" spans="2:24" x14ac:dyDescent="0.2">
      <c r="B14" s="13">
        <f>MAX(B$11:B13)+1</f>
        <v>3</v>
      </c>
      <c r="C14" s="2"/>
      <c r="D14" s="35" t="s">
        <v>17</v>
      </c>
      <c r="E14" s="13"/>
      <c r="F14" s="4">
        <v>19721.395730587701</v>
      </c>
      <c r="G14" s="4"/>
      <c r="H14" s="4">
        <f>F14-L14</f>
        <v>4737.207660775246</v>
      </c>
      <c r="I14" s="36"/>
      <c r="J14" s="4">
        <v>14978.808337201948</v>
      </c>
      <c r="K14" s="4">
        <v>5.379732610506661</v>
      </c>
      <c r="L14" s="4">
        <f>J14+K14</f>
        <v>14984.188069812455</v>
      </c>
      <c r="M14" s="36"/>
      <c r="N14" s="4">
        <v>-69.460932315083326</v>
      </c>
      <c r="O14" s="4">
        <v>0</v>
      </c>
      <c r="P14" s="4">
        <f>L14+N14+O14</f>
        <v>14914.727137497372</v>
      </c>
      <c r="Q14" s="5">
        <f t="shared" si="0"/>
        <v>0.99536438464390198</v>
      </c>
      <c r="R14" s="37">
        <f t="shared" si="1"/>
        <v>-0.24372862137922779</v>
      </c>
      <c r="S14" s="38"/>
      <c r="T14" s="4">
        <v>13190.709432545298</v>
      </c>
      <c r="U14" s="37">
        <f t="shared" si="2"/>
        <v>-0.33114726702194663</v>
      </c>
      <c r="V14" s="39"/>
      <c r="W14" s="40">
        <f t="shared" si="3"/>
        <v>8.741864564271884E-2</v>
      </c>
    </row>
    <row r="15" spans="2:24" x14ac:dyDescent="0.2">
      <c r="B15" s="13">
        <f>MAX(B$11:B14)+1</f>
        <v>4</v>
      </c>
      <c r="C15" s="2"/>
      <c r="D15" s="35" t="s">
        <v>18</v>
      </c>
      <c r="E15" s="13"/>
      <c r="F15" s="4">
        <v>5055.4781534784415</v>
      </c>
      <c r="G15" s="4"/>
      <c r="H15" s="4">
        <f>F15-L15</f>
        <v>1828.4571730361131</v>
      </c>
      <c r="I15" s="36"/>
      <c r="J15" s="4">
        <v>3224.2913226148939</v>
      </c>
      <c r="K15" s="4">
        <v>2.7296578274346435</v>
      </c>
      <c r="L15" s="4">
        <f>J15+K15</f>
        <v>3227.0209804423284</v>
      </c>
      <c r="M15" s="36"/>
      <c r="N15" s="4">
        <v>0</v>
      </c>
      <c r="O15" s="4">
        <v>0</v>
      </c>
      <c r="P15" s="4">
        <f>L15+N15+O15</f>
        <v>3227.0209804423284</v>
      </c>
      <c r="Q15" s="5">
        <f t="shared" si="0"/>
        <v>1</v>
      </c>
      <c r="R15" s="37">
        <f t="shared" si="1"/>
        <v>-0.36167838481866166</v>
      </c>
      <c r="S15" s="38"/>
      <c r="T15" s="4">
        <v>3465.0931527598973</v>
      </c>
      <c r="U15" s="37">
        <f t="shared" si="2"/>
        <v>-0.31458646490723607</v>
      </c>
      <c r="V15" s="39"/>
      <c r="W15" s="40">
        <f t="shared" si="3"/>
        <v>-4.7091919911425584E-2</v>
      </c>
    </row>
    <row r="16" spans="2:24" x14ac:dyDescent="0.2">
      <c r="B16" s="13">
        <f>MAX(B$11:B15)+1</f>
        <v>5</v>
      </c>
      <c r="C16" s="2"/>
      <c r="D16" s="35" t="s">
        <v>6</v>
      </c>
      <c r="E16" s="13"/>
      <c r="F16" s="4">
        <v>8765.2714145975096</v>
      </c>
      <c r="G16" s="4"/>
      <c r="H16" s="4">
        <f>F16-L16</f>
        <v>3666.920409036511</v>
      </c>
      <c r="I16" s="36"/>
      <c r="J16" s="4">
        <v>5098.3510055609986</v>
      </c>
      <c r="K16" s="4">
        <v>0</v>
      </c>
      <c r="L16" s="4">
        <f>J16+K16</f>
        <v>5098.3510055609986</v>
      </c>
      <c r="M16" s="36"/>
      <c r="N16" s="4">
        <v>0</v>
      </c>
      <c r="O16" s="4">
        <v>0</v>
      </c>
      <c r="P16" s="4">
        <f>L16+N16+O16</f>
        <v>5098.3510055609986</v>
      </c>
      <c r="Q16" s="5">
        <f t="shared" si="0"/>
        <v>1</v>
      </c>
      <c r="R16" s="37">
        <f t="shared" si="1"/>
        <v>-0.41834647617753107</v>
      </c>
      <c r="S16" s="38"/>
      <c r="T16" s="4">
        <v>5079.7209321055807</v>
      </c>
      <c r="U16" s="41">
        <f t="shared" si="2"/>
        <v>-0.42047191788654559</v>
      </c>
      <c r="V16" s="39"/>
      <c r="W16" s="42">
        <f t="shared" si="3"/>
        <v>2.1254417090145195E-3</v>
      </c>
    </row>
    <row r="17" spans="2:24" x14ac:dyDescent="0.2">
      <c r="B17" s="13">
        <f>MAX(B$11:B16)+1</f>
        <v>6</v>
      </c>
      <c r="C17" s="2"/>
      <c r="D17" s="1" t="s">
        <v>60</v>
      </c>
      <c r="E17" s="13"/>
      <c r="F17" s="43">
        <f>SUM(F12:F16)</f>
        <v>420541.40538930439</v>
      </c>
      <c r="G17" s="43"/>
      <c r="H17" s="43">
        <f>SUM(H12:H16)</f>
        <v>31422.631498943942</v>
      </c>
      <c r="I17" s="36"/>
      <c r="J17" s="43">
        <f>SUM(J12:J16)</f>
        <v>388728.20398539433</v>
      </c>
      <c r="K17" s="43">
        <f>SUM(K12:K16)</f>
        <v>390.56990496615566</v>
      </c>
      <c r="L17" s="43">
        <f>SUM(L12:L16)</f>
        <v>389118.77389036049</v>
      </c>
      <c r="M17" s="36"/>
      <c r="N17" s="43">
        <f>SUM(N12:N16)</f>
        <v>-929.39668175828956</v>
      </c>
      <c r="O17" s="43">
        <f>SUM(O12:O16)</f>
        <v>0</v>
      </c>
      <c r="P17" s="43">
        <f>SUM(P12:P16)</f>
        <v>388189.37720860227</v>
      </c>
      <c r="Q17" s="44">
        <f t="shared" ref="Q17" si="4">P17/L17</f>
        <v>0.99761153471865094</v>
      </c>
      <c r="R17" s="45">
        <f t="shared" ref="R17" si="5">P17/F17-1</f>
        <v>-7.6929471785906922E-2</v>
      </c>
      <c r="S17" s="34"/>
      <c r="T17" s="43">
        <f>SUM(T12:T16)</f>
        <v>364833.49987188086</v>
      </c>
      <c r="U17" s="46">
        <f t="shared" ref="U17" si="6">T17/F17-1</f>
        <v>-0.1324671121642671</v>
      </c>
      <c r="V17" s="47"/>
      <c r="W17" s="42">
        <f t="shared" ref="W17" si="7">R17-U17</f>
        <v>5.5537640378360176E-2</v>
      </c>
    </row>
    <row r="18" spans="2:24" x14ac:dyDescent="0.2">
      <c r="B18" s="13"/>
      <c r="C18" s="2"/>
      <c r="E18" s="13"/>
      <c r="F18" s="48"/>
      <c r="G18" s="48"/>
      <c r="H18" s="48"/>
      <c r="I18" s="36"/>
      <c r="J18" s="48"/>
      <c r="K18" s="48"/>
      <c r="L18" s="48"/>
      <c r="M18" s="36"/>
      <c r="N18" s="48"/>
      <c r="O18" s="48"/>
      <c r="P18" s="48"/>
      <c r="Q18" s="49"/>
      <c r="R18" s="34"/>
      <c r="S18" s="34"/>
      <c r="T18" s="48"/>
      <c r="V18" s="18"/>
    </row>
    <row r="19" spans="2:24" x14ac:dyDescent="0.2">
      <c r="B19" s="13"/>
      <c r="C19" s="2"/>
      <c r="D19" s="31" t="s">
        <v>59</v>
      </c>
      <c r="E19" s="13"/>
      <c r="F19" s="29"/>
      <c r="G19" s="29"/>
      <c r="H19" s="50"/>
      <c r="I19" s="13"/>
      <c r="J19" s="29"/>
      <c r="K19" s="51"/>
      <c r="L19" s="51"/>
      <c r="M19" s="13"/>
      <c r="N19" s="13"/>
      <c r="O19" s="13"/>
      <c r="P19" s="13"/>
      <c r="Q19" s="13"/>
      <c r="R19" s="13"/>
      <c r="S19" s="13"/>
      <c r="T19" s="29"/>
      <c r="U19" s="13"/>
      <c r="V19" s="30"/>
    </row>
    <row r="20" spans="2:24" x14ac:dyDescent="0.2">
      <c r="B20" s="13">
        <f>B17+1</f>
        <v>7</v>
      </c>
      <c r="C20" s="2"/>
      <c r="D20" s="35" t="s">
        <v>4</v>
      </c>
      <c r="E20" s="13"/>
      <c r="F20" s="4">
        <v>349771.68778147211</v>
      </c>
      <c r="G20" s="4"/>
      <c r="H20" s="4">
        <f t="shared" ref="H20:H35" si="8">F20-L20</f>
        <v>-65388.188550991181</v>
      </c>
      <c r="I20" s="36"/>
      <c r="J20" s="4">
        <v>415032.84473697044</v>
      </c>
      <c r="K20" s="4">
        <v>127.03159549282879</v>
      </c>
      <c r="L20" s="4">
        <f>J20+K20</f>
        <v>415159.87633246329</v>
      </c>
      <c r="M20" s="36"/>
      <c r="N20" s="4">
        <v>-706.11186637430274</v>
      </c>
      <c r="O20" s="4">
        <v>0</v>
      </c>
      <c r="P20" s="4">
        <f t="shared" ref="P20:P35" si="9">L20+N20+O20</f>
        <v>414453.76446608896</v>
      </c>
      <c r="Q20" s="5">
        <f t="shared" ref="Q20:Q29" si="10">P20/L20</f>
        <v>0.99829918085386249</v>
      </c>
      <c r="R20" s="38">
        <f>P20/F20-1</f>
        <v>0.18492656479682967</v>
      </c>
      <c r="S20" s="38"/>
      <c r="T20" s="4">
        <v>368577.2456796862</v>
      </c>
      <c r="U20" s="38">
        <f t="shared" ref="U20:U23" si="11">T20/F20-1</f>
        <v>5.3765237596827165E-2</v>
      </c>
      <c r="V20" s="47"/>
      <c r="W20" s="40">
        <f t="shared" ref="W20:W35" si="12">R20-U20</f>
        <v>0.13116132720000251</v>
      </c>
      <c r="X20" s="37"/>
    </row>
    <row r="21" spans="2:24" x14ac:dyDescent="0.2">
      <c r="B21" s="13">
        <f>MAX(B$20:B20)+1</f>
        <v>8</v>
      </c>
      <c r="C21" s="2"/>
      <c r="D21" s="35" t="s">
        <v>5</v>
      </c>
      <c r="E21" s="13"/>
      <c r="F21" s="4">
        <v>148314.01396380257</v>
      </c>
      <c r="G21" s="4"/>
      <c r="H21" s="4">
        <f t="shared" si="8"/>
        <v>-41309.234651592327</v>
      </c>
      <c r="I21" s="36"/>
      <c r="J21" s="4">
        <v>189561.46150561798</v>
      </c>
      <c r="K21" s="4">
        <v>61.787109776918719</v>
      </c>
      <c r="L21" s="4">
        <f>J21+K21</f>
        <v>189623.2486153949</v>
      </c>
      <c r="M21" s="36"/>
      <c r="N21" s="4">
        <v>-501.09537070349819</v>
      </c>
      <c r="O21" s="4">
        <v>0</v>
      </c>
      <c r="P21" s="4">
        <f t="shared" si="9"/>
        <v>189122.15324469141</v>
      </c>
      <c r="Q21" s="5">
        <f t="shared" si="10"/>
        <v>0.99735741595842053</v>
      </c>
      <c r="R21" s="38">
        <f t="shared" ref="R21:R29" si="13">P21/F21-1</f>
        <v>0.27514688727154568</v>
      </c>
      <c r="S21" s="38"/>
      <c r="T21" s="4">
        <v>150534.40396152728</v>
      </c>
      <c r="U21" s="38">
        <f t="shared" si="11"/>
        <v>1.4970871183262568E-2</v>
      </c>
      <c r="V21" s="47"/>
      <c r="W21" s="40">
        <f t="shared" si="12"/>
        <v>0.26017601608828311</v>
      </c>
      <c r="X21" s="37"/>
    </row>
    <row r="22" spans="2:24" x14ac:dyDescent="0.2">
      <c r="B22" s="13">
        <f>MAX(B$20:B21)+1</f>
        <v>9</v>
      </c>
      <c r="C22" s="2"/>
      <c r="D22" s="35" t="s">
        <v>6</v>
      </c>
      <c r="E22" s="13"/>
      <c r="F22" s="4">
        <v>3107.225199129924</v>
      </c>
      <c r="G22" s="4"/>
      <c r="H22" s="4">
        <f t="shared" si="8"/>
        <v>-237.05069484453043</v>
      </c>
      <c r="I22" s="36"/>
      <c r="J22" s="4">
        <v>3342.4660600009579</v>
      </c>
      <c r="K22" s="4">
        <v>1.8098339734963331</v>
      </c>
      <c r="L22" s="4">
        <f>J22+K22</f>
        <v>3344.2758939744544</v>
      </c>
      <c r="M22" s="36"/>
      <c r="N22" s="4">
        <v>-6.1136091449350856</v>
      </c>
      <c r="O22" s="4">
        <v>0</v>
      </c>
      <c r="P22" s="4">
        <f t="shared" si="9"/>
        <v>3338.1622848295192</v>
      </c>
      <c r="Q22" s="5">
        <f t="shared" si="10"/>
        <v>0.99817191842456821</v>
      </c>
      <c r="R22" s="38">
        <f t="shared" si="13"/>
        <v>7.4322609691843899E-2</v>
      </c>
      <c r="S22" s="38"/>
      <c r="T22" s="4">
        <v>2927.4492859998495</v>
      </c>
      <c r="U22" s="38">
        <f t="shared" si="11"/>
        <v>-5.7857381299692978E-2</v>
      </c>
      <c r="V22" s="47"/>
      <c r="W22" s="40">
        <f t="shared" si="12"/>
        <v>0.13217999099153688</v>
      </c>
      <c r="X22" s="37"/>
    </row>
    <row r="23" spans="2:24" x14ac:dyDescent="0.2">
      <c r="B23" s="13">
        <f>MAX(B$20:B22)+1</f>
        <v>10</v>
      </c>
      <c r="C23" s="2"/>
      <c r="D23" s="35" t="s">
        <v>7</v>
      </c>
      <c r="E23" s="13"/>
      <c r="F23" s="4">
        <v>13582.5545692126</v>
      </c>
      <c r="G23" s="4"/>
      <c r="H23" s="4">
        <f t="shared" si="8"/>
        <v>-9688.3700338968338</v>
      </c>
      <c r="I23" s="36"/>
      <c r="J23" s="4">
        <v>23265.882405582575</v>
      </c>
      <c r="K23" s="4">
        <v>5.0421975268575983</v>
      </c>
      <c r="L23" s="4">
        <f>J23+K23</f>
        <v>23270.924603109434</v>
      </c>
      <c r="M23" s="36"/>
      <c r="N23" s="4">
        <v>-73.950833121704193</v>
      </c>
      <c r="O23" s="4">
        <v>0</v>
      </c>
      <c r="P23" s="4">
        <f t="shared" si="9"/>
        <v>23196.97376998773</v>
      </c>
      <c r="Q23" s="5">
        <f>P23/L23</f>
        <v>0.99682217899017977</v>
      </c>
      <c r="R23" s="38">
        <f t="shared" si="13"/>
        <v>0.707850585232914</v>
      </c>
      <c r="S23" s="38"/>
      <c r="T23" s="4">
        <v>14827.798730151168</v>
      </c>
      <c r="U23" s="38">
        <f t="shared" si="11"/>
        <v>9.1679672965286452E-2</v>
      </c>
      <c r="V23" s="47"/>
      <c r="W23" s="40">
        <f t="shared" si="12"/>
        <v>0.61617091226762755</v>
      </c>
      <c r="X23" s="37"/>
    </row>
    <row r="24" spans="2:24" x14ac:dyDescent="0.2">
      <c r="B24" s="13">
        <f>MAX(B$20:B23)+1</f>
        <v>11</v>
      </c>
      <c r="C24" s="2"/>
      <c r="D24" s="35" t="s">
        <v>8</v>
      </c>
      <c r="E24" s="13"/>
      <c r="F24" s="4">
        <v>0</v>
      </c>
      <c r="G24" s="4"/>
      <c r="H24" s="4">
        <f t="shared" si="8"/>
        <v>0</v>
      </c>
      <c r="I24" s="36"/>
      <c r="J24" s="4">
        <v>0</v>
      </c>
      <c r="K24" s="4">
        <v>0</v>
      </c>
      <c r="L24" s="4">
        <f>J24+K24</f>
        <v>0</v>
      </c>
      <c r="M24" s="36"/>
      <c r="N24" s="4">
        <v>0</v>
      </c>
      <c r="O24" s="4">
        <v>0</v>
      </c>
      <c r="P24" s="4">
        <f t="shared" si="9"/>
        <v>0</v>
      </c>
      <c r="Q24" s="4">
        <f t="shared" ref="Q24:Q25" si="14">M24+O24+P24</f>
        <v>0</v>
      </c>
      <c r="R24" s="4">
        <f t="shared" ref="R24:R25" si="15">N24+P24+Q24</f>
        <v>0</v>
      </c>
      <c r="S24" s="4"/>
      <c r="T24" s="4">
        <v>0</v>
      </c>
      <c r="U24" s="4">
        <f>P24+R24+S24</f>
        <v>0</v>
      </c>
      <c r="V24" s="4"/>
      <c r="W24" s="40">
        <f t="shared" si="12"/>
        <v>0</v>
      </c>
      <c r="X24" s="4"/>
    </row>
    <row r="25" spans="2:24" x14ac:dyDescent="0.2">
      <c r="B25" s="13">
        <f>MAX(B$20:B24)+1</f>
        <v>12</v>
      </c>
      <c r="C25" s="2"/>
      <c r="D25" s="35" t="s">
        <v>9</v>
      </c>
      <c r="E25" s="13"/>
      <c r="F25" s="4">
        <v>0</v>
      </c>
      <c r="G25" s="4"/>
      <c r="H25" s="4">
        <f t="shared" si="8"/>
        <v>0</v>
      </c>
      <c r="I25" s="36"/>
      <c r="J25" s="4">
        <v>0</v>
      </c>
      <c r="K25" s="4">
        <v>0</v>
      </c>
      <c r="L25" s="4">
        <f t="shared" ref="L25:L35" si="16">J25+K25</f>
        <v>0</v>
      </c>
      <c r="M25" s="36"/>
      <c r="N25" s="4">
        <v>0</v>
      </c>
      <c r="O25" s="4">
        <v>0</v>
      </c>
      <c r="P25" s="4">
        <f t="shared" si="9"/>
        <v>0</v>
      </c>
      <c r="Q25" s="4">
        <f t="shared" si="14"/>
        <v>0</v>
      </c>
      <c r="R25" s="4">
        <f t="shared" si="15"/>
        <v>0</v>
      </c>
      <c r="S25" s="4"/>
      <c r="T25" s="4">
        <v>0</v>
      </c>
      <c r="U25" s="4">
        <f>P25+R25+S25</f>
        <v>0</v>
      </c>
      <c r="V25" s="4"/>
      <c r="W25" s="40">
        <f t="shared" si="12"/>
        <v>0</v>
      </c>
      <c r="X25" s="4"/>
    </row>
    <row r="26" spans="2:24" x14ac:dyDescent="0.2">
      <c r="B26" s="13">
        <f>MAX(B$20:B25)+1</f>
        <v>13</v>
      </c>
      <c r="C26" s="2"/>
      <c r="D26" s="35" t="s">
        <v>10</v>
      </c>
      <c r="E26" s="13"/>
      <c r="F26" s="4">
        <v>312.57683408673711</v>
      </c>
      <c r="G26" s="4"/>
      <c r="H26" s="4">
        <f t="shared" si="8"/>
        <v>-583.43212342753236</v>
      </c>
      <c r="I26" s="36"/>
      <c r="J26" s="4">
        <v>895.92664037569057</v>
      </c>
      <c r="K26" s="4">
        <v>8.2317138578956089E-2</v>
      </c>
      <c r="L26" s="4">
        <f t="shared" si="16"/>
        <v>896.00895751426947</v>
      </c>
      <c r="M26" s="36"/>
      <c r="N26" s="4">
        <v>-5.8930313865248087E-2</v>
      </c>
      <c r="O26" s="4">
        <v>0</v>
      </c>
      <c r="P26" s="4">
        <f t="shared" si="9"/>
        <v>895.95002720040418</v>
      </c>
      <c r="Q26" s="5">
        <f t="shared" si="10"/>
        <v>0.9999342302179336</v>
      </c>
      <c r="R26" s="38">
        <f t="shared" si="13"/>
        <v>1.8663353438143355</v>
      </c>
      <c r="S26" s="38"/>
      <c r="T26" s="4">
        <v>576.43266389901601</v>
      </c>
      <c r="U26" s="38">
        <f t="shared" ref="U26:U29" si="17">T26/F26-1</f>
        <v>0.84413110966202121</v>
      </c>
      <c r="V26" s="47"/>
      <c r="W26" s="40">
        <f t="shared" si="12"/>
        <v>1.0222042341523143</v>
      </c>
      <c r="X26" s="37"/>
    </row>
    <row r="27" spans="2:24" x14ac:dyDescent="0.2">
      <c r="B27" s="13">
        <f>MAX(B$20:B26)+1</f>
        <v>14</v>
      </c>
      <c r="C27" s="2"/>
      <c r="D27" s="35" t="s">
        <v>11</v>
      </c>
      <c r="E27" s="13"/>
      <c r="F27" s="4">
        <v>212.76166520917442</v>
      </c>
      <c r="G27" s="4"/>
      <c r="H27" s="4">
        <f t="shared" si="8"/>
        <v>20.717995129034676</v>
      </c>
      <c r="I27" s="36"/>
      <c r="J27" s="4">
        <v>192.04367008013975</v>
      </c>
      <c r="K27" s="4">
        <v>0</v>
      </c>
      <c r="L27" s="4">
        <f t="shared" si="16"/>
        <v>192.04367008013975</v>
      </c>
      <c r="M27" s="36"/>
      <c r="N27" s="4">
        <v>0</v>
      </c>
      <c r="O27" s="4">
        <v>0</v>
      </c>
      <c r="P27" s="4">
        <f t="shared" si="9"/>
        <v>192.04367008013975</v>
      </c>
      <c r="Q27" s="5">
        <f t="shared" si="10"/>
        <v>1</v>
      </c>
      <c r="R27" s="38">
        <f t="shared" si="13"/>
        <v>-9.7376541533767402E-2</v>
      </c>
      <c r="S27" s="38"/>
      <c r="T27" s="4">
        <v>94.928065108365928</v>
      </c>
      <c r="U27" s="38">
        <f t="shared" si="17"/>
        <v>-0.55382909315435946</v>
      </c>
      <c r="V27" s="47"/>
      <c r="W27" s="40">
        <f t="shared" si="12"/>
        <v>0.45645255162059206</v>
      </c>
      <c r="X27" s="37"/>
    </row>
    <row r="28" spans="2:24" x14ac:dyDescent="0.2">
      <c r="B28" s="13">
        <f>MAX(B$20:B27)+1</f>
        <v>15</v>
      </c>
      <c r="C28" s="2"/>
      <c r="D28" s="35" t="s">
        <v>12</v>
      </c>
      <c r="E28" s="13"/>
      <c r="F28" s="4">
        <v>473.76863633158212</v>
      </c>
      <c r="G28" s="4"/>
      <c r="H28" s="4">
        <f t="shared" si="8"/>
        <v>-1611.0275838161274</v>
      </c>
      <c r="I28" s="36"/>
      <c r="J28" s="4">
        <v>2084.7962201477094</v>
      </c>
      <c r="K28" s="4">
        <v>0</v>
      </c>
      <c r="L28" s="4">
        <f t="shared" si="16"/>
        <v>2084.7962201477094</v>
      </c>
      <c r="M28" s="36"/>
      <c r="N28" s="4">
        <v>0</v>
      </c>
      <c r="O28" s="4">
        <v>0</v>
      </c>
      <c r="P28" s="4">
        <f t="shared" si="9"/>
        <v>2084.7962201477094</v>
      </c>
      <c r="Q28" s="5">
        <f t="shared" si="10"/>
        <v>1</v>
      </c>
      <c r="R28" s="38">
        <f t="shared" si="13"/>
        <v>3.4004521622419048</v>
      </c>
      <c r="S28" s="38"/>
      <c r="T28" s="4">
        <v>639.61792902346497</v>
      </c>
      <c r="U28" s="38">
        <f t="shared" si="17"/>
        <v>0.35006389189470943</v>
      </c>
      <c r="V28" s="47"/>
      <c r="W28" s="40">
        <f t="shared" si="12"/>
        <v>3.0503882703471952</v>
      </c>
      <c r="X28" s="37"/>
    </row>
    <row r="29" spans="2:24" x14ac:dyDescent="0.2">
      <c r="B29" s="13">
        <f>MAX(B$20:B28)+1</f>
        <v>16</v>
      </c>
      <c r="C29" s="2"/>
      <c r="D29" s="35" t="s">
        <v>13</v>
      </c>
      <c r="E29" s="13"/>
      <c r="F29" s="4">
        <v>38608.058877121577</v>
      </c>
      <c r="G29" s="4"/>
      <c r="H29" s="4">
        <f t="shared" si="8"/>
        <v>-6349.1277552633474</v>
      </c>
      <c r="I29" s="36"/>
      <c r="J29" s="4">
        <v>44933.58278855314</v>
      </c>
      <c r="K29" s="4">
        <v>23.603843831784118</v>
      </c>
      <c r="L29" s="4">
        <f t="shared" si="16"/>
        <v>44957.186632384924</v>
      </c>
      <c r="M29" s="36"/>
      <c r="N29" s="4">
        <v>-106.61992900237402</v>
      </c>
      <c r="O29" s="4">
        <v>0</v>
      </c>
      <c r="P29" s="4">
        <f t="shared" si="9"/>
        <v>44850.566703382552</v>
      </c>
      <c r="Q29" s="5">
        <f t="shared" si="10"/>
        <v>0.99762841189609563</v>
      </c>
      <c r="R29" s="38">
        <f t="shared" si="13"/>
        <v>0.16168924332945855</v>
      </c>
      <c r="S29" s="38"/>
      <c r="T29" s="4">
        <v>37325.289382976822</v>
      </c>
      <c r="U29" s="38">
        <f t="shared" si="17"/>
        <v>-3.3225433535196469E-2</v>
      </c>
      <c r="V29" s="47"/>
      <c r="W29" s="40">
        <f t="shared" si="12"/>
        <v>0.19491467686465502</v>
      </c>
      <c r="X29" s="37"/>
    </row>
    <row r="30" spans="2:24" x14ac:dyDescent="0.2">
      <c r="B30" s="13">
        <f>MAX(B$20:B29)+1</f>
        <v>17</v>
      </c>
      <c r="C30" s="2"/>
      <c r="D30" s="35" t="s">
        <v>14</v>
      </c>
      <c r="E30" s="13"/>
      <c r="F30" s="4">
        <v>0</v>
      </c>
      <c r="G30" s="4"/>
      <c r="H30" s="4">
        <f t="shared" si="8"/>
        <v>0</v>
      </c>
      <c r="I30" s="36"/>
      <c r="J30" s="4">
        <v>0</v>
      </c>
      <c r="K30" s="4">
        <v>0</v>
      </c>
      <c r="L30" s="4">
        <f t="shared" si="16"/>
        <v>0</v>
      </c>
      <c r="M30" s="36"/>
      <c r="N30" s="4">
        <v>0</v>
      </c>
      <c r="O30" s="4">
        <v>0</v>
      </c>
      <c r="P30" s="4">
        <f t="shared" si="9"/>
        <v>0</v>
      </c>
      <c r="Q30" s="4">
        <f t="shared" ref="Q30" si="18">M30+O30+P30</f>
        <v>0</v>
      </c>
      <c r="R30" s="4">
        <f t="shared" ref="R30" si="19">N30+P30+Q30</f>
        <v>0</v>
      </c>
      <c r="S30" s="4"/>
      <c r="T30" s="4">
        <v>0</v>
      </c>
      <c r="U30" s="4">
        <f>P30+R30+S30</f>
        <v>0</v>
      </c>
      <c r="V30" s="4"/>
      <c r="W30" s="40">
        <f t="shared" si="12"/>
        <v>0</v>
      </c>
      <c r="X30" s="4"/>
    </row>
    <row r="31" spans="2:24" x14ac:dyDescent="0.2">
      <c r="B31" s="13">
        <f>MAX(B$20:B30)+1</f>
        <v>18</v>
      </c>
      <c r="C31" s="2"/>
      <c r="D31" s="35" t="s">
        <v>15</v>
      </c>
      <c r="E31" s="13"/>
      <c r="F31" s="4">
        <v>147257.18518953104</v>
      </c>
      <c r="G31" s="4"/>
      <c r="H31" s="4">
        <f t="shared" si="8"/>
        <v>315.9102982354525</v>
      </c>
      <c r="I31" s="36"/>
      <c r="J31" s="4">
        <v>146896.75027842072</v>
      </c>
      <c r="K31" s="4">
        <v>44.524612874863671</v>
      </c>
      <c r="L31" s="4">
        <f t="shared" si="16"/>
        <v>146941.27489129559</v>
      </c>
      <c r="M31" s="36"/>
      <c r="N31" s="4">
        <v>-274.01768318973376</v>
      </c>
      <c r="O31" s="4">
        <v>0</v>
      </c>
      <c r="P31" s="4">
        <f t="shared" si="9"/>
        <v>146667.25720810585</v>
      </c>
      <c r="Q31" s="5">
        <f t="shared" ref="Q31:Q35" si="20">P31/L31</f>
        <v>0.99813518915367749</v>
      </c>
      <c r="R31" s="38">
        <f t="shared" ref="R31:R35" si="21">P31/F31-1</f>
        <v>-4.0061065995924405E-3</v>
      </c>
      <c r="S31" s="38"/>
      <c r="T31" s="4">
        <v>126956.45501695818</v>
      </c>
      <c r="U31" s="38">
        <f t="shared" ref="U31:U35" si="22">T31/F31-1</f>
        <v>-0.13785901276358292</v>
      </c>
      <c r="V31" s="47"/>
      <c r="W31" s="40">
        <f t="shared" si="12"/>
        <v>0.13385290616399048</v>
      </c>
      <c r="X31" s="37"/>
    </row>
    <row r="32" spans="2:24" x14ac:dyDescent="0.2">
      <c r="B32" s="13">
        <f>MAX(B$20:B31)+1</f>
        <v>19</v>
      </c>
      <c r="C32" s="2"/>
      <c r="D32" s="35" t="s">
        <v>16</v>
      </c>
      <c r="E32" s="13"/>
      <c r="F32" s="4">
        <v>32140.110071285257</v>
      </c>
      <c r="G32" s="4"/>
      <c r="H32" s="4">
        <f t="shared" si="8"/>
        <v>359.66042374631797</v>
      </c>
      <c r="I32" s="36"/>
      <c r="J32" s="4">
        <v>31769.992914550599</v>
      </c>
      <c r="K32" s="4">
        <v>10.456732988337906</v>
      </c>
      <c r="L32" s="4">
        <f t="shared" si="16"/>
        <v>31780.449647538939</v>
      </c>
      <c r="M32" s="36"/>
      <c r="N32" s="4">
        <v>-80.895016162778347</v>
      </c>
      <c r="O32" s="4">
        <v>0</v>
      </c>
      <c r="P32" s="4">
        <f t="shared" si="9"/>
        <v>31699.554631376159</v>
      </c>
      <c r="Q32" s="5">
        <f t="shared" si="20"/>
        <v>0.99745456665780552</v>
      </c>
      <c r="R32" s="38">
        <f t="shared" si="21"/>
        <v>-1.3707340731937911E-2</v>
      </c>
      <c r="S32" s="38"/>
      <c r="T32" s="4">
        <v>25618.46662167555</v>
      </c>
      <c r="U32" s="38">
        <f t="shared" si="22"/>
        <v>-0.20291291582838411</v>
      </c>
      <c r="V32" s="47"/>
      <c r="W32" s="40">
        <f t="shared" si="12"/>
        <v>0.1892055750964462</v>
      </c>
      <c r="X32" s="37"/>
    </row>
    <row r="33" spans="2:24" x14ac:dyDescent="0.2">
      <c r="B33" s="13">
        <f>MAX(B$20:B32)+1</f>
        <v>20</v>
      </c>
      <c r="C33" s="2"/>
      <c r="D33" s="35" t="s">
        <v>17</v>
      </c>
      <c r="E33" s="13"/>
      <c r="F33" s="4">
        <v>20939.935113161042</v>
      </c>
      <c r="G33" s="4"/>
      <c r="H33" s="4">
        <f t="shared" si="8"/>
        <v>6450.4030819260515</v>
      </c>
      <c r="I33" s="36"/>
      <c r="J33" s="4">
        <v>14488.722089435443</v>
      </c>
      <c r="K33" s="4">
        <v>0.80994179954730072</v>
      </c>
      <c r="L33" s="4">
        <f t="shared" si="16"/>
        <v>14489.53203123499</v>
      </c>
      <c r="M33" s="36"/>
      <c r="N33" s="4">
        <v>-27.285294078356465</v>
      </c>
      <c r="O33" s="4">
        <v>0</v>
      </c>
      <c r="P33" s="4">
        <f t="shared" si="9"/>
        <v>14462.246737156634</v>
      </c>
      <c r="Q33" s="5">
        <f t="shared" si="20"/>
        <v>0.9981168961137229</v>
      </c>
      <c r="R33" s="38">
        <f t="shared" si="21"/>
        <v>-0.30934615322342096</v>
      </c>
      <c r="S33" s="38"/>
      <c r="T33" s="4">
        <v>10855.948892036786</v>
      </c>
      <c r="U33" s="38">
        <f t="shared" si="22"/>
        <v>-0.48156721435045569</v>
      </c>
      <c r="V33" s="47"/>
      <c r="W33" s="40">
        <f t="shared" si="12"/>
        <v>0.17222106112703472</v>
      </c>
      <c r="X33" s="37"/>
    </row>
    <row r="34" spans="2:24" x14ac:dyDescent="0.2">
      <c r="B34" s="13">
        <f>MAX(B$20:B33)+1</f>
        <v>21</v>
      </c>
      <c r="C34" s="2"/>
      <c r="D34" s="35" t="s">
        <v>18</v>
      </c>
      <c r="E34" s="13"/>
      <c r="F34" s="4">
        <v>1138.2307396364372</v>
      </c>
      <c r="G34" s="4"/>
      <c r="H34" s="4">
        <f t="shared" si="8"/>
        <v>0.18204732850540495</v>
      </c>
      <c r="I34" s="36"/>
      <c r="J34" s="4">
        <v>1138.0126161390237</v>
      </c>
      <c r="K34" s="4">
        <v>3.6076168908132068E-2</v>
      </c>
      <c r="L34" s="4">
        <f t="shared" si="16"/>
        <v>1138.0486923079318</v>
      </c>
      <c r="M34" s="36"/>
      <c r="N34" s="4">
        <v>0</v>
      </c>
      <c r="O34" s="4">
        <v>0</v>
      </c>
      <c r="P34" s="4">
        <f t="shared" si="9"/>
        <v>1138.0486923079318</v>
      </c>
      <c r="Q34" s="5">
        <f t="shared" si="20"/>
        <v>1</v>
      </c>
      <c r="R34" s="38">
        <f t="shared" si="21"/>
        <v>-1.5993886139775704E-4</v>
      </c>
      <c r="S34" s="38"/>
      <c r="T34" s="4">
        <v>698.42546501007257</v>
      </c>
      <c r="U34" s="38">
        <f t="shared" si="22"/>
        <v>-0.3863937770357907</v>
      </c>
      <c r="V34" s="47"/>
      <c r="W34" s="40">
        <f t="shared" si="12"/>
        <v>0.38623383817439294</v>
      </c>
      <c r="X34" s="37"/>
    </row>
    <row r="35" spans="2:24" x14ac:dyDescent="0.2">
      <c r="B35" s="13">
        <f>MAX(B$20:B34)+1</f>
        <v>22</v>
      </c>
      <c r="C35" s="2"/>
      <c r="D35" s="35" t="s">
        <v>6</v>
      </c>
      <c r="E35" s="13"/>
      <c r="F35" s="4">
        <v>3062.1110207073602</v>
      </c>
      <c r="G35" s="4"/>
      <c r="H35" s="4">
        <f t="shared" si="8"/>
        <v>1256.2055811631844</v>
      </c>
      <c r="I35" s="36"/>
      <c r="J35" s="4">
        <v>1805.9054395441758</v>
      </c>
      <c r="K35" s="4">
        <v>0</v>
      </c>
      <c r="L35" s="4">
        <f t="shared" si="16"/>
        <v>1805.9054395441758</v>
      </c>
      <c r="M35" s="36"/>
      <c r="N35" s="4">
        <v>0</v>
      </c>
      <c r="O35" s="4">
        <v>0</v>
      </c>
      <c r="P35" s="4">
        <f t="shared" si="9"/>
        <v>1805.9054395441758</v>
      </c>
      <c r="Q35" s="5">
        <f t="shared" si="20"/>
        <v>1</v>
      </c>
      <c r="R35" s="38">
        <f t="shared" si="21"/>
        <v>-0.41024168381491133</v>
      </c>
      <c r="S35" s="38"/>
      <c r="T35" s="4">
        <v>1807.583360460352</v>
      </c>
      <c r="U35" s="38">
        <f t="shared" si="22"/>
        <v>-0.40969372167218387</v>
      </c>
      <c r="V35" s="47"/>
      <c r="W35" s="40">
        <f t="shared" si="12"/>
        <v>-5.4796214272745392E-4</v>
      </c>
      <c r="X35" s="37"/>
    </row>
    <row r="36" spans="2:24" x14ac:dyDescent="0.2">
      <c r="B36" s="13">
        <f>MAX(B$20:B35)+1</f>
        <v>23</v>
      </c>
      <c r="C36" s="2"/>
      <c r="D36" s="1" t="s">
        <v>61</v>
      </c>
      <c r="E36" s="13"/>
      <c r="F36" s="43">
        <f>SUM(F20:F35)</f>
        <v>758920.21966068749</v>
      </c>
      <c r="G36" s="43"/>
      <c r="H36" s="43">
        <f>SUM(H20:H35)</f>
        <v>-116763.35196630334</v>
      </c>
      <c r="I36" s="36"/>
      <c r="J36" s="43">
        <f>SUM(J20:J35)</f>
        <v>875408.38736541849</v>
      </c>
      <c r="K36" s="43">
        <f>SUM(K20:K35)</f>
        <v>275.18426157212156</v>
      </c>
      <c r="L36" s="43">
        <f>SUM(L20:L35)</f>
        <v>875683.57162699068</v>
      </c>
      <c r="M36" s="36"/>
      <c r="N36" s="43">
        <f>SUM(N20:N35)</f>
        <v>-1776.1485320915478</v>
      </c>
      <c r="O36" s="43">
        <f t="shared" ref="O36:P36" si="23">SUM(O20:O35)</f>
        <v>0</v>
      </c>
      <c r="P36" s="43">
        <f t="shared" si="23"/>
        <v>873907.42309489916</v>
      </c>
      <c r="Q36" s="44">
        <f>P36/L36</f>
        <v>0.99797170052100959</v>
      </c>
      <c r="R36" s="52">
        <f>P36/F36-1</f>
        <v>0.15151421777327578</v>
      </c>
      <c r="S36" s="34"/>
      <c r="T36" s="43">
        <f>SUM(T20:T35)</f>
        <v>741440.04505451315</v>
      </c>
      <c r="U36" s="45">
        <f t="shared" ref="U36" si="24">T36/F36-1</f>
        <v>-2.3032954127891969E-2</v>
      </c>
      <c r="V36" s="47"/>
      <c r="W36" s="53">
        <f t="shared" ref="W36" si="25">R36-U36</f>
        <v>0.17454717190116775</v>
      </c>
      <c r="X36" s="37"/>
    </row>
    <row r="37" spans="2:24" x14ac:dyDescent="0.2">
      <c r="B37" s="13"/>
      <c r="C37" s="2"/>
      <c r="D37" s="54"/>
      <c r="E37" s="13"/>
      <c r="F37" s="32"/>
      <c r="G37" s="32"/>
      <c r="H37" s="32"/>
      <c r="I37" s="33"/>
      <c r="J37" s="32"/>
      <c r="K37" s="32"/>
      <c r="L37" s="32"/>
      <c r="M37" s="33"/>
      <c r="N37" s="32"/>
      <c r="O37" s="32"/>
      <c r="P37" s="32"/>
      <c r="Q37" s="55"/>
      <c r="R37" s="56"/>
      <c r="S37" s="56"/>
      <c r="T37" s="32"/>
      <c r="U37" s="38"/>
      <c r="V37" s="47"/>
      <c r="W37" s="38"/>
      <c r="X37" s="37"/>
    </row>
    <row r="38" spans="2:24" x14ac:dyDescent="0.2">
      <c r="B38" s="13"/>
      <c r="C38" s="2"/>
      <c r="D38" s="31" t="s">
        <v>64</v>
      </c>
      <c r="E38" s="13"/>
      <c r="F38" s="29"/>
      <c r="G38" s="29"/>
      <c r="H38" s="50"/>
      <c r="I38" s="13"/>
      <c r="J38" s="29"/>
      <c r="K38" s="51"/>
      <c r="L38" s="51"/>
      <c r="M38" s="13"/>
      <c r="N38" s="13"/>
      <c r="O38" s="13"/>
      <c r="P38" s="13"/>
      <c r="Q38" s="13"/>
      <c r="R38" s="13"/>
      <c r="S38" s="13"/>
      <c r="T38" s="29"/>
      <c r="U38" s="38"/>
      <c r="V38" s="47"/>
      <c r="W38" s="38"/>
      <c r="X38" s="37"/>
    </row>
    <row r="39" spans="2:24" x14ac:dyDescent="0.2">
      <c r="B39" s="13">
        <f>B36+1</f>
        <v>24</v>
      </c>
      <c r="C39" s="2"/>
      <c r="D39" s="35" t="s">
        <v>4</v>
      </c>
      <c r="E39" s="13"/>
      <c r="F39" s="4">
        <v>1855535.9308248793</v>
      </c>
      <c r="G39" s="4"/>
      <c r="H39" s="4">
        <f t="shared" ref="H39:H49" si="26">F39-L39</f>
        <v>-48432.275542068528</v>
      </c>
      <c r="I39" s="36"/>
      <c r="J39" s="4">
        <v>1903071.3937479756</v>
      </c>
      <c r="K39" s="4">
        <v>896.81261897235618</v>
      </c>
      <c r="L39" s="4">
        <f t="shared" ref="L39:L49" si="27">J39+K39</f>
        <v>1903968.2063669479</v>
      </c>
      <c r="M39" s="36"/>
      <c r="N39" s="4">
        <v>-5709.290975655249</v>
      </c>
      <c r="O39" s="4">
        <v>0</v>
      </c>
      <c r="P39" s="4">
        <f t="shared" ref="P39:P49" si="28">L39+N39+O39</f>
        <v>1898258.9153912927</v>
      </c>
      <c r="Q39" s="5">
        <f t="shared" ref="Q39:Q47" si="29">P39/L39</f>
        <v>0.99700137273481615</v>
      </c>
      <c r="R39" s="38">
        <f t="shared" ref="R39:R47" si="30">P39/F39-1</f>
        <v>2.3024606452875851E-2</v>
      </c>
      <c r="S39" s="38"/>
      <c r="T39" s="4">
        <v>1948291.0141596259</v>
      </c>
      <c r="U39" s="38">
        <f t="shared" ref="U39:U50" si="31">T39/F39-1</f>
        <v>4.9988298148186283E-2</v>
      </c>
      <c r="V39" s="47"/>
      <c r="W39" s="40">
        <f t="shared" ref="W39:W50" si="32">R39-U39</f>
        <v>-2.6963691695310432E-2</v>
      </c>
      <c r="X39" s="37"/>
    </row>
    <row r="40" spans="2:24" x14ac:dyDescent="0.2">
      <c r="B40" s="13">
        <f>MAX(B$20:B39)+1</f>
        <v>25</v>
      </c>
      <c r="C40" s="2"/>
      <c r="D40" s="35" t="s">
        <v>5</v>
      </c>
      <c r="E40" s="13"/>
      <c r="F40" s="4">
        <v>1041559.1622861865</v>
      </c>
      <c r="G40" s="4"/>
      <c r="H40" s="4">
        <f t="shared" si="26"/>
        <v>28515.662250823108</v>
      </c>
      <c r="I40" s="36"/>
      <c r="J40" s="4">
        <v>1012482.309298092</v>
      </c>
      <c r="K40" s="4">
        <v>561.19073727130774</v>
      </c>
      <c r="L40" s="4">
        <f t="shared" si="27"/>
        <v>1013043.5000353634</v>
      </c>
      <c r="M40" s="36"/>
      <c r="N40" s="4">
        <v>-5289.5824644402937</v>
      </c>
      <c r="O40" s="4">
        <v>0</v>
      </c>
      <c r="P40" s="4">
        <f t="shared" si="28"/>
        <v>1007753.9175709231</v>
      </c>
      <c r="Q40" s="5">
        <f t="shared" si="29"/>
        <v>0.99477852385977938</v>
      </c>
      <c r="R40" s="38">
        <f t="shared" si="30"/>
        <v>-3.2456384562027152E-2</v>
      </c>
      <c r="S40" s="38"/>
      <c r="T40" s="4">
        <v>1056445.3232879499</v>
      </c>
      <c r="U40" s="38">
        <f t="shared" si="31"/>
        <v>1.4292189575759506E-2</v>
      </c>
      <c r="V40" s="47"/>
      <c r="W40" s="40">
        <f t="shared" si="32"/>
        <v>-4.6748574137786658E-2</v>
      </c>
      <c r="X40" s="37"/>
    </row>
    <row r="41" spans="2:24" x14ac:dyDescent="0.2">
      <c r="B41" s="13">
        <f>MAX(B$20:B40)+1</f>
        <v>26</v>
      </c>
      <c r="C41" s="2"/>
      <c r="D41" s="35" t="s">
        <v>6</v>
      </c>
      <c r="E41" s="13"/>
      <c r="F41" s="4">
        <v>2480.267650083952</v>
      </c>
      <c r="G41" s="4"/>
      <c r="H41" s="4">
        <f t="shared" si="26"/>
        <v>393.4697870512191</v>
      </c>
      <c r="I41" s="36"/>
      <c r="J41" s="4">
        <v>2085.9359733316624</v>
      </c>
      <c r="K41" s="4">
        <v>0.86188970107080298</v>
      </c>
      <c r="L41" s="4">
        <f t="shared" si="27"/>
        <v>2086.7978630327329</v>
      </c>
      <c r="M41" s="36"/>
      <c r="N41" s="4">
        <v>-12.100664833713088</v>
      </c>
      <c r="O41" s="4">
        <v>0</v>
      </c>
      <c r="P41" s="4">
        <f t="shared" si="28"/>
        <v>2074.69719819902</v>
      </c>
      <c r="Q41" s="5">
        <f t="shared" si="29"/>
        <v>0.99420132392884131</v>
      </c>
      <c r="R41" s="38">
        <f t="shared" si="30"/>
        <v>-0.16351882502326076</v>
      </c>
      <c r="S41" s="38"/>
      <c r="T41" s="4">
        <v>2268.0371929876937</v>
      </c>
      <c r="U41" s="38">
        <f t="shared" si="31"/>
        <v>-8.5567562472169012E-2</v>
      </c>
      <c r="V41" s="47"/>
      <c r="W41" s="40">
        <f t="shared" si="32"/>
        <v>-7.7951262551091749E-2</v>
      </c>
      <c r="X41" s="37"/>
    </row>
    <row r="42" spans="2:24" x14ac:dyDescent="0.2">
      <c r="B42" s="13">
        <f>MAX(B$20:B41)+1</f>
        <v>27</v>
      </c>
      <c r="C42" s="2"/>
      <c r="D42" s="35" t="s">
        <v>7</v>
      </c>
      <c r="E42" s="13"/>
      <c r="F42" s="4">
        <v>54468.706819970663</v>
      </c>
      <c r="G42" s="4"/>
      <c r="H42" s="4">
        <f t="shared" si="26"/>
        <v>-1321.4382254330922</v>
      </c>
      <c r="I42" s="36"/>
      <c r="J42" s="4">
        <v>55774.577273212322</v>
      </c>
      <c r="K42" s="4">
        <v>15.567772191429178</v>
      </c>
      <c r="L42" s="4">
        <f t="shared" si="27"/>
        <v>55790.145045403755</v>
      </c>
      <c r="M42" s="36"/>
      <c r="N42" s="4">
        <v>-582.12281676618511</v>
      </c>
      <c r="O42" s="4">
        <v>0</v>
      </c>
      <c r="P42" s="4">
        <f t="shared" si="28"/>
        <v>55208.022228637572</v>
      </c>
      <c r="Q42" s="5">
        <f t="shared" si="29"/>
        <v>0.98956584865853214</v>
      </c>
      <c r="R42" s="38">
        <f t="shared" si="30"/>
        <v>1.3573213902626335E-2</v>
      </c>
      <c r="S42" s="38"/>
      <c r="T42" s="4">
        <v>61846.207901450718</v>
      </c>
      <c r="U42" s="38">
        <f t="shared" si="31"/>
        <v>0.13544476291431118</v>
      </c>
      <c r="V42" s="47"/>
      <c r="W42" s="40">
        <f t="shared" si="32"/>
        <v>-0.12187154901168484</v>
      </c>
      <c r="X42" s="37"/>
    </row>
    <row r="43" spans="2:24" x14ac:dyDescent="0.2">
      <c r="B43" s="13">
        <f>MAX(B$20:B42)+1</f>
        <v>28</v>
      </c>
      <c r="C43" s="2"/>
      <c r="D43" s="35" t="s">
        <v>8</v>
      </c>
      <c r="E43" s="13"/>
      <c r="F43" s="4">
        <v>9493.6962365030449</v>
      </c>
      <c r="G43" s="4"/>
      <c r="H43" s="4">
        <f t="shared" si="26"/>
        <v>884.50079951948283</v>
      </c>
      <c r="I43" s="36"/>
      <c r="J43" s="4">
        <v>8608.8395426462266</v>
      </c>
      <c r="K43" s="4">
        <v>0.35589433733504922</v>
      </c>
      <c r="L43" s="4">
        <f t="shared" si="27"/>
        <v>8609.1954369835621</v>
      </c>
      <c r="M43" s="36"/>
      <c r="N43" s="4">
        <v>-145.78370076441021</v>
      </c>
      <c r="O43" s="4">
        <v>0</v>
      </c>
      <c r="P43" s="4">
        <f t="shared" si="28"/>
        <v>8463.4117362191519</v>
      </c>
      <c r="Q43" s="5">
        <f t="shared" si="29"/>
        <v>0.98306651279652113</v>
      </c>
      <c r="R43" s="38">
        <f t="shared" si="30"/>
        <v>-0.10852301091354422</v>
      </c>
      <c r="S43" s="38"/>
      <c r="T43" s="4">
        <v>10434.461810660137</v>
      </c>
      <c r="U43" s="38">
        <f t="shared" si="31"/>
        <v>9.9093709206733438E-2</v>
      </c>
      <c r="V43" s="47"/>
      <c r="W43" s="40">
        <f t="shared" si="32"/>
        <v>-0.20761672012027765</v>
      </c>
      <c r="X43" s="37"/>
    </row>
    <row r="44" spans="2:24" x14ac:dyDescent="0.2">
      <c r="B44" s="13">
        <f>MAX(B$20:B43)+1</f>
        <v>29</v>
      </c>
      <c r="C44" s="2"/>
      <c r="D44" s="35" t="s">
        <v>9</v>
      </c>
      <c r="E44" s="13"/>
      <c r="F44" s="4">
        <v>13074.499676417412</v>
      </c>
      <c r="G44" s="4"/>
      <c r="H44" s="4">
        <f t="shared" si="26"/>
        <v>1000.345717050157</v>
      </c>
      <c r="I44" s="36"/>
      <c r="J44" s="4">
        <v>12074.153959367255</v>
      </c>
      <c r="K44" s="4">
        <v>0</v>
      </c>
      <c r="L44" s="4">
        <f t="shared" si="27"/>
        <v>12074.153959367255</v>
      </c>
      <c r="M44" s="36"/>
      <c r="N44" s="4">
        <v>0</v>
      </c>
      <c r="O44" s="4">
        <v>0</v>
      </c>
      <c r="P44" s="4">
        <f t="shared" si="28"/>
        <v>12074.153959367255</v>
      </c>
      <c r="Q44" s="5">
        <f t="shared" si="29"/>
        <v>1</v>
      </c>
      <c r="R44" s="38">
        <f t="shared" si="30"/>
        <v>-7.6511204390825704E-2</v>
      </c>
      <c r="S44" s="38"/>
      <c r="T44" s="4">
        <v>12077.042398278958</v>
      </c>
      <c r="U44" s="38">
        <f t="shared" si="31"/>
        <v>-7.6290282827233269E-2</v>
      </c>
      <c r="V44" s="47"/>
      <c r="W44" s="40">
        <f t="shared" si="32"/>
        <v>-2.2092156359243553E-4</v>
      </c>
      <c r="X44" s="37"/>
    </row>
    <row r="45" spans="2:24" x14ac:dyDescent="0.2">
      <c r="B45" s="13">
        <f>MAX(B$20:B44)+1</f>
        <v>30</v>
      </c>
      <c r="C45" s="2"/>
      <c r="D45" s="35" t="s">
        <v>10</v>
      </c>
      <c r="E45" s="13"/>
      <c r="F45" s="4">
        <v>1998.5747946171377</v>
      </c>
      <c r="G45" s="4"/>
      <c r="H45" s="4">
        <f t="shared" si="26"/>
        <v>-1217.8121826789607</v>
      </c>
      <c r="I45" s="36"/>
      <c r="J45" s="4">
        <v>3215.5458778226621</v>
      </c>
      <c r="K45" s="4">
        <v>0.84109947343632141</v>
      </c>
      <c r="L45" s="4">
        <f t="shared" si="27"/>
        <v>3216.3869772960984</v>
      </c>
      <c r="M45" s="36"/>
      <c r="N45" s="4">
        <v>-2.3314655854365576</v>
      </c>
      <c r="O45" s="4">
        <v>0</v>
      </c>
      <c r="P45" s="4">
        <f t="shared" si="28"/>
        <v>3214.0555117106619</v>
      </c>
      <c r="Q45" s="5">
        <f t="shared" si="29"/>
        <v>0.99927512901840054</v>
      </c>
      <c r="R45" s="38">
        <f t="shared" si="30"/>
        <v>0.6081737447941602</v>
      </c>
      <c r="S45" s="38"/>
      <c r="T45" s="4">
        <v>3426.1954366510313</v>
      </c>
      <c r="U45" s="38">
        <f t="shared" si="31"/>
        <v>0.71431934690609333</v>
      </c>
      <c r="V45" s="47"/>
      <c r="W45" s="40">
        <f t="shared" si="32"/>
        <v>-0.10614560211193313</v>
      </c>
      <c r="X45" s="37"/>
    </row>
    <row r="46" spans="2:24" x14ac:dyDescent="0.2">
      <c r="B46" s="13">
        <f>MAX(B$20:B45)+1</f>
        <v>31</v>
      </c>
      <c r="C46" s="2"/>
      <c r="D46" s="35" t="s">
        <v>11</v>
      </c>
      <c r="E46" s="13"/>
      <c r="F46" s="4">
        <v>1589.287159305456</v>
      </c>
      <c r="G46" s="4"/>
      <c r="H46" s="4">
        <f t="shared" si="26"/>
        <v>727.45396998718468</v>
      </c>
      <c r="I46" s="36"/>
      <c r="J46" s="4">
        <v>861.70954733750079</v>
      </c>
      <c r="K46" s="4">
        <v>0.12364198077055033</v>
      </c>
      <c r="L46" s="4">
        <f t="shared" si="27"/>
        <v>861.83318931827137</v>
      </c>
      <c r="M46" s="36"/>
      <c r="N46" s="4">
        <v>0</v>
      </c>
      <c r="O46" s="4">
        <v>0</v>
      </c>
      <c r="P46" s="4">
        <f t="shared" si="28"/>
        <v>861.83318931827137</v>
      </c>
      <c r="Q46" s="5">
        <f t="shared" si="29"/>
        <v>1</v>
      </c>
      <c r="R46" s="38">
        <f t="shared" si="30"/>
        <v>-0.45772343011007133</v>
      </c>
      <c r="S46" s="38"/>
      <c r="T46" s="4">
        <v>934.3199954140955</v>
      </c>
      <c r="U46" s="38">
        <f t="shared" si="31"/>
        <v>-0.41211379583384522</v>
      </c>
      <c r="V46" s="47"/>
      <c r="W46" s="40">
        <f t="shared" si="32"/>
        <v>-4.5609634276226108E-2</v>
      </c>
      <c r="X46" s="37"/>
    </row>
    <row r="47" spans="2:24" x14ac:dyDescent="0.2">
      <c r="B47" s="13">
        <f>MAX(B$20:B46)+1</f>
        <v>32</v>
      </c>
      <c r="C47" s="2"/>
      <c r="D47" s="35" t="s">
        <v>12</v>
      </c>
      <c r="E47" s="13"/>
      <c r="F47" s="4">
        <v>1790.849786380149</v>
      </c>
      <c r="G47" s="4"/>
      <c r="H47" s="4">
        <f t="shared" si="26"/>
        <v>-2190.5604702400083</v>
      </c>
      <c r="I47" s="36"/>
      <c r="J47" s="4">
        <v>3980.2548916954574</v>
      </c>
      <c r="K47" s="4">
        <v>1.1553649246999131</v>
      </c>
      <c r="L47" s="4">
        <f t="shared" si="27"/>
        <v>3981.4102566201573</v>
      </c>
      <c r="M47" s="36"/>
      <c r="N47" s="4">
        <v>0</v>
      </c>
      <c r="O47" s="4">
        <v>0</v>
      </c>
      <c r="P47" s="4">
        <f t="shared" si="28"/>
        <v>3981.4102566201573</v>
      </c>
      <c r="Q47" s="5">
        <f t="shared" si="29"/>
        <v>1</v>
      </c>
      <c r="R47" s="38">
        <f t="shared" si="30"/>
        <v>1.2231960976848852</v>
      </c>
      <c r="S47" s="38"/>
      <c r="T47" s="4">
        <v>5437.7137775770088</v>
      </c>
      <c r="U47" s="38">
        <f t="shared" si="31"/>
        <v>2.036387428433224</v>
      </c>
      <c r="V47" s="47"/>
      <c r="W47" s="40">
        <f t="shared" si="32"/>
        <v>-0.81319133074833871</v>
      </c>
      <c r="X47" s="37"/>
    </row>
    <row r="48" spans="2:24" x14ac:dyDescent="0.2">
      <c r="B48" s="13">
        <f>MAX(B$20:B47)+1</f>
        <v>33</v>
      </c>
      <c r="C48" s="2"/>
      <c r="D48" s="35" t="s">
        <v>13</v>
      </c>
      <c r="E48" s="13"/>
      <c r="F48" s="4">
        <v>0</v>
      </c>
      <c r="G48" s="4"/>
      <c r="H48" s="4">
        <f t="shared" si="26"/>
        <v>0</v>
      </c>
      <c r="I48" s="36"/>
      <c r="J48" s="4">
        <v>0</v>
      </c>
      <c r="K48" s="4">
        <v>0</v>
      </c>
      <c r="L48" s="4">
        <f t="shared" si="27"/>
        <v>0</v>
      </c>
      <c r="M48" s="36"/>
      <c r="N48" s="4">
        <v>0</v>
      </c>
      <c r="O48" s="4">
        <v>0</v>
      </c>
      <c r="P48" s="4">
        <f t="shared" si="28"/>
        <v>0</v>
      </c>
      <c r="Q48" s="4">
        <f t="shared" ref="Q48:Q49" si="33">M48+O48+P48</f>
        <v>0</v>
      </c>
      <c r="R48" s="4">
        <f t="shared" ref="R48:R49" si="34">N48+P48+Q48</f>
        <v>0</v>
      </c>
      <c r="S48" s="4"/>
      <c r="T48" s="4">
        <v>0</v>
      </c>
      <c r="U48" s="4">
        <f t="shared" ref="U48:U49" si="35">Q48+S48+T48</f>
        <v>0</v>
      </c>
      <c r="V48" s="4"/>
      <c r="W48" s="40">
        <f t="shared" si="32"/>
        <v>0</v>
      </c>
      <c r="X48" s="4"/>
    </row>
    <row r="49" spans="2:24" x14ac:dyDescent="0.2">
      <c r="B49" s="13">
        <f>MAX(B$20:B48)+1</f>
        <v>34</v>
      </c>
      <c r="C49" s="2"/>
      <c r="D49" s="35" t="s">
        <v>14</v>
      </c>
      <c r="E49" s="13"/>
      <c r="F49" s="4">
        <v>0</v>
      </c>
      <c r="G49" s="4"/>
      <c r="H49" s="4">
        <f t="shared" si="26"/>
        <v>0</v>
      </c>
      <c r="I49" s="36"/>
      <c r="J49" s="4">
        <v>0</v>
      </c>
      <c r="K49" s="4">
        <v>0</v>
      </c>
      <c r="L49" s="4">
        <f t="shared" si="27"/>
        <v>0</v>
      </c>
      <c r="M49" s="36"/>
      <c r="N49" s="4">
        <v>0</v>
      </c>
      <c r="O49" s="4">
        <v>0</v>
      </c>
      <c r="P49" s="4">
        <f t="shared" si="28"/>
        <v>0</v>
      </c>
      <c r="Q49" s="4">
        <f t="shared" si="33"/>
        <v>0</v>
      </c>
      <c r="R49" s="4">
        <f t="shared" si="34"/>
        <v>0</v>
      </c>
      <c r="S49" s="4"/>
      <c r="T49" s="4">
        <v>0</v>
      </c>
      <c r="U49" s="4">
        <f t="shared" si="35"/>
        <v>0</v>
      </c>
      <c r="V49" s="4"/>
      <c r="W49" s="40">
        <f t="shared" si="32"/>
        <v>0</v>
      </c>
      <c r="X49" s="4"/>
    </row>
    <row r="50" spans="2:24" x14ac:dyDescent="0.2">
      <c r="B50" s="13">
        <f>MAX(B$20:B49)+1</f>
        <v>35</v>
      </c>
      <c r="C50" s="2"/>
      <c r="D50" s="1" t="s">
        <v>65</v>
      </c>
      <c r="E50" s="13"/>
      <c r="F50" s="43">
        <f>SUM(F39:F49)</f>
        <v>2981990.9752343437</v>
      </c>
      <c r="G50" s="43"/>
      <c r="H50" s="43">
        <f>SUM(H39:H49)</f>
        <v>-21640.653895989439</v>
      </c>
      <c r="I50" s="36"/>
      <c r="J50" s="43">
        <f>SUM(J39:J49)</f>
        <v>3002154.7201114814</v>
      </c>
      <c r="K50" s="43">
        <f>SUM(K39:K49)</f>
        <v>1476.9090188524056</v>
      </c>
      <c r="L50" s="43">
        <f>SUM(L39:L49)</f>
        <v>3003631.6291303332</v>
      </c>
      <c r="M50" s="36"/>
      <c r="N50" s="43">
        <f>SUM(N39:N49)</f>
        <v>-11741.212088045289</v>
      </c>
      <c r="O50" s="43">
        <f>SUM(O39:O49)</f>
        <v>0</v>
      </c>
      <c r="P50" s="43">
        <f>SUM(P39:P49)</f>
        <v>2991890.4170422885</v>
      </c>
      <c r="Q50" s="44">
        <f>P50/L50</f>
        <v>0.99609099465654372</v>
      </c>
      <c r="R50" s="52">
        <f>P50/F50-1</f>
        <v>3.3197423768751566E-3</v>
      </c>
      <c r="S50" s="34"/>
      <c r="T50" s="43">
        <f>SUM(T39:T49)</f>
        <v>3101160.3159605954</v>
      </c>
      <c r="U50" s="45">
        <f t="shared" si="31"/>
        <v>3.9963011865549625E-2</v>
      </c>
      <c r="V50" s="47"/>
      <c r="W50" s="53">
        <f t="shared" si="32"/>
        <v>-3.6643269488674468E-2</v>
      </c>
      <c r="X50" s="37"/>
    </row>
    <row r="51" spans="2:24" x14ac:dyDescent="0.2">
      <c r="B51" s="13"/>
      <c r="C51" s="2"/>
      <c r="D51" s="54"/>
      <c r="E51" s="13"/>
      <c r="F51" s="32"/>
      <c r="G51" s="32"/>
      <c r="H51" s="32"/>
      <c r="I51" s="33"/>
      <c r="J51" s="32"/>
      <c r="K51" s="32"/>
      <c r="L51" s="32"/>
      <c r="M51" s="33"/>
      <c r="N51" s="32"/>
      <c r="O51" s="32"/>
      <c r="P51" s="32"/>
      <c r="Q51" s="55"/>
      <c r="R51" s="57"/>
      <c r="S51" s="57"/>
      <c r="T51" s="32"/>
      <c r="U51" s="38"/>
      <c r="V51" s="47"/>
      <c r="W51" s="38"/>
      <c r="X51" s="37"/>
    </row>
    <row r="52" spans="2:24" x14ac:dyDescent="0.2">
      <c r="B52" s="13"/>
      <c r="C52" s="2"/>
      <c r="D52" s="58" t="s">
        <v>62</v>
      </c>
      <c r="E52" s="13"/>
      <c r="F52" s="32"/>
      <c r="G52" s="32"/>
      <c r="H52" s="32"/>
      <c r="I52" s="33"/>
      <c r="J52" s="32"/>
      <c r="K52" s="32"/>
      <c r="L52" s="32"/>
      <c r="M52" s="33"/>
      <c r="N52" s="32"/>
      <c r="O52" s="32"/>
      <c r="P52" s="32"/>
      <c r="Q52" s="55"/>
      <c r="R52" s="56"/>
      <c r="S52" s="56"/>
      <c r="T52" s="32"/>
      <c r="U52" s="38"/>
      <c r="V52" s="47"/>
      <c r="W52" s="38"/>
      <c r="X52" s="37"/>
    </row>
    <row r="53" spans="2:24" x14ac:dyDescent="0.2">
      <c r="B53" s="13">
        <f>MAX(B$20:B52)+1</f>
        <v>36</v>
      </c>
      <c r="C53" s="2"/>
      <c r="D53" s="59" t="s">
        <v>19</v>
      </c>
      <c r="E53" s="13"/>
      <c r="F53" s="4">
        <v>1241583.3718163632</v>
      </c>
      <c r="G53" s="4"/>
      <c r="H53" s="4">
        <f t="shared" ref="H53:H61" si="36">F53-L53</f>
        <v>-144853.63842885755</v>
      </c>
      <c r="I53" s="33"/>
      <c r="J53" s="4">
        <v>1386103.7178940219</v>
      </c>
      <c r="K53" s="4">
        <v>333.29235119876262</v>
      </c>
      <c r="L53" s="4">
        <f t="shared" ref="L53:L61" si="37">J53+K53</f>
        <v>1386437.0102452207</v>
      </c>
      <c r="M53" s="33"/>
      <c r="N53" s="4">
        <v>-2043.0013659147037</v>
      </c>
      <c r="O53" s="4">
        <v>0</v>
      </c>
      <c r="P53" s="4">
        <f t="shared" ref="P53:P61" si="38">L53+N53+O53</f>
        <v>1384394.008879306</v>
      </c>
      <c r="Q53" s="5">
        <f t="shared" ref="Q53:Q62" si="39">P53/L53</f>
        <v>0.99852643765939764</v>
      </c>
      <c r="R53" s="38">
        <f t="shared" ref="R53:R62" si="40">P53/F53-1</f>
        <v>0.11502299427062979</v>
      </c>
      <c r="S53" s="38"/>
      <c r="T53" s="4">
        <v>1399638.691840081</v>
      </c>
      <c r="U53" s="38">
        <f t="shared" ref="U53:U61" si="41">T53/F53-1</f>
        <v>0.12730141496055336</v>
      </c>
      <c r="V53" s="47"/>
      <c r="W53" s="40">
        <f t="shared" ref="W53:W62" si="42">R53-U53</f>
        <v>-1.2278420689923575E-2</v>
      </c>
      <c r="X53" s="37"/>
    </row>
    <row r="54" spans="2:24" x14ac:dyDescent="0.2">
      <c r="B54" s="13">
        <f>MAX(B$20:B53)+1</f>
        <v>37</v>
      </c>
      <c r="C54" s="2"/>
      <c r="D54" s="59" t="s">
        <v>20</v>
      </c>
      <c r="E54" s="13"/>
      <c r="F54" s="4">
        <v>248033.82266233512</v>
      </c>
      <c r="G54" s="4"/>
      <c r="H54" s="4">
        <f t="shared" si="36"/>
        <v>-21785.696786396438</v>
      </c>
      <c r="I54" s="33"/>
      <c r="J54" s="4">
        <v>270004.08479332738</v>
      </c>
      <c r="K54" s="4">
        <v>-184.56534459579143</v>
      </c>
      <c r="L54" s="4">
        <f t="shared" si="37"/>
        <v>269819.51944873156</v>
      </c>
      <c r="M54" s="33"/>
      <c r="N54" s="4">
        <v>-756.99164318432634</v>
      </c>
      <c r="O54" s="4">
        <v>0</v>
      </c>
      <c r="P54" s="4">
        <f t="shared" si="38"/>
        <v>269062.52780554723</v>
      </c>
      <c r="Q54" s="5">
        <f t="shared" si="39"/>
        <v>0.9971944518886886</v>
      </c>
      <c r="R54" s="38">
        <f t="shared" si="40"/>
        <v>8.4781603240618786E-2</v>
      </c>
      <c r="S54" s="38"/>
      <c r="T54" s="4">
        <v>280879.14235228836</v>
      </c>
      <c r="U54" s="38">
        <f t="shared" si="41"/>
        <v>0.13242274516192798</v>
      </c>
      <c r="V54" s="47"/>
      <c r="W54" s="40">
        <f t="shared" si="42"/>
        <v>-4.7641141921309194E-2</v>
      </c>
      <c r="X54" s="37"/>
    </row>
    <row r="55" spans="2:24" x14ac:dyDescent="0.2">
      <c r="B55" s="13">
        <f>MAX(B$20:B54)+1</f>
        <v>38</v>
      </c>
      <c r="C55" s="2"/>
      <c r="D55" s="59" t="s">
        <v>66</v>
      </c>
      <c r="E55" s="13"/>
      <c r="F55" s="4">
        <v>49619.703277440618</v>
      </c>
      <c r="G55" s="4"/>
      <c r="H55" s="4">
        <f t="shared" si="36"/>
        <v>-1154.5746786138188</v>
      </c>
      <c r="I55" s="33"/>
      <c r="J55" s="4">
        <v>50966.986633514651</v>
      </c>
      <c r="K55" s="4">
        <v>-192.70867746021244</v>
      </c>
      <c r="L55" s="4">
        <f t="shared" si="37"/>
        <v>50774.277956054437</v>
      </c>
      <c r="M55" s="33"/>
      <c r="N55" s="4">
        <v>-269.46434926995164</v>
      </c>
      <c r="O55" s="4">
        <v>0</v>
      </c>
      <c r="P55" s="4">
        <f t="shared" si="38"/>
        <v>50504.813606784483</v>
      </c>
      <c r="Q55" s="5">
        <f t="shared" si="39"/>
        <v>0.99469289647992276</v>
      </c>
      <c r="R55" s="38">
        <f t="shared" si="40"/>
        <v>1.7837880335456857E-2</v>
      </c>
      <c r="S55" s="38"/>
      <c r="T55" s="4">
        <v>57692.210874953205</v>
      </c>
      <c r="U55" s="38">
        <f t="shared" si="41"/>
        <v>0.16268754273632902</v>
      </c>
      <c r="V55" s="47"/>
      <c r="W55" s="40">
        <f t="shared" si="42"/>
        <v>-0.14484966240087216</v>
      </c>
      <c r="X55" s="37"/>
    </row>
    <row r="56" spans="2:24" x14ac:dyDescent="0.2">
      <c r="B56" s="13">
        <f>MAX(B$20:B55)+1</f>
        <v>39</v>
      </c>
      <c r="C56" s="2"/>
      <c r="D56" s="59" t="s">
        <v>67</v>
      </c>
      <c r="E56" s="13"/>
      <c r="F56" s="4">
        <v>3251.7913436387666</v>
      </c>
      <c r="G56" s="4"/>
      <c r="H56" s="4">
        <f t="shared" si="36"/>
        <v>848.74669929990705</v>
      </c>
      <c r="I56" s="33"/>
      <c r="J56" s="4">
        <v>2403.6140310443752</v>
      </c>
      <c r="K56" s="4">
        <v>-0.56938670551575377</v>
      </c>
      <c r="L56" s="4">
        <f t="shared" si="37"/>
        <v>2403.0446443388596</v>
      </c>
      <c r="M56" s="33"/>
      <c r="N56" s="4">
        <v>-2.3671722791184608</v>
      </c>
      <c r="O56" s="4">
        <v>0</v>
      </c>
      <c r="P56" s="4">
        <f t="shared" si="38"/>
        <v>2400.6774720597409</v>
      </c>
      <c r="Q56" s="5">
        <f t="shared" si="39"/>
        <v>0.99901492788130453</v>
      </c>
      <c r="R56" s="38">
        <f t="shared" si="40"/>
        <v>-0.26173692640027335</v>
      </c>
      <c r="S56" s="38"/>
      <c r="T56" s="4">
        <v>2848.801874738127</v>
      </c>
      <c r="U56" s="38">
        <f t="shared" si="41"/>
        <v>-0.12392845244790307</v>
      </c>
      <c r="V56" s="47"/>
      <c r="W56" s="40">
        <f t="shared" si="42"/>
        <v>-0.13780847395237028</v>
      </c>
      <c r="X56" s="37"/>
    </row>
    <row r="57" spans="2:24" x14ac:dyDescent="0.2">
      <c r="B57" s="13">
        <f>MAX(B$20:B56)+1</f>
        <v>40</v>
      </c>
      <c r="C57" s="2"/>
      <c r="D57" s="59" t="s">
        <v>21</v>
      </c>
      <c r="E57" s="13"/>
      <c r="F57" s="4">
        <v>37789.273700985825</v>
      </c>
      <c r="G57" s="4"/>
      <c r="H57" s="4">
        <f t="shared" si="36"/>
        <v>-11520.854700420721</v>
      </c>
      <c r="I57" s="33"/>
      <c r="J57" s="4">
        <v>49630.876168449366</v>
      </c>
      <c r="K57" s="4">
        <v>-320.7477670428209</v>
      </c>
      <c r="L57" s="4">
        <f t="shared" si="37"/>
        <v>49310.128401406546</v>
      </c>
      <c r="M57" s="33"/>
      <c r="N57" s="4">
        <v>-398.58527391180741</v>
      </c>
      <c r="O57" s="4">
        <v>0</v>
      </c>
      <c r="P57" s="4">
        <f t="shared" si="38"/>
        <v>48911.54312749474</v>
      </c>
      <c r="Q57" s="5">
        <f t="shared" si="39"/>
        <v>0.99191676665963746</v>
      </c>
      <c r="R57" s="38">
        <f t="shared" si="40"/>
        <v>0.29432345047210484</v>
      </c>
      <c r="S57" s="38"/>
      <c r="T57" s="4">
        <v>59924.921126598769</v>
      </c>
      <c r="U57" s="38">
        <f t="shared" si="41"/>
        <v>0.5857653576717321</v>
      </c>
      <c r="V57" s="47"/>
      <c r="W57" s="40">
        <f t="shared" si="42"/>
        <v>-0.29144190719962726</v>
      </c>
      <c r="X57" s="37"/>
    </row>
    <row r="58" spans="2:24" x14ac:dyDescent="0.2">
      <c r="B58" s="13">
        <f>MAX(B$20:B57)+1</f>
        <v>41</v>
      </c>
      <c r="C58" s="2"/>
      <c r="D58" s="59" t="s">
        <v>22</v>
      </c>
      <c r="E58" s="13"/>
      <c r="F58" s="4">
        <v>5439.4231542770049</v>
      </c>
      <c r="G58" s="4"/>
      <c r="H58" s="4">
        <f t="shared" si="36"/>
        <v>-344.18842081654293</v>
      </c>
      <c r="I58" s="33"/>
      <c r="J58" s="4">
        <v>5800.9810059833862</v>
      </c>
      <c r="K58" s="4">
        <v>-17.369430889838689</v>
      </c>
      <c r="L58" s="4">
        <f t="shared" si="37"/>
        <v>5783.6115750935478</v>
      </c>
      <c r="M58" s="33"/>
      <c r="N58" s="4">
        <v>-32.53925265579435</v>
      </c>
      <c r="O58" s="4">
        <v>0</v>
      </c>
      <c r="P58" s="4">
        <f t="shared" si="38"/>
        <v>5751.0723224377534</v>
      </c>
      <c r="Q58" s="5">
        <f t="shared" si="39"/>
        <v>0.99437388693322337</v>
      </c>
      <c r="R58" s="38">
        <f t="shared" si="40"/>
        <v>5.7294525415934938E-2</v>
      </c>
      <c r="S58" s="38"/>
      <c r="T58" s="4">
        <v>6595.0583466430207</v>
      </c>
      <c r="U58" s="38">
        <f t="shared" si="41"/>
        <v>0.21245546808715243</v>
      </c>
      <c r="V58" s="47"/>
      <c r="W58" s="40">
        <f t="shared" si="42"/>
        <v>-0.15516094267121749</v>
      </c>
      <c r="X58" s="37"/>
    </row>
    <row r="59" spans="2:24" x14ac:dyDescent="0.2">
      <c r="B59" s="13">
        <f>MAX(B$20:B58)+1</f>
        <v>42</v>
      </c>
      <c r="D59" s="59" t="s">
        <v>23</v>
      </c>
      <c r="E59" s="13"/>
      <c r="F59" s="4">
        <v>14792.815020216502</v>
      </c>
      <c r="G59" s="4"/>
      <c r="H59" s="4">
        <f t="shared" si="36"/>
        <v>1196.9260904961793</v>
      </c>
      <c r="I59" s="33"/>
      <c r="J59" s="4">
        <v>13714.139811468754</v>
      </c>
      <c r="K59" s="4">
        <v>-118.25088174843229</v>
      </c>
      <c r="L59" s="4">
        <f t="shared" si="37"/>
        <v>13595.888929720322</v>
      </c>
      <c r="M59" s="33"/>
      <c r="N59" s="4">
        <v>-136.57326714476216</v>
      </c>
      <c r="O59" s="4">
        <v>0</v>
      </c>
      <c r="P59" s="4">
        <f t="shared" si="38"/>
        <v>13459.31566257556</v>
      </c>
      <c r="Q59" s="5">
        <f t="shared" si="39"/>
        <v>0.98995481149848052</v>
      </c>
      <c r="R59" s="38">
        <f t="shared" si="40"/>
        <v>-9.0145070821106343E-2</v>
      </c>
      <c r="S59" s="38"/>
      <c r="T59" s="4">
        <v>13451.515140646006</v>
      </c>
      <c r="U59" s="38">
        <f t="shared" si="41"/>
        <v>-9.0672389111701612E-2</v>
      </c>
      <c r="V59" s="47"/>
      <c r="W59" s="40">
        <f t="shared" si="42"/>
        <v>5.2731829059526891E-4</v>
      </c>
      <c r="X59" s="37"/>
    </row>
    <row r="60" spans="2:24" x14ac:dyDescent="0.2">
      <c r="B60" s="13">
        <f>MAX(B$20:B59)+1</f>
        <v>43</v>
      </c>
      <c r="D60" s="59" t="s">
        <v>24</v>
      </c>
      <c r="E60" s="13"/>
      <c r="F60" s="4">
        <v>83779.158841544224</v>
      </c>
      <c r="G60" s="4"/>
      <c r="H60" s="4">
        <f t="shared" si="36"/>
        <v>-17466.455663535133</v>
      </c>
      <c r="I60" s="33"/>
      <c r="J60" s="4">
        <v>102739.22531195244</v>
      </c>
      <c r="K60" s="4">
        <v>-1493.6108068730832</v>
      </c>
      <c r="L60" s="4">
        <f t="shared" si="37"/>
        <v>101245.61450507936</v>
      </c>
      <c r="M60" s="33"/>
      <c r="N60" s="4">
        <v>-1725.0383652220478</v>
      </c>
      <c r="O60" s="4">
        <v>0</v>
      </c>
      <c r="P60" s="4">
        <f t="shared" si="38"/>
        <v>99520.576139857309</v>
      </c>
      <c r="Q60" s="5">
        <f t="shared" si="39"/>
        <v>0.98296184606459669</v>
      </c>
      <c r="R60" s="38">
        <f t="shared" si="40"/>
        <v>0.18789180407129202</v>
      </c>
      <c r="S60" s="38"/>
      <c r="T60" s="4">
        <v>99470.754107715024</v>
      </c>
      <c r="U60" s="38">
        <f t="shared" si="41"/>
        <v>0.18729712118319441</v>
      </c>
      <c r="V60" s="47"/>
      <c r="W60" s="40">
        <f t="shared" si="42"/>
        <v>5.946828880976085E-4</v>
      </c>
      <c r="X60" s="37"/>
    </row>
    <row r="61" spans="2:24" x14ac:dyDescent="0.2">
      <c r="B61" s="13">
        <f>MAX(B$20:B60)+1</f>
        <v>44</v>
      </c>
      <c r="D61" s="59" t="s">
        <v>25</v>
      </c>
      <c r="E61" s="13"/>
      <c r="F61" s="4">
        <v>8182.6378750708709</v>
      </c>
      <c r="G61" s="4"/>
      <c r="H61" s="4">
        <f t="shared" si="36"/>
        <v>-2466.7939475290232</v>
      </c>
      <c r="I61" s="33"/>
      <c r="J61" s="4">
        <v>10797.565063873644</v>
      </c>
      <c r="K61" s="4">
        <v>-148.13324127375068</v>
      </c>
      <c r="L61" s="4">
        <f t="shared" si="37"/>
        <v>10649.431822599894</v>
      </c>
      <c r="M61" s="33"/>
      <c r="N61" s="4">
        <v>-171.08574950450776</v>
      </c>
      <c r="O61" s="4">
        <v>0</v>
      </c>
      <c r="P61" s="4">
        <f t="shared" si="38"/>
        <v>10478.346073095387</v>
      </c>
      <c r="Q61" s="5">
        <f t="shared" si="39"/>
        <v>0.98393475329440261</v>
      </c>
      <c r="R61" s="38">
        <f t="shared" si="40"/>
        <v>0.28055844986353273</v>
      </c>
      <c r="S61" s="38"/>
      <c r="T61" s="4">
        <v>10462.331877001947</v>
      </c>
      <c r="U61" s="38">
        <f t="shared" si="41"/>
        <v>0.27860135530088237</v>
      </c>
      <c r="V61" s="47"/>
      <c r="W61" s="40">
        <f t="shared" si="42"/>
        <v>1.9570945626503633E-3</v>
      </c>
      <c r="X61" s="37"/>
    </row>
    <row r="62" spans="2:24" x14ac:dyDescent="0.2">
      <c r="B62" s="13">
        <f>MAX(B$20:B61)+1</f>
        <v>45</v>
      </c>
      <c r="C62" s="2"/>
      <c r="D62" s="54" t="s">
        <v>63</v>
      </c>
      <c r="F62" s="43">
        <f>SUM(F53:F61)</f>
        <v>1692471.9976918718</v>
      </c>
      <c r="G62" s="43"/>
      <c r="H62" s="43">
        <f>SUM(H53:H61)</f>
        <v>-197546.52983637311</v>
      </c>
      <c r="I62" s="33"/>
      <c r="J62" s="43">
        <f>SUM(J53:J61)</f>
        <v>1892161.1907136359</v>
      </c>
      <c r="K62" s="43">
        <f>SUM(K53:K61)</f>
        <v>-2142.6631853906829</v>
      </c>
      <c r="L62" s="43">
        <f>SUM(L53:L61)</f>
        <v>1890018.5275282452</v>
      </c>
      <c r="M62" s="33"/>
      <c r="N62" s="43">
        <f>SUM(N53:N61)</f>
        <v>-5535.6464390870196</v>
      </c>
      <c r="O62" s="43">
        <f>SUM(O53:O61)</f>
        <v>0</v>
      </c>
      <c r="P62" s="43">
        <f>SUM(P53:P61)</f>
        <v>1884482.8810891584</v>
      </c>
      <c r="Q62" s="44">
        <f t="shared" si="39"/>
        <v>0.99707111525180314</v>
      </c>
      <c r="R62" s="52">
        <f t="shared" si="40"/>
        <v>0.11344996174775335</v>
      </c>
      <c r="S62" s="34"/>
      <c r="T62" s="43">
        <f>SUM(T53:T61)</f>
        <v>1930963.4275406657</v>
      </c>
      <c r="U62" s="45">
        <f t="shared" ref="U62" si="43">T62/F62-1</f>
        <v>0.14091307281540799</v>
      </c>
      <c r="V62" s="47"/>
      <c r="W62" s="53">
        <f t="shared" si="42"/>
        <v>-2.7463111067654644E-2</v>
      </c>
    </row>
    <row r="63" spans="2:24" x14ac:dyDescent="0.2">
      <c r="B63" s="3"/>
      <c r="C63" s="2"/>
      <c r="D63" s="26"/>
      <c r="F63" s="32"/>
      <c r="G63" s="32"/>
      <c r="H63" s="32"/>
      <c r="I63" s="33"/>
      <c r="J63" s="32"/>
      <c r="K63" s="32"/>
      <c r="L63" s="32"/>
      <c r="M63" s="33"/>
      <c r="N63" s="4"/>
      <c r="O63" s="4"/>
      <c r="P63" s="32"/>
      <c r="Q63" s="55"/>
      <c r="R63" s="57"/>
      <c r="S63" s="57"/>
      <c r="T63" s="32"/>
      <c r="U63" s="13"/>
      <c r="V63" s="30"/>
    </row>
    <row r="64" spans="2:24" x14ac:dyDescent="0.2">
      <c r="B64" s="13">
        <f>MAX(B$20:B63)+1</f>
        <v>46</v>
      </c>
      <c r="C64" s="2"/>
      <c r="D64" s="16" t="s">
        <v>54</v>
      </c>
      <c r="F64" s="43">
        <f>F36+F17+F62+F50</f>
        <v>5853924.5979762077</v>
      </c>
      <c r="G64" s="43"/>
      <c r="H64" s="43">
        <f>H36+H17+H62+H50</f>
        <v>-304527.90419972199</v>
      </c>
      <c r="I64" s="33"/>
      <c r="J64" s="43">
        <f>J36+J17+J62+J50</f>
        <v>6158452.5021759309</v>
      </c>
      <c r="K64" s="43">
        <f>K36+K17+K62+K50</f>
        <v>0</v>
      </c>
      <c r="L64" s="43">
        <f>L36+L17+L62+L50</f>
        <v>6158452.502175929</v>
      </c>
      <c r="M64" s="33"/>
      <c r="N64" s="43">
        <f>N36+N17+N62+N50</f>
        <v>-19982.403740982147</v>
      </c>
      <c r="O64" s="43">
        <f>O36+O17+O62+O50</f>
        <v>0</v>
      </c>
      <c r="P64" s="43">
        <f>P36+P17+P62+P50</f>
        <v>6138470.0984349484</v>
      </c>
      <c r="Q64" s="44">
        <f>P64/L64</f>
        <v>0.99675528816144632</v>
      </c>
      <c r="R64" s="52">
        <f>P64/F64-1</f>
        <v>4.8607647006097876E-2</v>
      </c>
      <c r="S64" s="34"/>
      <c r="T64" s="43">
        <f>T36+T17+T62+T50</f>
        <v>6138397.2884276547</v>
      </c>
      <c r="U64" s="45">
        <f t="shared" ref="U64" si="44">T64/F64-1</f>
        <v>4.8595209195177125E-2</v>
      </c>
      <c r="V64" s="47"/>
      <c r="W64" s="53">
        <f t="shared" ref="W64" si="45">R64-U64</f>
        <v>1.2437810920751247E-5</v>
      </c>
    </row>
    <row r="65" spans="2:24" x14ac:dyDescent="0.2">
      <c r="B65" s="13"/>
      <c r="C65" s="2"/>
      <c r="D65" s="54"/>
      <c r="E65" s="13"/>
      <c r="F65" s="32"/>
      <c r="G65" s="32"/>
      <c r="H65" s="32"/>
      <c r="I65" s="33"/>
      <c r="J65" s="32"/>
      <c r="K65" s="32"/>
      <c r="L65" s="32"/>
      <c r="M65" s="33"/>
      <c r="N65" s="33"/>
      <c r="O65" s="33"/>
      <c r="P65" s="32"/>
      <c r="Q65" s="55"/>
      <c r="R65" s="60"/>
      <c r="S65" s="60"/>
      <c r="T65" s="32"/>
      <c r="U65" s="13"/>
      <c r="V65" s="30"/>
    </row>
    <row r="66" spans="2:24" x14ac:dyDescent="0.2">
      <c r="B66" s="13"/>
      <c r="C66" s="2"/>
      <c r="D66" s="58" t="s">
        <v>28</v>
      </c>
      <c r="E66" s="13"/>
      <c r="F66" s="32"/>
      <c r="G66" s="32"/>
      <c r="H66" s="32"/>
      <c r="I66" s="33"/>
      <c r="J66" s="32"/>
      <c r="K66" s="32"/>
      <c r="L66" s="32"/>
      <c r="M66" s="33"/>
      <c r="N66" s="33"/>
      <c r="O66" s="33"/>
      <c r="P66" s="32"/>
      <c r="Q66" s="55"/>
      <c r="R66" s="61"/>
      <c r="S66" s="61"/>
      <c r="T66" s="32"/>
      <c r="U66" s="13"/>
      <c r="V66" s="30"/>
    </row>
    <row r="67" spans="2:24" x14ac:dyDescent="0.2">
      <c r="B67" s="13">
        <f>MAX(B$20:B66)+1</f>
        <v>47</v>
      </c>
      <c r="C67" s="2"/>
      <c r="D67" s="35" t="s">
        <v>45</v>
      </c>
      <c r="F67" s="4">
        <v>169.00033449599999</v>
      </c>
      <c r="G67" s="4"/>
      <c r="H67" s="4">
        <f t="shared" ref="H67:H74" si="46">F67-L67</f>
        <v>164.22095752645654</v>
      </c>
      <c r="I67" s="62"/>
      <c r="J67" s="4">
        <v>4.7793769695434616</v>
      </c>
      <c r="K67" s="4">
        <v>0</v>
      </c>
      <c r="L67" s="4">
        <f t="shared" ref="L67:L69" si="47">J67</f>
        <v>4.7793769695434616</v>
      </c>
      <c r="M67" s="62"/>
      <c r="N67" s="4">
        <f>P67-L67</f>
        <v>164.22095752645652</v>
      </c>
      <c r="O67" s="4">
        <v>0</v>
      </c>
      <c r="P67" s="4">
        <v>169.00033449599997</v>
      </c>
      <c r="Q67" s="5">
        <f t="shared" ref="Q67:Q68" si="48">P67/L67</f>
        <v>35.360327417768701</v>
      </c>
      <c r="R67" s="38">
        <f t="shared" ref="R67:R75" si="49">P67/F67-1</f>
        <v>0</v>
      </c>
      <c r="S67" s="38"/>
      <c r="T67" s="4">
        <v>169.00033449599997</v>
      </c>
      <c r="U67" s="38">
        <f t="shared" ref="U67:U75" si="50">T67/F67-1</f>
        <v>0</v>
      </c>
      <c r="V67" s="47"/>
      <c r="W67" s="40">
        <f t="shared" ref="W67:W75" si="51">R67-U67</f>
        <v>0</v>
      </c>
      <c r="X67" s="37"/>
    </row>
    <row r="68" spans="2:24" x14ac:dyDescent="0.2">
      <c r="B68" s="13">
        <f>MAX(B$20:B67)+1</f>
        <v>48</v>
      </c>
      <c r="C68" s="2"/>
      <c r="D68" s="35" t="s">
        <v>46</v>
      </c>
      <c r="E68" s="13"/>
      <c r="F68" s="4">
        <v>19179.468000000001</v>
      </c>
      <c r="G68" s="4"/>
      <c r="H68" s="4">
        <f t="shared" si="46"/>
        <v>-2570.7411296467544</v>
      </c>
      <c r="I68" s="33"/>
      <c r="J68" s="4">
        <v>21750.209129646755</v>
      </c>
      <c r="K68" s="4">
        <v>0</v>
      </c>
      <c r="L68" s="4">
        <f t="shared" si="47"/>
        <v>21750.209129646755</v>
      </c>
      <c r="M68" s="33"/>
      <c r="N68" s="4">
        <f t="shared" ref="N68:N74" si="52">P68-L68</f>
        <v>0</v>
      </c>
      <c r="O68" s="4">
        <v>0</v>
      </c>
      <c r="P68" s="4">
        <v>21750.209129646755</v>
      </c>
      <c r="Q68" s="5">
        <f t="shared" si="48"/>
        <v>1</v>
      </c>
      <c r="R68" s="38">
        <f t="shared" si="49"/>
        <v>0.13403610202570548</v>
      </c>
      <c r="S68" s="38"/>
      <c r="T68" s="4">
        <v>21756.762625442116</v>
      </c>
      <c r="U68" s="38">
        <f t="shared" si="50"/>
        <v>0.13437779532999117</v>
      </c>
      <c r="V68" s="47"/>
      <c r="W68" s="40">
        <f t="shared" si="51"/>
        <v>-3.4169330428568401E-4</v>
      </c>
      <c r="X68" s="37"/>
    </row>
    <row r="69" spans="2:24" x14ac:dyDescent="0.2">
      <c r="B69" s="13">
        <f>MAX(B$20:B68)+1</f>
        <v>49</v>
      </c>
      <c r="C69" s="2"/>
      <c r="D69" s="35" t="s">
        <v>37</v>
      </c>
      <c r="F69" s="4">
        <v>3560.977942268019</v>
      </c>
      <c r="G69" s="4"/>
      <c r="H69" s="4">
        <f t="shared" si="46"/>
        <v>3560.977942268019</v>
      </c>
      <c r="J69" s="4">
        <v>0</v>
      </c>
      <c r="K69" s="4">
        <v>0</v>
      </c>
      <c r="L69" s="4">
        <f t="shared" si="47"/>
        <v>0</v>
      </c>
      <c r="N69" s="4">
        <f t="shared" si="52"/>
        <v>3560.977942268019</v>
      </c>
      <c r="O69" s="4">
        <v>0</v>
      </c>
      <c r="P69" s="4">
        <v>3560.977942268019</v>
      </c>
      <c r="Q69" s="5" t="str">
        <f>IFERROR(P69/L69,"-")</f>
        <v>-</v>
      </c>
      <c r="R69" s="38">
        <f t="shared" si="49"/>
        <v>0</v>
      </c>
      <c r="S69" s="38"/>
      <c r="T69" s="4">
        <v>3560.977942268019</v>
      </c>
      <c r="U69" s="38">
        <f t="shared" si="50"/>
        <v>0</v>
      </c>
      <c r="V69" s="47"/>
      <c r="W69" s="40">
        <f t="shared" si="51"/>
        <v>0</v>
      </c>
      <c r="X69" s="37"/>
    </row>
    <row r="70" spans="2:24" x14ac:dyDescent="0.2">
      <c r="B70" s="13">
        <f>MAX(B$20:B69)+1</f>
        <v>50</v>
      </c>
      <c r="C70" s="2"/>
      <c r="D70" s="59" t="s">
        <v>51</v>
      </c>
      <c r="E70" s="13"/>
      <c r="F70" s="4">
        <v>123641.88959884401</v>
      </c>
      <c r="G70" s="4"/>
      <c r="H70" s="4">
        <f t="shared" si="46"/>
        <v>-3348.1141910838778</v>
      </c>
      <c r="I70" s="33"/>
      <c r="J70" s="4">
        <v>126990.00378992788</v>
      </c>
      <c r="K70" s="4">
        <v>0</v>
      </c>
      <c r="L70" s="4">
        <f>J70</f>
        <v>126990.00378992788</v>
      </c>
      <c r="M70" s="33"/>
      <c r="N70" s="4">
        <f t="shared" si="52"/>
        <v>10.530620570410974</v>
      </c>
      <c r="O70" s="4">
        <v>0</v>
      </c>
      <c r="P70" s="4">
        <v>127000.53441049829</v>
      </c>
      <c r="Q70" s="5">
        <f t="shared" ref="Q70:Q75" si="53">P70/L70</f>
        <v>1.0000829247992451</v>
      </c>
      <c r="R70" s="38">
        <f t="shared" si="49"/>
        <v>2.716429539010945E-2</v>
      </c>
      <c r="S70" s="38"/>
      <c r="T70" s="4">
        <v>127069.11785298146</v>
      </c>
      <c r="U70" s="38">
        <f t="shared" si="50"/>
        <v>2.7718989617977252E-2</v>
      </c>
      <c r="V70" s="47"/>
      <c r="W70" s="40">
        <f t="shared" si="51"/>
        <v>-5.5469422786780243E-4</v>
      </c>
      <c r="X70" s="37"/>
    </row>
    <row r="71" spans="2:24" x14ac:dyDescent="0.2">
      <c r="B71" s="13">
        <f>MAX(B$20:B70)+1</f>
        <v>51</v>
      </c>
      <c r="C71" s="2"/>
      <c r="D71" s="59" t="s">
        <v>31</v>
      </c>
      <c r="E71" s="63"/>
      <c r="F71" s="4">
        <v>17410.917282836475</v>
      </c>
      <c r="G71" s="4"/>
      <c r="H71" s="4">
        <f t="shared" si="46"/>
        <v>12834.832128456466</v>
      </c>
      <c r="I71" s="33"/>
      <c r="J71" s="4">
        <v>4576.0851543800081</v>
      </c>
      <c r="K71" s="4">
        <v>0</v>
      </c>
      <c r="L71" s="4">
        <f t="shared" ref="L71:L74" si="54">J71</f>
        <v>4576.0851543800081</v>
      </c>
      <c r="M71" s="33"/>
      <c r="N71" s="4">
        <f t="shared" si="52"/>
        <v>13121.917105014178</v>
      </c>
      <c r="O71" s="4">
        <v>0</v>
      </c>
      <c r="P71" s="4">
        <v>17698.002259394187</v>
      </c>
      <c r="Q71" s="5">
        <f t="shared" si="53"/>
        <v>3.8674984538813733</v>
      </c>
      <c r="R71" s="38">
        <f t="shared" si="49"/>
        <v>1.648879102083356E-2</v>
      </c>
      <c r="S71" s="38"/>
      <c r="T71" s="4">
        <v>17698.002259394187</v>
      </c>
      <c r="U71" s="38">
        <f t="shared" si="50"/>
        <v>1.648879102083356E-2</v>
      </c>
      <c r="V71" s="47"/>
      <c r="W71" s="40">
        <f t="shared" si="51"/>
        <v>0</v>
      </c>
      <c r="X71" s="37"/>
    </row>
    <row r="72" spans="2:24" x14ac:dyDescent="0.2">
      <c r="B72" s="13">
        <f>MAX(B$20:B71)+1</f>
        <v>52</v>
      </c>
      <c r="C72" s="2"/>
      <c r="D72" s="59" t="s">
        <v>50</v>
      </c>
      <c r="E72" s="13"/>
      <c r="F72" s="4">
        <v>424.03364183333332</v>
      </c>
      <c r="G72" s="4"/>
      <c r="H72" s="4">
        <f t="shared" si="46"/>
        <v>299.21113708622983</v>
      </c>
      <c r="I72" s="33"/>
      <c r="J72" s="4">
        <v>124.82250474710348</v>
      </c>
      <c r="K72" s="4">
        <v>0</v>
      </c>
      <c r="L72" s="4">
        <f t="shared" si="54"/>
        <v>124.82250474710348</v>
      </c>
      <c r="M72" s="33"/>
      <c r="N72" s="4">
        <f t="shared" si="52"/>
        <v>766.92479829821946</v>
      </c>
      <c r="O72" s="4">
        <v>0</v>
      </c>
      <c r="P72" s="4">
        <v>891.74730304532295</v>
      </c>
      <c r="Q72" s="5">
        <f t="shared" si="53"/>
        <v>7.1441228074380234</v>
      </c>
      <c r="R72" s="38">
        <f t="shared" si="49"/>
        <v>1.1030107403502307</v>
      </c>
      <c r="S72" s="38"/>
      <c r="T72" s="4">
        <v>891.9376959090273</v>
      </c>
      <c r="U72" s="38">
        <f t="shared" si="50"/>
        <v>1.1034597444973575</v>
      </c>
      <c r="V72" s="47"/>
      <c r="W72" s="40">
        <f t="shared" si="51"/>
        <v>-4.4900414712678582E-4</v>
      </c>
      <c r="X72" s="37"/>
    </row>
    <row r="73" spans="2:24" x14ac:dyDescent="0.2">
      <c r="B73" s="13">
        <f>MAX(B$20:B72)+1</f>
        <v>53</v>
      </c>
      <c r="C73" s="2"/>
      <c r="D73" s="59" t="s">
        <v>29</v>
      </c>
      <c r="E73" s="13"/>
      <c r="F73" s="4">
        <v>638.42606352170299</v>
      </c>
      <c r="G73" s="4"/>
      <c r="H73" s="4">
        <f t="shared" si="46"/>
        <v>184.43036744854163</v>
      </c>
      <c r="I73" s="33"/>
      <c r="J73" s="4">
        <v>453.99569607316135</v>
      </c>
      <c r="K73" s="4">
        <v>0</v>
      </c>
      <c r="L73" s="4">
        <f t="shared" si="54"/>
        <v>453.99569607316135</v>
      </c>
      <c r="M73" s="33"/>
      <c r="N73" s="4">
        <f t="shared" si="52"/>
        <v>422.69786225733759</v>
      </c>
      <c r="O73" s="4">
        <v>0</v>
      </c>
      <c r="P73" s="4">
        <v>876.69355833049894</v>
      </c>
      <c r="Q73" s="5">
        <f t="shared" si="53"/>
        <v>1.9310613865141573</v>
      </c>
      <c r="R73" s="38">
        <f t="shared" si="49"/>
        <v>0.37321078888048276</v>
      </c>
      <c r="S73" s="38"/>
      <c r="T73" s="4">
        <v>876.90012942935675</v>
      </c>
      <c r="U73" s="38">
        <f t="shared" si="50"/>
        <v>0.37353435195326568</v>
      </c>
      <c r="V73" s="47"/>
      <c r="W73" s="40">
        <f t="shared" si="51"/>
        <v>-3.2356307278291752E-4</v>
      </c>
      <c r="X73" s="37"/>
    </row>
    <row r="74" spans="2:24" x14ac:dyDescent="0.2">
      <c r="B74" s="13">
        <f>MAX(B$20:B73)+1</f>
        <v>54</v>
      </c>
      <c r="D74" s="59" t="s">
        <v>30</v>
      </c>
      <c r="E74" s="63"/>
      <c r="F74" s="4">
        <v>570.28478551477667</v>
      </c>
      <c r="G74" s="4"/>
      <c r="H74" s="4">
        <f t="shared" si="46"/>
        <v>17.196761062967767</v>
      </c>
      <c r="I74" s="33"/>
      <c r="J74" s="4">
        <v>553.08802445180891</v>
      </c>
      <c r="K74" s="4">
        <v>0</v>
      </c>
      <c r="L74" s="4">
        <f t="shared" si="54"/>
        <v>553.08802445180891</v>
      </c>
      <c r="M74" s="33"/>
      <c r="N74" s="4">
        <f t="shared" si="52"/>
        <v>25.16824245756834</v>
      </c>
      <c r="O74" s="4">
        <v>0</v>
      </c>
      <c r="P74" s="4">
        <v>578.25626690937725</v>
      </c>
      <c r="Q74" s="5">
        <f t="shared" si="53"/>
        <v>1.0455049492031829</v>
      </c>
      <c r="R74" s="38">
        <f t="shared" si="49"/>
        <v>1.3978071302402029E-2</v>
      </c>
      <c r="S74" s="38"/>
      <c r="T74" s="4">
        <v>578.42640718782945</v>
      </c>
      <c r="U74" s="38">
        <f t="shared" si="50"/>
        <v>1.427641395991941E-2</v>
      </c>
      <c r="V74" s="47"/>
      <c r="W74" s="40">
        <f t="shared" si="51"/>
        <v>-2.9834265751738087E-4</v>
      </c>
      <c r="X74" s="37"/>
    </row>
    <row r="75" spans="2:24" x14ac:dyDescent="0.2">
      <c r="B75" s="13">
        <f>MAX(B$20:B74)+1</f>
        <v>55</v>
      </c>
      <c r="D75" s="54" t="s">
        <v>32</v>
      </c>
      <c r="F75" s="43">
        <f>SUM(F67:F74)</f>
        <v>165594.99764931435</v>
      </c>
      <c r="G75" s="43"/>
      <c r="H75" s="43">
        <f>SUM(H67:H74)</f>
        <v>11142.013973118048</v>
      </c>
      <c r="I75" s="33"/>
      <c r="J75" s="43">
        <f>SUM(J67:J74)</f>
        <v>154452.98367619628</v>
      </c>
      <c r="K75" s="64">
        <f>SUM(K67:K74)</f>
        <v>0</v>
      </c>
      <c r="L75" s="43">
        <f>SUM(L67:L74)</f>
        <v>154452.98367619628</v>
      </c>
      <c r="M75" s="33"/>
      <c r="N75" s="43">
        <f>SUM(N67:N74)</f>
        <v>18072.437528392191</v>
      </c>
      <c r="O75" s="64">
        <f>SUM(O67:O74)</f>
        <v>0</v>
      </c>
      <c r="P75" s="43">
        <f>SUM(P67:P74)</f>
        <v>172525.42120458846</v>
      </c>
      <c r="Q75" s="44">
        <f t="shared" si="53"/>
        <v>1.1170093131142111</v>
      </c>
      <c r="R75" s="52">
        <f t="shared" si="49"/>
        <v>4.1851648018685239E-2</v>
      </c>
      <c r="S75" s="34"/>
      <c r="T75" s="43">
        <f>SUM(T67:T74)</f>
        <v>172601.12524710799</v>
      </c>
      <c r="U75" s="45">
        <f t="shared" si="50"/>
        <v>4.2308811843644767E-2</v>
      </c>
      <c r="V75" s="47"/>
      <c r="W75" s="53">
        <f t="shared" si="51"/>
        <v>-4.5716382495952779E-4</v>
      </c>
    </row>
    <row r="76" spans="2:24" x14ac:dyDescent="0.2">
      <c r="B76" s="13"/>
      <c r="C76" s="2"/>
      <c r="H76" s="65"/>
      <c r="N76" s="65"/>
      <c r="R76" s="66"/>
      <c r="S76" s="66"/>
      <c r="U76" s="13"/>
      <c r="V76" s="30"/>
    </row>
    <row r="77" spans="2:24" x14ac:dyDescent="0.2">
      <c r="B77" s="13">
        <f>MAX(B$20:B76)+1</f>
        <v>56</v>
      </c>
      <c r="C77" s="2"/>
      <c r="D77" s="67" t="s">
        <v>48</v>
      </c>
      <c r="F77" s="4">
        <v>1196.9395495536583</v>
      </c>
      <c r="G77" s="4"/>
      <c r="H77" s="4">
        <f>F77-L77</f>
        <v>1196.9395495536583</v>
      </c>
      <c r="I77" s="62"/>
      <c r="J77" s="4">
        <v>0</v>
      </c>
      <c r="K77" s="4">
        <v>0</v>
      </c>
      <c r="L77" s="4">
        <f>J77</f>
        <v>0</v>
      </c>
      <c r="M77" s="62"/>
      <c r="N77" s="4">
        <f>P77-L77</f>
        <v>1909.9662125899874</v>
      </c>
      <c r="O77" s="4">
        <v>0</v>
      </c>
      <c r="P77" s="4">
        <v>1909.9662125899874</v>
      </c>
      <c r="Q77" s="62"/>
      <c r="R77" s="56"/>
      <c r="S77" s="56"/>
      <c r="T77" s="4">
        <v>1907.0856412773765</v>
      </c>
      <c r="U77" s="13"/>
      <c r="V77" s="30"/>
    </row>
    <row r="78" spans="2:24" x14ac:dyDescent="0.2">
      <c r="R78" s="66"/>
      <c r="S78" s="66"/>
      <c r="U78" s="13"/>
      <c r="V78" s="30"/>
    </row>
    <row r="79" spans="2:24" ht="13.5" thickBot="1" x14ac:dyDescent="0.25">
      <c r="B79" s="13">
        <f>MAX(B$20:B77)+1</f>
        <v>57</v>
      </c>
      <c r="C79" s="2"/>
      <c r="D79" s="16" t="s">
        <v>33</v>
      </c>
      <c r="F79" s="68">
        <f>ROUND(F64+F75+F77,0)</f>
        <v>6020717</v>
      </c>
      <c r="G79" s="68"/>
      <c r="H79" s="68">
        <f>ROUND(H64+H75+H77,0)</f>
        <v>-292189</v>
      </c>
      <c r="I79" s="33"/>
      <c r="J79" s="68">
        <f>ROUND(J64+J75+J77,2)</f>
        <v>6312905.4900000002</v>
      </c>
      <c r="K79" s="68">
        <f>ROUND(K64+K75+K77,0)</f>
        <v>0</v>
      </c>
      <c r="L79" s="68">
        <f>ROUND(L64+L75+L77,0)</f>
        <v>6312905</v>
      </c>
      <c r="M79" s="33"/>
      <c r="N79" s="68">
        <f>ROUND(N64+N75+N77,0)</f>
        <v>0</v>
      </c>
      <c r="O79" s="68">
        <f>ROUND(O64+O75+O77,0)</f>
        <v>0</v>
      </c>
      <c r="P79" s="68">
        <f>ROUND(P64+P75+P77,0)</f>
        <v>6312905</v>
      </c>
      <c r="Q79" s="69">
        <f>P79/L79</f>
        <v>1</v>
      </c>
      <c r="R79" s="70">
        <f>P79/F79-1</f>
        <v>4.8530432504965804E-2</v>
      </c>
      <c r="S79" s="34"/>
      <c r="T79" s="68">
        <f>ROUND(T64+T75+T77,0)</f>
        <v>6312905</v>
      </c>
      <c r="U79" s="71">
        <f t="shared" ref="U79" si="55">T79/F79-1</f>
        <v>4.8530432504965804E-2</v>
      </c>
      <c r="V79" s="47"/>
      <c r="W79" s="72">
        <f t="shared" ref="W79" si="56">R79-U79</f>
        <v>0</v>
      </c>
    </row>
    <row r="80" spans="2:24" ht="11.65" customHeight="1" thickTop="1" x14ac:dyDescent="0.2">
      <c r="E80" s="2"/>
      <c r="F80" s="2"/>
      <c r="G80" s="2"/>
      <c r="H80" s="3"/>
      <c r="I80" s="3"/>
      <c r="J80" s="3"/>
      <c r="K80" s="3"/>
      <c r="L80" s="3"/>
      <c r="M80" s="3"/>
      <c r="N80" s="73"/>
      <c r="O80" s="3"/>
      <c r="P80" s="3"/>
      <c r="Q80" s="3"/>
      <c r="R80" s="3"/>
      <c r="S80" s="3"/>
      <c r="T80" s="3"/>
      <c r="U80" s="3"/>
      <c r="V80" s="3"/>
    </row>
    <row r="81" spans="2:7" ht="11.65" customHeight="1" x14ac:dyDescent="0.2">
      <c r="B81" s="74" t="s">
        <v>82</v>
      </c>
      <c r="C81" s="54"/>
      <c r="D81" s="3"/>
      <c r="E81" s="3"/>
      <c r="F81" s="3"/>
      <c r="G81" s="3"/>
    </row>
    <row r="82" spans="2:7" ht="11.65" customHeight="1" x14ac:dyDescent="0.2">
      <c r="B82" s="75" t="s">
        <v>80</v>
      </c>
      <c r="C82" s="1" t="s">
        <v>81</v>
      </c>
    </row>
    <row r="83" spans="2:7" x14ac:dyDescent="0.2">
      <c r="B83" s="6"/>
      <c r="D83" s="3"/>
    </row>
    <row r="84" spans="2:7" x14ac:dyDescent="0.2">
      <c r="B84" s="6"/>
      <c r="C84" s="3"/>
      <c r="D84" s="3"/>
    </row>
    <row r="85" spans="2:7" x14ac:dyDescent="0.2">
      <c r="B85" s="6"/>
      <c r="C85" s="3"/>
      <c r="D85" s="3"/>
    </row>
    <row r="86" spans="2:7" x14ac:dyDescent="0.2">
      <c r="B86" s="6"/>
      <c r="D86" s="3"/>
    </row>
    <row r="87" spans="2:7" x14ac:dyDescent="0.2">
      <c r="B87" s="6"/>
      <c r="D87" s="3"/>
    </row>
  </sheetData>
  <mergeCells count="5">
    <mergeCell ref="H5:R5"/>
    <mergeCell ref="J6:L6"/>
    <mergeCell ref="N6:R6"/>
    <mergeCell ref="T5:U5"/>
    <mergeCell ref="T6:U6"/>
  </mergeCells>
  <pageMargins left="0.7" right="0.7" top="0.75" bottom="0.75" header="0.3" footer="0.3"/>
  <pageSetup scale="49" orientation="landscape" blackAndWhite="1" r:id="rId1"/>
  <headerFooter alignWithMargins="0">
    <oddHeader xml:space="preserve">&amp;R&amp;"Arial,Regular"&amp;10Filed: 2023-05-18
EB-2022-0200
Exhibit I.7.0-STAFF-237
Attachment 11
Page &amp;P of &amp;N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2251B1EE19E40ADD262C998ACD182" ma:contentTypeVersion="20" ma:contentTypeDescription="Create a new document." ma:contentTypeScope="" ma:versionID="167dcd481efed85bb8318320872825bf">
  <xsd:schema xmlns:xsd="http://www.w3.org/2001/XMLSchema" xmlns:xs="http://www.w3.org/2001/XMLSchema" xmlns:p="http://schemas.microsoft.com/office/2006/metadata/properties" xmlns:ns1="http://schemas.microsoft.com/sharepoint/v3" xmlns:ns2="0f3dc55c-bcca-45e2-bb95-d6030d9207f1" xmlns:ns3="bc9be6ef-036f-4d38-ab45-2a4da0c93cb0" targetNamespace="http://schemas.microsoft.com/office/2006/metadata/properties" ma:root="true" ma:fieldsID="ff3f0393e42ae996c6ffe4d78604b12b" ns1:_="" ns2:_="" ns3:_="">
    <xsd:import namespace="http://schemas.microsoft.com/sharepoint/v3"/>
    <xsd:import namespace="0f3dc55c-bcca-45e2-bb95-d6030d9207f1"/>
    <xsd:import namespace="bc9be6ef-036f-4d38-ab45-2a4da0c93c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Area" minOccurs="0"/>
                <xsd:element ref="ns2:RegLead" minOccurs="0"/>
                <xsd:element ref="ns2:Legal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Intervenor" minOccurs="0"/>
                <xsd:element ref="ns2:Exhibit" minOccurs="0"/>
                <xsd:element ref="ns2:Category" minOccurs="0"/>
                <xsd:element ref="ns2:KeySupport" minOccurs="0"/>
                <xsd:element ref="ns3:_dlc_DocId" minOccurs="0"/>
                <xsd:element ref="ns3:_dlc_DocIdUrl" minOccurs="0"/>
                <xsd:element ref="ns3:_dlc_DocIdPersistId" minOccurs="0"/>
                <xsd:element ref="ns2:Witnesses" minOccurs="0"/>
                <xsd:element ref="ns2:TeamsPlannerStatus" minOccurs="0"/>
                <xsd:element ref="ns1:_ip_UnifiedCompliancePolicyProperties" minOccurs="0"/>
                <xsd:element ref="ns1:_ip_UnifiedCompliancePolicyUIAction" minOccurs="0"/>
                <xsd:element ref="ns2:Int_x002f_Exhibit_x002f_Ta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dc55c-bcca-45e2-bb95-d6030d9207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Area" ma:index="10" nillable="true" ma:displayName="Area" ma:format="Dropdown" ma:internalName="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D"/>
                    <xsd:enumeration value="Customer Care"/>
                    <xsd:enumeration value="Energy Services"/>
                    <xsd:enumeration value="Energy Transition"/>
                    <xsd:enumeration value="Finance"/>
                    <xsd:enumeration value="Operations"/>
                    <xsd:enumeration value="Rates"/>
                    <xsd:enumeration value="Regulatory"/>
                  </xsd:restriction>
                </xsd:simpleType>
              </xsd:element>
            </xsd:sequence>
          </xsd:extension>
        </xsd:complexContent>
      </xsd:complexType>
    </xsd:element>
    <xsd:element name="RegLead" ma:index="11" nillable="true" ma:displayName="Regulatory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l" ma:index="12" nillable="true" ma:displayName="Legal" ma:format="Dropdown" ma:list="UserInfo" ma:SharePointGroup="0" ma:internalName="Leg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Intervenor" ma:index="17" nillable="true" ma:displayName="Intervenor" ma:format="Dropdown" ma:internalName="Intervenor">
      <xsd:simpleType>
        <xsd:restriction base="dms:Choice">
          <xsd:enumeration value="A.Valastro"/>
          <xsd:enumeration value="APPro"/>
          <xsd:enumeration value="Atura"/>
          <xsd:enumeration value="BOMA"/>
          <xsd:enumeration value="CBA"/>
          <xsd:enumeration value="CCC"/>
          <xsd:enumeration value="CME"/>
          <xsd:enumeration value="ED"/>
          <xsd:enumeration value="Enercare"/>
          <xsd:enumeration value="EP"/>
          <xsd:enumeration value="F.Shah"/>
          <xsd:enumeration value="FRPO"/>
          <xsd:enumeration value="GEC"/>
          <xsd:enumeration value="GFN"/>
          <xsd:enumeration value="IESO"/>
          <xsd:enumeration value="IGUA"/>
          <xsd:enumeration value="KCES"/>
          <xsd:enumeration value="Kitchener"/>
          <xsd:enumeration value="LPMA"/>
          <xsd:enumeration value="M.Garnick"/>
          <xsd:enumeration value="OAPPA"/>
          <xsd:enumeration value="OGVG"/>
          <xsd:enumeration value="Otter Creek"/>
          <xsd:enumeration value="PP"/>
          <xsd:enumeration value="QMA"/>
          <xsd:enumeration value="R.Houldin"/>
          <xsd:enumeration value="RNG Coalition"/>
          <xsd:enumeration value="S.Riddell"/>
          <xsd:enumeration value="SEC"/>
          <xsd:enumeration value="SNNG"/>
          <xsd:enumeration value="TCPL"/>
          <xsd:enumeration value="Three Fires"/>
          <xsd:enumeration value="Unifor"/>
          <xsd:enumeration value="VECC"/>
          <xsd:enumeration value="STAFF"/>
        </xsd:restriction>
      </xsd:simpleType>
    </xsd:element>
    <xsd:element name="Exhibit" ma:index="18" nillable="true" ma:displayName="Exhibit" ma:internalName="Exhibit">
      <xsd:simpleType>
        <xsd:restriction base="dms:Number"/>
      </xsd:simpleType>
    </xsd:element>
    <xsd:element name="Category" ma:index="19" nillable="true" ma:displayName="Classification" ma:format="Dropdown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</xsd:restriction>
                </xsd:simpleType>
              </xsd:element>
            </xsd:sequence>
          </xsd:extension>
        </xsd:complexContent>
      </xsd:complexType>
    </xsd:element>
    <xsd:element name="KeySupport" ma:index="20" nillable="true" ma:displayName="Key Support" ma:description="*Not Maintained by Regulatory*" ma:format="Dropdown" ma:list="UserInfo" ma:SharePointGroup="0" ma:internalName="KeySuppor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es" ma:index="24" nillable="true" ma:displayName="Witness" ma:format="Dropdown" ma:internalName="Witness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.J. Kearney"/>
                    <xsd:enumeration value="Alicia Lenny"/>
                    <xsd:enumeration value="Adam Gellman"/>
                    <xsd:enumeration value="Adam Stiers"/>
                    <xsd:enumeration value="Ainslie Murdock"/>
                    <xsd:enumeration value="Ala Abusalhieh"/>
                    <xsd:enumeration value="Alex Hews"/>
                    <xsd:enumeration value="Alexandra Burke"/>
                    <xsd:enumeration value="Amber Vanderiviere"/>
                    <xsd:enumeration value="Amir Hasan"/>
                    <xsd:enumeration value="Amy Leuschner"/>
                    <xsd:enumeration value="Amy Mikhaila"/>
                    <xsd:enumeration value="Andrea Seguin"/>
                    <xsd:enumeration value="Angela Scott"/>
                    <xsd:enumeration value="Ann-Marie Hessian"/>
                    <xsd:enumeration value="Anton Kacicnik"/>
                    <xsd:enumeration value="Aqeel Zaidi"/>
                    <xsd:enumeration value="Arnold Meurling"/>
                    <xsd:enumeration value="Asha Patel"/>
                    <xsd:enumeration value="Ben McIntyre"/>
                    <xsd:enumeration value="Bob Wellington"/>
                    <xsd:enumeration value="Bradley Clark"/>
                    <xsd:enumeration value="Brandon So"/>
                    <xsd:enumeration value="Brianna Hamilton"/>
                    <xsd:enumeration value="Brittany Zimmer"/>
                    <xsd:enumeration value="Cara-Lynne Wade"/>
                    <xsd:enumeration value="Catherine Ho"/>
                    <xsd:enumeration value="Chad Cook"/>
                    <xsd:enumeration value="Chris Ripley"/>
                    <xsd:enumeration value="Cody Wood"/>
                    <xsd:enumeration value="Colin Healey"/>
                    <xsd:enumeration value="Cora Carriveau"/>
                    <xsd:enumeration value="Craig Fernandes"/>
                    <xsd:enumeration value="Dan Pleckaitis"/>
                    <xsd:enumeration value="Danielle Dreveny"/>
                    <xsd:enumeration value="Dave Hoffman"/>
                    <xsd:enumeration value="Dave Janisse"/>
                    <xsd:enumeration value="Deborah Schmidt"/>
                    <xsd:enumeration value="Diane Simmons"/>
                    <xsd:enumeration value="Dwayne Conrod"/>
                    <xsd:enumeration value="Edward Hou"/>
                    <xsd:enumeration value="Elena Chang"/>
                    <xsd:enumeration value="Emily Nisbet"/>
                    <xsd:enumeration value="Eric Zhang"/>
                    <xsd:enumeration value="Faheem Ahmad"/>
                    <xsd:enumeration value="Gesiena Antuma"/>
                    <xsd:enumeration value="Gilmer Bashualdo-Hilario"/>
                    <xsd:enumeration value="Gord Dillon"/>
                    <xsd:enumeration value="Gord Lau"/>
                    <xsd:enumeration value="Greg Kaminski"/>
                    <xsd:enumeration value="Heidi Steinberg"/>
                    <xsd:enumeration value="Helen Huang"/>
                    <xsd:enumeration value="Hilary Thompson"/>
                    <xsd:enumeration value="Hulya Sayyan"/>
                    <xsd:enumeration value="Ian MacPherson"/>
                    <xsd:enumeration value="Ian McLeod"/>
                    <xsd:enumeration value="Jackie Collier"/>
                    <xsd:enumeration value="Jamee Lynn Laing"/>
                    <xsd:enumeration value="Jane Huang"/>
                    <xsd:enumeration value="Jane Pinsonneault"/>
                    <xsd:enumeration value="Janee O'Donohue"/>
                    <xsd:enumeration value="Jason Bond"/>
                    <xsd:enumeration value="Jason Gillett"/>
                    <xsd:enumeration value="Jason Vinagre"/>
                    <xsd:enumeration value="Jeff Cadotte"/>
                    <xsd:enumeration value="Jenn Cardoso"/>
                    <xsd:enumeration value="Jenna Vanderveen"/>
                    <xsd:enumeration value="Jennifer Burnham"/>
                    <xsd:enumeration value="Jennifer Heard"/>
                    <xsd:enumeration value="Jennifer Murphy"/>
                    <xsd:enumeration value="Jeremy Getson"/>
                    <xsd:enumeration value="Joseph Dimeo"/>
                    <xsd:enumeration value="Joel Denomy"/>
                    <xsd:enumeration value="Joey Cyples"/>
                    <xsd:enumeration value="John Gillis"/>
                    <xsd:enumeration value="Joseph Dimeo"/>
                    <xsd:enumeration value="Julie Rader"/>
                    <xsd:enumeration value="Karen Sweet"/>
                    <xsd:enumeration value="Katie Hooper"/>
                    <xsd:enumeration value="Kent Kerrigan"/>
                    <xsd:enumeration value="Kim Vitek"/>
                    <xsd:enumeration value="Kurt Holmes"/>
                    <xsd:enumeration value="Laura Sheehan"/>
                    <xsd:enumeration value="Leanne Sidorkewicz"/>
                    <xsd:enumeration value="Lee-Ann Giroux"/>
                    <xsd:enumeration value="Lisa Marusic"/>
                    <xsd:enumeration value="Louie Jeromel"/>
                    <xsd:enumeration value="Luna Munro"/>
                    <xsd:enumeration value="Lyne McMurchie"/>
                    <xsd:enumeration value="Margarita Suarez"/>
                    <xsd:enumeration value="Matt St. Pierre"/>
                    <xsd:enumeration value="Max Hagerman"/>
                    <xsd:enumeration value="Melinda Yan"/>
                    <xsd:enumeration value="Melissa Debevc"/>
                    <xsd:enumeration value="Michael Abate"/>
                    <xsd:enumeration value="Michael McGivery"/>
                    <xsd:enumeration value="Michelle Tian"/>
                    <xsd:enumeration value="Mike Wagle"/>
                    <xsd:enumeration value="Neerajah Raviraj"/>
                    <xsd:enumeration value="Nicole Brunner"/>
                    <xsd:enumeration value="Paaras Sood"/>
                    <xsd:enumeration value="Paolo Mastronardi"/>
                    <xsd:enumeration value="Pat Squires"/>
                    <xsd:enumeration value="Paul Baxter"/>
                    <xsd:enumeration value="Peter Mussio"/>
                    <xsd:enumeration value="Rachel Goodreau"/>
                    <xsd:enumeration value="Rakesh Torul"/>
                    <xsd:enumeration value="Ravi Sigurdson"/>
                    <xsd:enumeration value="Rob DiMaria"/>
                    <xsd:enumeration value="Rob Ford"/>
                    <xsd:enumeration value="Rob Goodreau"/>
                    <xsd:enumeration value="Robert Rutitis"/>
                    <xsd:enumeration value="Robin Stevenson"/>
                    <xsd:enumeration value="Ruth Swan"/>
                    <xsd:enumeration value="Ryan Cheung"/>
                    <xsd:enumeration value="Ryan Organ"/>
                    <xsd:enumeration value="Ryan Small"/>
                    <xsd:enumeration value="Ryan Stelmaschuk"/>
                    <xsd:enumeration value="Sam McDermott"/>
                    <xsd:enumeration value="Sara Hale"/>
                    <xsd:enumeration value="Sarah Tope"/>
                    <xsd:enumeration value="Scott Dodd"/>
                    <xsd:enumeration value="Scott Hines"/>
                    <xsd:enumeration value="Sean Collier"/>
                    <xsd:enumeration value="Stephanie Fife"/>
                    <xsd:enumeration value="Steve Dantzer"/>
                    <xsd:enumeration value="Steve Edwardson"/>
                    <xsd:enumeration value="Steve Kay"/>
                    <xsd:enumeration value="Steve Pardy"/>
                    <xsd:enumeration value="Steven Brignall"/>
                    <xsd:enumeration value="Steven Riccio"/>
                    <xsd:enumeration value="Steven Shen"/>
                    <xsd:enumeration value="Sunny Swatch"/>
                    <xsd:enumeration value="Sutha Ariyalingam"/>
                    <xsd:enumeration value="Tanya Ferguson"/>
                    <xsd:enumeration value="Teresa Chan"/>
                    <xsd:enumeration value="Tiffany Jonkins"/>
                    <xsd:enumeration value="Tom Byng"/>
                    <xsd:enumeration value="Tracey Teed Martin"/>
                    <xsd:enumeration value="Tracy Lynch"/>
                    <xsd:enumeration value="Trinette Lindley"/>
                    <xsd:enumeration value="Tyler Brady"/>
                    <xsd:enumeration value="Vanessa Innis"/>
                    <xsd:enumeration value="Victoria Wang"/>
                    <xsd:enumeration value="Warren Fisher"/>
                    <xsd:enumeration value="Warren Reinisch"/>
                    <xsd:enumeration value="Wayne Passmore"/>
                    <xsd:enumeration value="Yousuf Zaki"/>
                    <xsd:enumeration value="Malini Giridhar"/>
                    <xsd:enumeration value="Mark Kitchen"/>
                    <xsd:enumeration value="Lesley Austin"/>
                    <xsd:enumeration value="Rob Sterling"/>
                    <xsd:enumeration value="Lauren Whitwham"/>
                    <xsd:enumeration value="Evan Tomek"/>
                  </xsd:restriction>
                </xsd:simpleType>
              </xsd:element>
            </xsd:sequence>
          </xsd:extension>
        </xsd:complexContent>
      </xsd:complexType>
    </xsd:element>
    <xsd:element name="TeamsPlannerStatus" ma:index="25" nillable="true" ma:displayName="Teams Planner Status" ma:default="Draft Response" ma:format="Dropdown" ma:internalName="TeamsPlannerStatus">
      <xsd:simpleType>
        <xsd:restriction base="dms:Choice">
          <xsd:enumeration value="Draft Response"/>
          <xsd:enumeration value="Regulatory Review"/>
          <xsd:enumeration value="Back to witness"/>
          <xsd:enumeration value="Legal Review"/>
          <xsd:enumeration value="Executive Review"/>
          <xsd:enumeration value="Final"/>
          <xsd:enumeration value="Functional Area Review"/>
          <xsd:enumeration value="Back to Witness Post Functional Area"/>
        </xsd:restriction>
      </xsd:simpleType>
    </xsd:element>
    <xsd:element name="Int_x002f_Exhibit_x002f_Tab" ma:index="28" nillable="true" ma:displayName="Exhibit/Int/Quest" ma:internalName="Int_x002f_Exhibit_x002f_Tab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ea xmlns="0f3dc55c-bcca-45e2-bb95-d6030d9207f1" xsi:nil="true"/>
    <Intervenor xmlns="0f3dc55c-bcca-45e2-bb95-d6030d9207f1" xsi:nil="true"/>
    <KeySupport xmlns="0f3dc55c-bcca-45e2-bb95-d6030d9207f1">
      <UserInfo>
        <DisplayName/>
        <AccountId xsi:nil="true"/>
        <AccountType/>
      </UserInfo>
    </KeySupport>
    <_ip_UnifiedCompliancePolicyUIAction xmlns="http://schemas.microsoft.com/sharepoint/v3" xsi:nil="true"/>
    <TeamsPlannerStatus xmlns="0f3dc55c-bcca-45e2-bb95-d6030d9207f1">Draft Response</TeamsPlannerStatus>
    <RegLead xmlns="0f3dc55c-bcca-45e2-bb95-d6030d9207f1">
      <UserInfo>
        <DisplayName/>
        <AccountId xsi:nil="true"/>
        <AccountType/>
      </UserInfo>
    </RegLead>
    <Legal xmlns="0f3dc55c-bcca-45e2-bb95-d6030d9207f1">
      <UserInfo>
        <DisplayName/>
        <AccountId xsi:nil="true"/>
        <AccountType/>
      </UserInfo>
    </Legal>
    <Exhibit xmlns="0f3dc55c-bcca-45e2-bb95-d6030d9207f1" xsi:nil="true"/>
    <Category xmlns="0f3dc55c-bcca-45e2-bb95-d6030d9207f1" xsi:nil="true"/>
    <_ip_UnifiedCompliancePolicyProperties xmlns="http://schemas.microsoft.com/sharepoint/v3" xsi:nil="true"/>
    <Witnesses xmlns="0f3dc55c-bcca-45e2-bb95-d6030d9207f1" xsi:nil="true"/>
    <Int_x002f_Exhibit_x002f_Tab xmlns="0f3dc55c-bcca-45e2-bb95-d6030d9207f1" xsi:nil="true"/>
    <_dlc_DocId xmlns="bc9be6ef-036f-4d38-ab45-2a4da0c93cb0">C6U45NHNYSXQ-1954422155-5883</_dlc_DocId>
    <_dlc_DocIdUrl xmlns="bc9be6ef-036f-4d38-ab45-2a4da0c93cb0">
      <Url>https://enbridge.sharepoint.com/teams/EB-2022-02002024Rebasing/_layouts/15/DocIdRedir.aspx?ID=C6U45NHNYSXQ-1954422155-5883</Url>
      <Description>C6U45NHNYSXQ-1954422155-5883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F840A09F-25CE-4783-A910-368957B0FB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f3dc55c-bcca-45e2-bb95-d6030d9207f1"/>
    <ds:schemaRef ds:uri="bc9be6ef-036f-4d38-ab45-2a4da0c93c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EDF9BD-C047-4E60-A0C1-808757379FBE}">
  <ds:schemaRefs>
    <ds:schemaRef ds:uri="http://schemas.microsoft.com/office/2006/metadata/properties"/>
    <ds:schemaRef ds:uri="http://schemas.microsoft.com/office/infopath/2007/PartnerControls"/>
    <ds:schemaRef ds:uri="0f3dc55c-bcca-45e2-bb95-d6030d9207f1"/>
    <ds:schemaRef ds:uri="http://schemas.microsoft.com/sharepoint/v3"/>
    <ds:schemaRef ds:uri="bc9be6ef-036f-4d38-ab45-2a4da0c93cb0"/>
  </ds:schemaRefs>
</ds:datastoreItem>
</file>

<file path=customXml/itemProps3.xml><?xml version="1.0" encoding="utf-8"?>
<ds:datastoreItem xmlns:ds="http://schemas.openxmlformats.org/officeDocument/2006/customXml" ds:itemID="{54BEEABC-5BD5-423E-AB5E-42816BCEAFE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CAE4D17-EA84-4E94-8EF0-34DC1366BB60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McIntyre</dc:creator>
  <cp:lastModifiedBy>Julie Rader</cp:lastModifiedBy>
  <cp:lastPrinted>2023-05-18T18:51:34Z</cp:lastPrinted>
  <dcterms:created xsi:type="dcterms:W3CDTF">2022-09-06T19:25:04Z</dcterms:created>
  <dcterms:modified xsi:type="dcterms:W3CDTF">2023-05-18T18:51:48Z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2023-05-18T14:05:06Z</vt:lpwstr>
  </property>
  <property fmtid="{D5CDD505-2E9C-101B-9397-08002B2CF9AE}" pid="4" name="MSIP_Label_b1a6f161-e42b-4c47-8f69-f6a81e023e2d_Method">
    <vt:lpwstr>Privileged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306c5516-f156-4eb7-8b63-de46efc7fc43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0x010100F3E2251B1EE19E40ADD262C998ACD182</vt:lpwstr>
  </property>
  <property fmtid="{D5CDD505-2E9C-101B-9397-08002B2CF9AE}" pid="10" name="_dlc_DocIdItemGuid">
    <vt:lpwstr>e50be4e0-e0bd-4e56-bc18-603040abbb46</vt:lpwstr>
  </property>
</Properties>
</file>