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1" documentId="13_ncr:1_{FF9C9D07-B60C-4A85-B90D-C006ACA58EBC}" xr6:coauthVersionLast="47" xr6:coauthVersionMax="47" xr10:uidLastSave="{4FF2514E-E821-4383-81FA-677B91453C95}"/>
  <bookViews>
    <workbookView xWindow="-120" yWindow="-120" windowWidth="29040" windowHeight="15840" xr2:uid="{99F201B8-D305-49BE-A724-50517CFADF7F}"/>
  </bookViews>
  <sheets>
    <sheet name="Attach 3 p.1-4" sheetId="37" r:id="rId1"/>
    <sheet name="Attach 3 p.5-6" sheetId="38" r:id="rId2"/>
    <sheet name="Attach 3 p.7-9" sheetId="39" r:id="rId3"/>
  </sheets>
  <externalReferences>
    <externalReference r:id="rId4"/>
    <externalReference r:id="rId5"/>
  </externalReferences>
  <definedNames>
    <definedName name="CurrentYear">[1]Input!$B$6</definedName>
    <definedName name="Demand_Dawn_to_Parkway">'[2]Detail Model'!$U$26</definedName>
    <definedName name="Demand_FromDawn_Ojibway">'[2]Detail Model'!$U$85</definedName>
    <definedName name="Demand_Rate_M12_Dawn_to_Kirkwall">'[2]Detail Model'!$U$23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Fuel_UFG_West_to_Dawn_M16">#REF!</definedName>
    <definedName name="fuel_UFG_West_to_Pool_M16">#REF!</definedName>
    <definedName name="GSAdminChg">#REF!</definedName>
    <definedName name="Monthly_Fixed_Charge_M13_Large">'[2]Detail Model'!$U$181</definedName>
    <definedName name="Monthly_Fixed_Charge_M13_Typical">'[2]Detail Model'!$U$180</definedName>
    <definedName name="paolo" hidden="1">{#N/A,#N/A,FALSE,"H3 Tab 1"}</definedName>
    <definedName name="_xlnm.Print_Area" localSheetId="0">'Attach 3 p.1-4'!$A$1:$M$296</definedName>
    <definedName name="_xlnm.Print_Area" localSheetId="1">'Attach 3 p.5-6'!$A$1:$M$130</definedName>
    <definedName name="_xlnm.Print_Area" localSheetId="2">'Attach 3 p.7-9'!$A$1:$M$227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hidden="1">{#N/A,#N/A,FALSE,"Filed Sheet";#N/A,#N/A,FALSE,"Schedule C";#N/A,#N/A,FALSE,"Appendix A"}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39" l="1"/>
  <c r="A15" i="39" s="1"/>
  <c r="A16" i="39" s="1"/>
  <c r="A17" i="39" s="1"/>
  <c r="A18" i="39" s="1"/>
  <c r="A20" i="39" s="1"/>
  <c r="A21" i="39" s="1"/>
  <c r="A24" i="39" s="1"/>
  <c r="A25" i="39" s="1"/>
  <c r="A26" i="39" s="1"/>
  <c r="A27" i="39" s="1"/>
  <c r="A28" i="39" s="1"/>
  <c r="A30" i="39" s="1"/>
  <c r="A31" i="39" s="1"/>
  <c r="A34" i="39" s="1"/>
  <c r="A35" i="39" s="1"/>
  <c r="A36" i="39" s="1"/>
  <c r="A37" i="39" s="1"/>
  <c r="A38" i="39" s="1"/>
  <c r="A40" i="39" s="1"/>
  <c r="A41" i="39" s="1"/>
  <c r="A54" i="39" s="1"/>
  <c r="A55" i="39" s="1"/>
  <c r="A56" i="39" s="1"/>
  <c r="A57" i="39" s="1"/>
  <c r="A58" i="39" s="1"/>
  <c r="A60" i="39" s="1"/>
  <c r="A61" i="39" s="1"/>
  <c r="A44" i="39" s="1"/>
  <c r="A45" i="39" s="1"/>
  <c r="A46" i="39" s="1"/>
  <c r="A47" i="39" s="1"/>
  <c r="A48" i="39" s="1"/>
  <c r="A50" i="39" s="1"/>
  <c r="A51" i="39" s="1"/>
  <c r="A64" i="39" s="1"/>
  <c r="A65" i="39" s="1"/>
  <c r="A66" i="39" s="1"/>
  <c r="A67" i="39" s="1"/>
  <c r="A68" i="39" s="1"/>
  <c r="A70" i="39" s="1"/>
  <c r="A71" i="39" s="1"/>
  <c r="A74" i="39" s="1"/>
  <c r="A75" i="39" s="1"/>
  <c r="A76" i="39" s="1"/>
  <c r="A77" i="39" s="1"/>
  <c r="A78" i="39" s="1"/>
  <c r="A80" i="39" s="1"/>
  <c r="A81" i="39" s="1"/>
  <c r="A95" i="39" s="1"/>
  <c r="A96" i="39" s="1"/>
  <c r="A97" i="39" s="1"/>
  <c r="A98" i="39" s="1"/>
  <c r="A99" i="39" s="1"/>
  <c r="A101" i="39" s="1"/>
  <c r="A102" i="39" s="1"/>
  <c r="A105" i="39" s="1"/>
  <c r="A106" i="39" s="1"/>
  <c r="A107" i="39" s="1"/>
  <c r="A108" i="39" s="1"/>
  <c r="A109" i="39" s="1"/>
  <c r="A111" i="39" s="1"/>
  <c r="A112" i="39" s="1"/>
  <c r="A115" i="39" s="1"/>
  <c r="A116" i="39" s="1"/>
  <c r="A117" i="39" s="1"/>
  <c r="A118" i="39" s="1"/>
  <c r="A119" i="39" s="1"/>
  <c r="A121" i="39" s="1"/>
  <c r="A122" i="39" s="1"/>
  <c r="A125" i="39" s="1"/>
  <c r="A126" i="39" s="1"/>
  <c r="A127" i="39" s="1"/>
  <c r="A128" i="39" s="1"/>
  <c r="A129" i="39" s="1"/>
  <c r="A131" i="39" s="1"/>
  <c r="A132" i="39" s="1"/>
  <c r="A135" i="39" s="1"/>
  <c r="A136" i="39" s="1"/>
  <c r="A137" i="39" s="1"/>
  <c r="A138" i="39" s="1"/>
  <c r="A140" i="39" s="1"/>
  <c r="A141" i="39" s="1"/>
  <c r="A144" i="39" s="1"/>
  <c r="A145" i="39" s="1"/>
  <c r="A146" i="39" s="1"/>
  <c r="A147" i="39" s="1"/>
  <c r="A149" i="39" s="1"/>
  <c r="A150" i="39" s="1"/>
  <c r="A164" i="39" s="1"/>
  <c r="A165" i="39" s="1"/>
  <c r="A166" i="39" s="1"/>
  <c r="A167" i="39" s="1"/>
  <c r="A169" i="39" s="1"/>
  <c r="A170" i="39" s="1"/>
  <c r="A173" i="39" s="1"/>
  <c r="A174" i="39" s="1"/>
  <c r="A175" i="39" s="1"/>
  <c r="A176" i="39" s="1"/>
  <c r="A178" i="39" s="1"/>
  <c r="A179" i="39" s="1"/>
  <c r="A182" i="39" s="1"/>
  <c r="A183" i="39" s="1"/>
  <c r="A184" i="39" s="1"/>
  <c r="A185" i="39" s="1"/>
  <c r="A187" i="39" s="1"/>
  <c r="A188" i="39" s="1"/>
  <c r="A191" i="39" s="1"/>
  <c r="A192" i="39" s="1"/>
  <c r="A193" i="39" s="1"/>
  <c r="A194" i="39" s="1"/>
  <c r="A196" i="39" s="1"/>
  <c r="A197" i="39" s="1"/>
  <c r="A200" i="39" s="1"/>
  <c r="A201" i="39" s="1"/>
  <c r="A202" i="39" s="1"/>
  <c r="A203" i="39" s="1"/>
  <c r="A205" i="39" s="1"/>
  <c r="A206" i="39" s="1"/>
  <c r="A209" i="39" s="1"/>
  <c r="A210" i="39" s="1"/>
  <c r="A211" i="39" s="1"/>
  <c r="A212" i="39" s="1"/>
  <c r="A214" i="39" s="1"/>
  <c r="A215" i="39" s="1"/>
  <c r="A218" i="39" s="1"/>
  <c r="A219" i="39" s="1"/>
  <c r="A220" i="39" s="1"/>
  <c r="A222" i="39" s="1"/>
  <c r="A223" i="39" s="1"/>
  <c r="A14" i="38"/>
  <c r="A15" i="38" s="1"/>
  <c r="A16" i="38" s="1"/>
  <c r="A17" i="38" s="1"/>
  <c r="A18" i="38" s="1"/>
  <c r="A20" i="38" s="1"/>
  <c r="A21" i="38" s="1"/>
  <c r="A24" i="38" s="1"/>
  <c r="A25" i="38" s="1"/>
  <c r="A26" i="38" s="1"/>
  <c r="A27" i="38" s="1"/>
  <c r="A28" i="38" s="1"/>
  <c r="A30" i="38" s="1"/>
  <c r="A31" i="38" s="1"/>
  <c r="A34" i="38" s="1"/>
  <c r="A35" i="38" s="1"/>
  <c r="A36" i="38" s="1"/>
  <c r="A37" i="38" s="1"/>
  <c r="A38" i="38" s="1"/>
  <c r="A40" i="38" s="1"/>
  <c r="A41" i="38" s="1"/>
  <c r="A54" i="38" s="1"/>
  <c r="A55" i="38" s="1"/>
  <c r="A56" i="38" s="1"/>
  <c r="A57" i="38" s="1"/>
  <c r="A58" i="38" s="1"/>
  <c r="A60" i="38" s="1"/>
  <c r="A61" i="38" s="1"/>
  <c r="A44" i="38" s="1"/>
  <c r="A45" i="38" s="1"/>
  <c r="A46" i="38" s="1"/>
  <c r="A47" i="38" s="1"/>
  <c r="A48" i="38" s="1"/>
  <c r="A50" i="38" s="1"/>
  <c r="A51" i="38" s="1"/>
  <c r="A64" i="38" s="1"/>
  <c r="A65" i="38" s="1"/>
  <c r="A66" i="38" s="1"/>
  <c r="A67" i="38" s="1"/>
  <c r="A68" i="38" s="1"/>
  <c r="A70" i="38" s="1"/>
  <c r="A71" i="38" s="1"/>
  <c r="A85" i="38" s="1"/>
  <c r="A86" i="38" s="1"/>
  <c r="A87" i="38" s="1"/>
  <c r="A88" i="38" s="1"/>
  <c r="A89" i="38" s="1"/>
  <c r="A91" i="38" s="1"/>
  <c r="A92" i="38" s="1"/>
  <c r="A95" i="38" s="1"/>
  <c r="A96" i="38" s="1"/>
  <c r="A97" i="38" s="1"/>
  <c r="A98" i="38" s="1"/>
  <c r="A99" i="38" s="1"/>
  <c r="A101" i="38" s="1"/>
  <c r="A102" i="38" s="1"/>
  <c r="A105" i="38" s="1"/>
  <c r="A106" i="38" s="1"/>
  <c r="A107" i="38" s="1"/>
  <c r="A108" i="38" s="1"/>
  <c r="A109" i="38" s="1"/>
  <c r="A111" i="38" s="1"/>
  <c r="A112" i="38" s="1"/>
  <c r="A113" i="38" s="1"/>
  <c r="A114" i="38" s="1"/>
  <c r="A117" i="38" s="1"/>
  <c r="A118" i="38" s="1"/>
  <c r="A119" i="38" s="1"/>
  <c r="A120" i="38" s="1"/>
  <c r="A121" i="38" s="1"/>
  <c r="A123" i="38" s="1"/>
  <c r="A124" i="38" s="1"/>
  <c r="A125" i="38" s="1"/>
  <c r="A126" i="38" s="1"/>
  <c r="A14" i="37"/>
  <c r="A15" i="37" s="1"/>
  <c r="A16" i="37" s="1"/>
  <c r="A17" i="37" s="1"/>
  <c r="A18" i="37" s="1"/>
  <c r="A20" i="37" s="1"/>
  <c r="A22" i="37" l="1"/>
  <c r="A23" i="37" s="1"/>
  <c r="A26" i="37" s="1"/>
  <c r="A27" i="37" s="1"/>
  <c r="A28" i="37" s="1"/>
  <c r="A29" i="37" s="1"/>
  <c r="A30" i="37" s="1"/>
  <c r="A32" i="37" s="1"/>
  <c r="A33" i="37" s="1"/>
  <c r="A34" i="37" s="1"/>
  <c r="A35" i="37" s="1"/>
  <c r="A38" i="37" s="1"/>
  <c r="A39" i="37" s="1"/>
  <c r="A40" i="37" s="1"/>
  <c r="A41" i="37" s="1"/>
  <c r="A42" i="37" s="1"/>
  <c r="A44" i="37" s="1"/>
  <c r="A45" i="37" s="1"/>
  <c r="A46" i="37" s="1"/>
  <c r="A47" i="37" s="1"/>
  <c r="A50" i="37" s="1"/>
  <c r="A51" i="37" s="1"/>
  <c r="A52" i="37" s="1"/>
  <c r="A53" i="37" s="1"/>
  <c r="A54" i="37" s="1"/>
  <c r="A56" i="37" s="1"/>
  <c r="A57" i="37" s="1"/>
  <c r="A58" i="37" s="1"/>
  <c r="A59" i="37" s="1"/>
  <c r="A62" i="37" s="1"/>
  <c r="A63" i="37" s="1"/>
  <c r="A64" i="37" s="1"/>
  <c r="A65" i="37" s="1"/>
  <c r="A66" i="37" s="1"/>
  <c r="A68" i="37" s="1"/>
  <c r="A69" i="37" s="1"/>
  <c r="A70" i="37" s="1"/>
  <c r="A71" i="37" s="1"/>
  <c r="A85" i="37" s="1"/>
  <c r="A86" i="37" s="1"/>
  <c r="A87" i="37" s="1"/>
  <c r="A88" i="37" s="1"/>
  <c r="A89" i="37" s="1"/>
  <c r="A91" i="37" s="1"/>
  <c r="A92" i="37" s="1"/>
  <c r="A93" i="37" s="1"/>
  <c r="A94" i="37" s="1"/>
  <c r="A97" i="37" s="1"/>
  <c r="A98" i="37" s="1"/>
  <c r="A99" i="37" s="1"/>
  <c r="A100" i="37" s="1"/>
  <c r="A101" i="37" s="1"/>
  <c r="A109" i="37" s="1"/>
  <c r="A110" i="37" s="1"/>
  <c r="A111" i="37" s="1"/>
  <c r="A112" i="37" s="1"/>
  <c r="A113" i="37" s="1"/>
  <c r="A115" i="37" s="1"/>
  <c r="A116" i="37" s="1"/>
  <c r="A117" i="37" s="1"/>
  <c r="A118" i="37" s="1"/>
  <c r="A103" i="37" s="1"/>
  <c r="A104" i="37" s="1"/>
  <c r="A105" i="37" s="1"/>
  <c r="A106" i="37" s="1"/>
  <c r="A121" i="37" s="1"/>
  <c r="A122" i="37" s="1"/>
  <c r="A123" i="37" s="1"/>
  <c r="A124" i="37" s="1"/>
  <c r="A125" i="37" s="1"/>
  <c r="A127" i="37" s="1"/>
  <c r="A128" i="37" s="1"/>
  <c r="A129" i="37" s="1"/>
  <c r="A130" i="37" s="1"/>
  <c r="A133" i="37" s="1"/>
  <c r="A134" i="37" s="1"/>
  <c r="A135" i="37" s="1"/>
  <c r="A136" i="37" s="1"/>
  <c r="A137" i="37" s="1"/>
  <c r="A139" i="37" s="1"/>
  <c r="A140" i="37" s="1"/>
  <c r="A141" i="37" s="1"/>
  <c r="A142" i="37" s="1"/>
  <c r="A145" i="37" s="1"/>
  <c r="A146" i="37" s="1"/>
  <c r="A147" i="37" s="1"/>
  <c r="A148" i="37" s="1"/>
  <c r="A149" i="37" s="1"/>
  <c r="A162" i="37" s="1"/>
  <c r="A163" i="37" s="1"/>
  <c r="A164" i="37" s="1"/>
  <c r="A165" i="37" s="1"/>
  <c r="A168" i="37" s="1"/>
  <c r="A169" i="37" s="1"/>
  <c r="A170" i="37" s="1"/>
  <c r="A171" i="37" s="1"/>
  <c r="A172" i="37" s="1"/>
  <c r="A174" i="37" s="1"/>
  <c r="A175" i="37" s="1"/>
  <c r="A176" i="37" s="1"/>
  <c r="A177" i="37" s="1"/>
  <c r="A180" i="37" s="1"/>
  <c r="A181" i="37" s="1"/>
  <c r="A182" i="37" s="1"/>
  <c r="A183" i="37" s="1"/>
  <c r="A184" i="37" s="1"/>
  <c r="A186" i="37" s="1"/>
  <c r="A187" i="37" s="1"/>
  <c r="A188" i="37" s="1"/>
  <c r="A189" i="37" s="1"/>
  <c r="A21" i="37"/>
  <c r="J210" i="39"/>
  <c r="L210" i="39" s="1"/>
  <c r="M210" i="39" s="1"/>
  <c r="J201" i="39"/>
  <c r="L201" i="39" s="1"/>
  <c r="M201" i="39" s="1"/>
  <c r="J192" i="39"/>
  <c r="L192" i="39" s="1"/>
  <c r="M192" i="39" s="1"/>
  <c r="J183" i="39"/>
  <c r="L183" i="39" s="1"/>
  <c r="M183" i="39" s="1"/>
  <c r="J174" i="39"/>
  <c r="L174" i="39" s="1"/>
  <c r="M174" i="39" s="1"/>
  <c r="J165" i="39"/>
  <c r="L165" i="39" s="1"/>
  <c r="M165" i="39" s="1"/>
  <c r="J116" i="39"/>
  <c r="L116" i="39" s="1"/>
  <c r="M116" i="39" s="1"/>
  <c r="J96" i="39"/>
  <c r="L96" i="39" s="1"/>
  <c r="M96" i="39" s="1"/>
  <c r="J65" i="39"/>
  <c r="L65" i="39" s="1"/>
  <c r="M65" i="39" s="1"/>
  <c r="J45" i="39"/>
  <c r="L45" i="39" s="1"/>
  <c r="M45" i="39" s="1"/>
  <c r="J25" i="39"/>
  <c r="L25" i="39" s="1"/>
  <c r="M25" i="39" s="1"/>
  <c r="J118" i="38"/>
  <c r="L118" i="38" s="1"/>
  <c r="J96" i="38"/>
  <c r="L96" i="38" s="1"/>
  <c r="J65" i="38"/>
  <c r="L65" i="38" s="1"/>
  <c r="J55" i="38"/>
  <c r="L55" i="38" s="1"/>
  <c r="J45" i="38"/>
  <c r="L45" i="38" s="1"/>
  <c r="J35" i="38"/>
  <c r="L35" i="38" s="1"/>
  <c r="J25" i="38"/>
  <c r="L25" i="38" s="1"/>
  <c r="J15" i="38"/>
  <c r="L15" i="38" s="1"/>
  <c r="J273" i="37"/>
  <c r="L273" i="37" s="1"/>
  <c r="J261" i="37"/>
  <c r="L261" i="37" s="1"/>
  <c r="J249" i="37"/>
  <c r="L249" i="37" s="1"/>
  <c r="J237" i="37"/>
  <c r="L237" i="37" s="1"/>
  <c r="J214" i="37"/>
  <c r="L214" i="37" s="1"/>
  <c r="J202" i="37"/>
  <c r="L202" i="37" s="1"/>
  <c r="J193" i="37"/>
  <c r="L193" i="37" s="1"/>
  <c r="M193" i="37" s="1"/>
  <c r="J181" i="37"/>
  <c r="L181" i="37" s="1"/>
  <c r="J169" i="37"/>
  <c r="L169" i="37" s="1"/>
  <c r="J146" i="37"/>
  <c r="L146" i="37" s="1"/>
  <c r="J134" i="37"/>
  <c r="L134" i="37" s="1"/>
  <c r="J122" i="37"/>
  <c r="L122" i="37" s="1"/>
  <c r="J110" i="37"/>
  <c r="L110" i="37" s="1"/>
  <c r="J98" i="37"/>
  <c r="L98" i="37" s="1"/>
  <c r="J86" i="37"/>
  <c r="L86" i="37" s="1"/>
  <c r="J63" i="37"/>
  <c r="L63" i="37" s="1"/>
  <c r="J51" i="37"/>
  <c r="L51" i="37" s="1"/>
  <c r="J39" i="37"/>
  <c r="L39" i="37" s="1"/>
  <c r="J27" i="37"/>
  <c r="L27" i="37" s="1"/>
  <c r="J15" i="37"/>
  <c r="L15" i="37" s="1"/>
  <c r="A192" i="37" l="1"/>
  <c r="A193" i="37" s="1"/>
  <c r="A194" i="37" s="1"/>
  <c r="A195" i="37" s="1"/>
  <c r="A197" i="37" s="1"/>
  <c r="A198" i="37" s="1"/>
  <c r="A201" i="37" s="1"/>
  <c r="A202" i="37" s="1"/>
  <c r="A203" i="37" s="1"/>
  <c r="A204" i="37" s="1"/>
  <c r="A205" i="37" s="1"/>
  <c r="A207" i="37" s="1"/>
  <c r="A208" i="37" s="1"/>
  <c r="A209" i="37" s="1"/>
  <c r="A210" i="37" s="1"/>
  <c r="A213" i="37" s="1"/>
  <c r="A214" i="37" s="1"/>
  <c r="A215" i="37" s="1"/>
  <c r="A216" i="37" s="1"/>
  <c r="A217" i="37" s="1"/>
  <c r="A219" i="37" s="1"/>
  <c r="A220" i="37" s="1"/>
  <c r="A221" i="37" s="1"/>
  <c r="A222" i="37" s="1"/>
  <c r="A236" i="37" s="1"/>
  <c r="A237" i="37" s="1"/>
  <c r="A238" i="37" s="1"/>
  <c r="A239" i="37" s="1"/>
  <c r="A240" i="37" s="1"/>
  <c r="A242" i="37" s="1"/>
  <c r="A243" i="37" s="1"/>
  <c r="A244" i="37" s="1"/>
  <c r="A245" i="37" s="1"/>
  <c r="A248" i="37" s="1"/>
  <c r="A249" i="37" s="1"/>
  <c r="A250" i="37" s="1"/>
  <c r="A251" i="37" s="1"/>
  <c r="A252" i="37" s="1"/>
  <c r="A254" i="37" s="1"/>
  <c r="A255" i="37" s="1"/>
  <c r="A256" i="37" s="1"/>
  <c r="A257" i="37" s="1"/>
  <c r="A260" i="37" s="1"/>
  <c r="A261" i="37" s="1"/>
  <c r="A262" i="37" s="1"/>
  <c r="A263" i="37" s="1"/>
  <c r="A264" i="37" s="1"/>
  <c r="A266" i="37" s="1"/>
  <c r="A267" i="37" s="1"/>
  <c r="A268" i="37" s="1"/>
  <c r="A269" i="37" s="1"/>
  <c r="A272" i="37" s="1"/>
  <c r="A273" i="37" s="1"/>
  <c r="A274" i="37" s="1"/>
  <c r="A275" i="37" s="1"/>
  <c r="A276" i="37" s="1"/>
  <c r="A278" i="37" s="1"/>
  <c r="A279" i="37" s="1"/>
  <c r="A280" i="37" s="1"/>
  <c r="A281" i="37" s="1"/>
  <c r="A284" i="37" s="1"/>
  <c r="A285" i="37" s="1"/>
  <c r="A286" i="37" s="1"/>
  <c r="A287" i="37" s="1"/>
  <c r="A289" i="37" s="1"/>
  <c r="A290" i="37" s="1"/>
  <c r="A291" i="37" s="1"/>
  <c r="A292" i="37" s="1"/>
  <c r="J86" i="38"/>
  <c r="L86" i="38" s="1"/>
  <c r="J106" i="38"/>
  <c r="L106" i="38" s="1"/>
  <c r="J15" i="39"/>
  <c r="L15" i="39" s="1"/>
  <c r="M15" i="39" s="1"/>
  <c r="J55" i="39"/>
  <c r="L55" i="39" s="1"/>
  <c r="M55" i="39" s="1"/>
  <c r="J106" i="39"/>
  <c r="L106" i="39" s="1"/>
  <c r="M106" i="39" s="1"/>
  <c r="J35" i="39"/>
  <c r="L35" i="39" s="1"/>
  <c r="M35" i="39" s="1"/>
  <c r="J75" i="39"/>
  <c r="L75" i="39" s="1"/>
  <c r="M75" i="39" s="1"/>
  <c r="J126" i="39"/>
  <c r="L126" i="39" s="1"/>
  <c r="M126" i="39" s="1"/>
  <c r="E220" i="39" l="1"/>
  <c r="E48" i="38" l="1"/>
  <c r="E195" i="37"/>
  <c r="E194" i="39"/>
  <c r="E121" i="38"/>
  <c r="E147" i="39"/>
  <c r="E119" i="39"/>
  <c r="E18" i="37"/>
  <c r="E68" i="39"/>
  <c r="E203" i="39"/>
  <c r="E78" i="39"/>
  <c r="E129" i="39"/>
  <c r="E167" i="39"/>
  <c r="E109" i="38"/>
  <c r="E205" i="37"/>
  <c r="E212" i="39"/>
  <c r="E138" i="39"/>
  <c r="E113" i="37"/>
  <c r="E149" i="37"/>
  <c r="E287" i="37"/>
  <c r="E137" i="37"/>
  <c r="E42" i="37"/>
  <c r="E89" i="37"/>
  <c r="E125" i="37" l="1"/>
  <c r="E185" i="39"/>
  <c r="E66" i="37"/>
  <c r="E89" i="38"/>
  <c r="E58" i="38"/>
  <c r="E58" i="39"/>
  <c r="E68" i="38"/>
  <c r="E176" i="39"/>
  <c r="E172" i="37"/>
  <c r="E101" i="37"/>
  <c r="E30" i="37"/>
  <c r="E252" i="37"/>
  <c r="E38" i="38"/>
  <c r="E217" i="37"/>
  <c r="E99" i="38"/>
  <c r="E276" i="37"/>
  <c r="E264" i="37"/>
  <c r="E240" i="37"/>
  <c r="E184" i="37"/>
  <c r="E54" i="37"/>
  <c r="E28" i="38" l="1"/>
  <c r="E48" i="39"/>
  <c r="E38" i="39"/>
  <c r="E18" i="39"/>
  <c r="E109" i="39"/>
  <c r="E28" i="39"/>
  <c r="E99" i="39"/>
  <c r="E18" i="38"/>
  <c r="J97" i="38" l="1"/>
  <c r="L97" i="38" s="1"/>
  <c r="M97" i="38" s="1"/>
  <c r="J97" i="39" l="1"/>
  <c r="L97" i="39" s="1"/>
  <c r="M97" i="39" s="1"/>
  <c r="J26" i="39"/>
  <c r="L26" i="39" s="1"/>
  <c r="M26" i="39" s="1"/>
  <c r="J107" i="39"/>
  <c r="L107" i="39" s="1"/>
  <c r="M107" i="39" s="1"/>
  <c r="J16" i="39"/>
  <c r="L16" i="39" s="1"/>
  <c r="M16" i="39" s="1"/>
  <c r="J286" i="37"/>
  <c r="M286" i="37" s="1"/>
  <c r="J204" i="37"/>
  <c r="L204" i="37" s="1"/>
  <c r="M204" i="37" s="1"/>
  <c r="J56" i="39"/>
  <c r="L56" i="39" s="1"/>
  <c r="M56" i="39" s="1"/>
  <c r="J203" i="37"/>
  <c r="L203" i="37" s="1"/>
  <c r="M203" i="37" s="1"/>
  <c r="J285" i="37"/>
  <c r="M285" i="37" s="1"/>
  <c r="J36" i="39"/>
  <c r="L36" i="39" s="1"/>
  <c r="M36" i="39" s="1"/>
  <c r="J136" i="39"/>
  <c r="M136" i="39" s="1"/>
  <c r="J46" i="39"/>
  <c r="L46" i="39" s="1"/>
  <c r="M46" i="39" s="1"/>
  <c r="J145" i="39"/>
  <c r="M145" i="39" s="1"/>
  <c r="J117" i="39"/>
  <c r="L117" i="39" s="1"/>
  <c r="M117" i="39" s="1"/>
  <c r="J127" i="39"/>
  <c r="L127" i="39" s="1"/>
  <c r="M127" i="39" s="1"/>
  <c r="J219" i="39" l="1"/>
  <c r="M219" i="39" s="1"/>
  <c r="E222" i="39"/>
  <c r="J239" i="37"/>
  <c r="L239" i="37" s="1"/>
  <c r="M239" i="37" s="1"/>
  <c r="J46" i="38"/>
  <c r="L46" i="38" s="1"/>
  <c r="M46" i="38" s="1"/>
  <c r="J124" i="37"/>
  <c r="L124" i="37" s="1"/>
  <c r="M124" i="37" s="1"/>
  <c r="J171" i="37"/>
  <c r="L171" i="37" s="1"/>
  <c r="M171" i="37" s="1"/>
  <c r="J182" i="37"/>
  <c r="L182" i="37" s="1"/>
  <c r="M182" i="37" s="1"/>
  <c r="J17" i="37"/>
  <c r="L17" i="37" s="1"/>
  <c r="M17" i="37" s="1"/>
  <c r="J251" i="37"/>
  <c r="L251" i="37" s="1"/>
  <c r="M251" i="37" s="1"/>
  <c r="J65" i="37"/>
  <c r="L65" i="37" s="1"/>
  <c r="M65" i="37" s="1"/>
  <c r="J29" i="37"/>
  <c r="L29" i="37" s="1"/>
  <c r="M29" i="37" s="1"/>
  <c r="J263" i="37"/>
  <c r="L263" i="37" s="1"/>
  <c r="M263" i="37" s="1"/>
  <c r="J99" i="37"/>
  <c r="L99" i="37" s="1"/>
  <c r="M99" i="37" s="1"/>
  <c r="J16" i="38"/>
  <c r="L16" i="38" s="1"/>
  <c r="M16" i="38" s="1"/>
  <c r="J100" i="37"/>
  <c r="L100" i="37" s="1"/>
  <c r="M100" i="37" s="1"/>
  <c r="J41" i="37"/>
  <c r="L41" i="37" s="1"/>
  <c r="M41" i="37" s="1"/>
  <c r="J275" i="37"/>
  <c r="L275" i="37" s="1"/>
  <c r="M275" i="37" s="1"/>
  <c r="J111" i="37"/>
  <c r="L111" i="37" s="1"/>
  <c r="M111" i="37" s="1"/>
  <c r="J250" i="37"/>
  <c r="L250" i="37" s="1"/>
  <c r="M250" i="37" s="1"/>
  <c r="J40" i="37"/>
  <c r="L40" i="37" s="1"/>
  <c r="M40" i="37" s="1"/>
  <c r="J53" i="37"/>
  <c r="L53" i="37" s="1"/>
  <c r="M53" i="37" s="1"/>
  <c r="J36" i="38"/>
  <c r="L36" i="38" s="1"/>
  <c r="M36" i="38" s="1"/>
  <c r="J87" i="37"/>
  <c r="L87" i="37" s="1"/>
  <c r="M87" i="37" s="1"/>
  <c r="J262" i="37"/>
  <c r="L262" i="37" s="1"/>
  <c r="M262" i="37" s="1"/>
  <c r="J56" i="38"/>
  <c r="L56" i="38" s="1"/>
  <c r="M56" i="38" s="1"/>
  <c r="J194" i="37"/>
  <c r="J183" i="37"/>
  <c r="L183" i="37" s="1"/>
  <c r="M183" i="37" s="1"/>
  <c r="J52" i="37"/>
  <c r="L52" i="37" s="1"/>
  <c r="M52" i="37" s="1"/>
  <c r="J120" i="38"/>
  <c r="L120" i="38" s="1"/>
  <c r="M120" i="38" s="1"/>
  <c r="J66" i="39"/>
  <c r="L66" i="39" s="1"/>
  <c r="M66" i="39" s="1"/>
  <c r="J88" i="37"/>
  <c r="L88" i="37" s="1"/>
  <c r="M88" i="37" s="1"/>
  <c r="J274" i="37"/>
  <c r="L274" i="37" s="1"/>
  <c r="M274" i="37" s="1"/>
  <c r="J136" i="37"/>
  <c r="L136" i="37" s="1"/>
  <c r="M136" i="37" s="1"/>
  <c r="J170" i="37"/>
  <c r="L170" i="37" s="1"/>
  <c r="M170" i="37" s="1"/>
  <c r="J64" i="37"/>
  <c r="L64" i="37" s="1"/>
  <c r="M64" i="37" s="1"/>
  <c r="J108" i="38"/>
  <c r="L108" i="38" s="1"/>
  <c r="M108" i="38" s="1"/>
  <c r="J148" i="37"/>
  <c r="L148" i="37" s="1"/>
  <c r="M148" i="37" s="1"/>
  <c r="J26" i="38"/>
  <c r="L26" i="38" s="1"/>
  <c r="M26" i="38" s="1"/>
  <c r="J76" i="39"/>
  <c r="L76" i="39" s="1"/>
  <c r="M76" i="39" s="1"/>
  <c r="J112" i="37"/>
  <c r="L112" i="37" s="1"/>
  <c r="M112" i="37" s="1"/>
  <c r="J216" i="37"/>
  <c r="L216" i="37" s="1"/>
  <c r="M216" i="37" s="1"/>
  <c r="J98" i="39" l="1"/>
  <c r="L98" i="39" s="1"/>
  <c r="M98" i="39" s="1"/>
  <c r="E101" i="39"/>
  <c r="J202" i="39"/>
  <c r="L202" i="39" s="1"/>
  <c r="M202" i="39" s="1"/>
  <c r="E205" i="39"/>
  <c r="J27" i="38"/>
  <c r="L27" i="38" s="1"/>
  <c r="M27" i="38" s="1"/>
  <c r="E30" i="38"/>
  <c r="J175" i="39"/>
  <c r="L175" i="39" s="1"/>
  <c r="M175" i="39" s="1"/>
  <c r="E178" i="39"/>
  <c r="J17" i="39"/>
  <c r="L17" i="39" s="1"/>
  <c r="M17" i="39" s="1"/>
  <c r="E20" i="39"/>
  <c r="J184" i="39"/>
  <c r="L184" i="39" s="1"/>
  <c r="M184" i="39" s="1"/>
  <c r="E187" i="39"/>
  <c r="J57" i="38"/>
  <c r="L57" i="38" s="1"/>
  <c r="M57" i="38" s="1"/>
  <c r="E60" i="38"/>
  <c r="J37" i="38"/>
  <c r="L37" i="38" s="1"/>
  <c r="M37" i="38" s="1"/>
  <c r="E40" i="38"/>
  <c r="J137" i="39"/>
  <c r="M137" i="39" s="1"/>
  <c r="E140" i="39"/>
  <c r="J108" i="39"/>
  <c r="L108" i="39" s="1"/>
  <c r="M108" i="39" s="1"/>
  <c r="E111" i="39"/>
  <c r="J47" i="38"/>
  <c r="L47" i="38" s="1"/>
  <c r="M47" i="38" s="1"/>
  <c r="E50" i="38"/>
  <c r="J128" i="39"/>
  <c r="L128" i="39" s="1"/>
  <c r="M128" i="39" s="1"/>
  <c r="E131" i="39"/>
  <c r="J118" i="39"/>
  <c r="L118" i="39" s="1"/>
  <c r="M118" i="39" s="1"/>
  <c r="E121" i="39"/>
  <c r="J211" i="39"/>
  <c r="L211" i="39" s="1"/>
  <c r="M211" i="39" s="1"/>
  <c r="E214" i="39"/>
  <c r="J98" i="38"/>
  <c r="L98" i="38" s="1"/>
  <c r="M98" i="38" s="1"/>
  <c r="E101" i="38"/>
  <c r="J17" i="38"/>
  <c r="L17" i="38" s="1"/>
  <c r="M17" i="38" s="1"/>
  <c r="E20" i="38"/>
  <c r="J146" i="39"/>
  <c r="M146" i="39" s="1"/>
  <c r="E149" i="39"/>
  <c r="J47" i="39"/>
  <c r="L47" i="39" s="1"/>
  <c r="M47" i="39" s="1"/>
  <c r="E50" i="39"/>
  <c r="J57" i="39"/>
  <c r="L57" i="39" s="1"/>
  <c r="M57" i="39" s="1"/>
  <c r="E60" i="39"/>
  <c r="J77" i="39"/>
  <c r="L77" i="39" s="1"/>
  <c r="M77" i="39" s="1"/>
  <c r="E80" i="39"/>
  <c r="J88" i="38"/>
  <c r="L88" i="38" s="1"/>
  <c r="M88" i="38" s="1"/>
  <c r="E91" i="38"/>
  <c r="J67" i="38"/>
  <c r="L67" i="38" s="1"/>
  <c r="M67" i="38" s="1"/>
  <c r="E70" i="38"/>
  <c r="J37" i="39"/>
  <c r="L37" i="39" s="1"/>
  <c r="M37" i="39" s="1"/>
  <c r="E40" i="39"/>
  <c r="J67" i="39"/>
  <c r="L67" i="39" s="1"/>
  <c r="M67" i="39" s="1"/>
  <c r="E70" i="39"/>
  <c r="J193" i="39"/>
  <c r="L193" i="39" s="1"/>
  <c r="M193" i="39" s="1"/>
  <c r="E196" i="39"/>
  <c r="J27" i="39"/>
  <c r="L27" i="39" s="1"/>
  <c r="M27" i="39" s="1"/>
  <c r="E30" i="39"/>
  <c r="L194" i="37"/>
  <c r="M194" i="37" s="1"/>
  <c r="J166" i="39"/>
  <c r="L166" i="39" s="1"/>
  <c r="M166" i="39" s="1"/>
  <c r="E169" i="39"/>
  <c r="J215" i="37"/>
  <c r="L215" i="37" s="1"/>
  <c r="M215" i="37" s="1"/>
  <c r="J135" i="37"/>
  <c r="L135" i="37" s="1"/>
  <c r="M135" i="37" s="1"/>
  <c r="J238" i="37"/>
  <c r="L238" i="37" s="1"/>
  <c r="M238" i="37" s="1"/>
  <c r="J123" i="37"/>
  <c r="L123" i="37" s="1"/>
  <c r="M123" i="37" s="1"/>
  <c r="J147" i="37"/>
  <c r="L147" i="37" s="1"/>
  <c r="M147" i="37" s="1"/>
  <c r="J16" i="37" l="1"/>
  <c r="L16" i="37" s="1"/>
  <c r="M16" i="37" s="1"/>
  <c r="J28" i="37"/>
  <c r="L28" i="37" s="1"/>
  <c r="M28" i="37" s="1"/>
  <c r="J119" i="38" l="1"/>
  <c r="L119" i="38" s="1"/>
  <c r="M119" i="38" s="1"/>
  <c r="J107" i="38"/>
  <c r="L107" i="38" s="1"/>
  <c r="M107" i="38" s="1"/>
  <c r="J66" i="38" l="1"/>
  <c r="L66" i="38" s="1"/>
  <c r="M66" i="38" s="1"/>
  <c r="J87" i="38"/>
  <c r="L87" i="38" s="1"/>
  <c r="M87" i="38" s="1"/>
  <c r="J192" i="37" l="1"/>
  <c r="H195" i="37"/>
  <c r="J121" i="37" l="1"/>
  <c r="H125" i="37"/>
  <c r="J97" i="37"/>
  <c r="H101" i="37"/>
  <c r="H113" i="37"/>
  <c r="J109" i="37"/>
  <c r="J168" i="37"/>
  <c r="H172" i="37"/>
  <c r="H38" i="38"/>
  <c r="J34" i="38"/>
  <c r="H40" i="38"/>
  <c r="H42" i="37"/>
  <c r="J38" i="37"/>
  <c r="J180" i="37"/>
  <c r="H184" i="37"/>
  <c r="H222" i="39"/>
  <c r="H220" i="39"/>
  <c r="J218" i="39"/>
  <c r="H58" i="38"/>
  <c r="H60" i="38"/>
  <c r="J54" i="38"/>
  <c r="J133" i="37"/>
  <c r="H137" i="37"/>
  <c r="H89" i="37"/>
  <c r="J85" i="37"/>
  <c r="H50" i="38"/>
  <c r="J44" i="38"/>
  <c r="H48" i="38"/>
  <c r="H149" i="37"/>
  <c r="J145" i="37"/>
  <c r="H66" i="37"/>
  <c r="J62" i="37"/>
  <c r="J50" i="37"/>
  <c r="H54" i="37"/>
  <c r="L192" i="37"/>
  <c r="M192" i="37" s="1"/>
  <c r="J195" i="37"/>
  <c r="L195" i="37" s="1"/>
  <c r="M195" i="37"/>
  <c r="J197" i="37"/>
  <c r="J64" i="38" l="1"/>
  <c r="H70" i="38"/>
  <c r="H68" i="38"/>
  <c r="M172" i="37"/>
  <c r="J172" i="37"/>
  <c r="L172" i="37" s="1"/>
  <c r="L168" i="37"/>
  <c r="M168" i="37" s="1"/>
  <c r="J34" i="39"/>
  <c r="H40" i="39"/>
  <c r="H38" i="39"/>
  <c r="J66" i="37"/>
  <c r="L66" i="37" s="1"/>
  <c r="L62" i="37"/>
  <c r="M62" i="37" s="1"/>
  <c r="M66" i="37"/>
  <c r="H48" i="39"/>
  <c r="J44" i="39"/>
  <c r="H50" i="39"/>
  <c r="M149" i="37"/>
  <c r="J149" i="37"/>
  <c r="L149" i="37" s="1"/>
  <c r="L145" i="37"/>
  <c r="M145" i="37" s="1"/>
  <c r="L133" i="37"/>
  <c r="M133" i="37" s="1"/>
  <c r="J137" i="37"/>
  <c r="L137" i="37" s="1"/>
  <c r="M137" i="37"/>
  <c r="J184" i="37"/>
  <c r="L184" i="37" s="1"/>
  <c r="L180" i="37"/>
  <c r="M180" i="37" s="1"/>
  <c r="M184" i="37"/>
  <c r="J113" i="37"/>
  <c r="L113" i="37" s="1"/>
  <c r="L109" i="37"/>
  <c r="M109" i="37" s="1"/>
  <c r="M113" i="37"/>
  <c r="H58" i="39"/>
  <c r="H60" i="39"/>
  <c r="J54" i="39"/>
  <c r="H203" i="39"/>
  <c r="H205" i="39"/>
  <c r="J200" i="39"/>
  <c r="H196" i="39"/>
  <c r="J191" i="39"/>
  <c r="H194" i="39"/>
  <c r="J58" i="38"/>
  <c r="L58" i="38" s="1"/>
  <c r="L54" i="38"/>
  <c r="M54" i="38" s="1"/>
  <c r="J60" i="38"/>
  <c r="M58" i="38"/>
  <c r="L38" i="37"/>
  <c r="M38" i="37" s="1"/>
  <c r="J42" i="37"/>
  <c r="L42" i="37" s="1"/>
  <c r="M42" i="37"/>
  <c r="H18" i="37"/>
  <c r="J14" i="37"/>
  <c r="H129" i="39"/>
  <c r="H131" i="39"/>
  <c r="J125" i="39"/>
  <c r="H30" i="38"/>
  <c r="J24" i="38"/>
  <c r="H28" i="38"/>
  <c r="H99" i="39"/>
  <c r="H101" i="39"/>
  <c r="J95" i="39"/>
  <c r="H187" i="39"/>
  <c r="J182" i="39"/>
  <c r="H185" i="39"/>
  <c r="J144" i="39"/>
  <c r="H149" i="39"/>
  <c r="H147" i="39"/>
  <c r="H119" i="39"/>
  <c r="H121" i="39"/>
  <c r="J115" i="39"/>
  <c r="L44" i="38"/>
  <c r="M44" i="38" s="1"/>
  <c r="M48" i="38"/>
  <c r="J50" i="38"/>
  <c r="J48" i="38"/>
  <c r="L48" i="38" s="1"/>
  <c r="L97" i="37"/>
  <c r="M97" i="37" s="1"/>
  <c r="M101" i="37"/>
  <c r="J101" i="37"/>
  <c r="L101" i="37" s="1"/>
  <c r="J85" i="38"/>
  <c r="H89" i="38"/>
  <c r="H91" i="38"/>
  <c r="H18" i="38"/>
  <c r="J14" i="38"/>
  <c r="H20" i="38"/>
  <c r="J220" i="39"/>
  <c r="M220" i="39" s="1"/>
  <c r="M218" i="39"/>
  <c r="J222" i="39"/>
  <c r="M222" i="39" s="1"/>
  <c r="L34" i="38"/>
  <c r="M34" i="38" s="1"/>
  <c r="J38" i="38"/>
  <c r="L38" i="38" s="1"/>
  <c r="M38" i="38"/>
  <c r="J40" i="38"/>
  <c r="H30" i="37"/>
  <c r="J26" i="37"/>
  <c r="J209" i="39"/>
  <c r="H212" i="39"/>
  <c r="H214" i="39"/>
  <c r="H138" i="39"/>
  <c r="J135" i="39"/>
  <c r="H140" i="39"/>
  <c r="J105" i="39"/>
  <c r="H111" i="39"/>
  <c r="H109" i="39"/>
  <c r="H169" i="39"/>
  <c r="H167" i="39"/>
  <c r="J164" i="39"/>
  <c r="J173" i="39"/>
  <c r="H178" i="39"/>
  <c r="H176" i="39"/>
  <c r="J54" i="37"/>
  <c r="L54" i="37" s="1"/>
  <c r="L50" i="37"/>
  <c r="M50" i="37" s="1"/>
  <c r="M54" i="37"/>
  <c r="L85" i="37"/>
  <c r="M85" i="37" s="1"/>
  <c r="M89" i="37"/>
  <c r="J89" i="37"/>
  <c r="L89" i="37" s="1"/>
  <c r="L121" i="37"/>
  <c r="M121" i="37" s="1"/>
  <c r="J125" i="37"/>
  <c r="L125" i="37" s="1"/>
  <c r="M125" i="37"/>
  <c r="J105" i="37"/>
  <c r="J115" i="37"/>
  <c r="J117" i="37"/>
  <c r="J91" i="37"/>
  <c r="J103" i="37"/>
  <c r="J93" i="37"/>
  <c r="J174" i="37"/>
  <c r="J58" i="37"/>
  <c r="J129" i="37"/>
  <c r="J176" i="37"/>
  <c r="J162" i="37"/>
  <c r="J46" i="37"/>
  <c r="J139" i="37"/>
  <c r="J164" i="37"/>
  <c r="J70" i="37"/>
  <c r="J186" i="37"/>
  <c r="J141" i="37"/>
  <c r="J44" i="37"/>
  <c r="J188" i="37"/>
  <c r="J68" i="37"/>
  <c r="J56" i="37"/>
  <c r="J127" i="37"/>
  <c r="J14" i="39" l="1"/>
  <c r="H18" i="39"/>
  <c r="H20" i="39"/>
  <c r="J89" i="38"/>
  <c r="L89" i="38" s="1"/>
  <c r="J91" i="38"/>
  <c r="L85" i="38"/>
  <c r="M85" i="38" s="1"/>
  <c r="M89" i="38"/>
  <c r="J119" i="39"/>
  <c r="J121" i="39"/>
  <c r="L115" i="39"/>
  <c r="M115" i="39" s="1"/>
  <c r="M60" i="38"/>
  <c r="L60" i="38"/>
  <c r="J38" i="39"/>
  <c r="J40" i="39"/>
  <c r="L34" i="39"/>
  <c r="M34" i="39" s="1"/>
  <c r="L125" i="39"/>
  <c r="M125" i="39" s="1"/>
  <c r="J129" i="39"/>
  <c r="J131" i="39"/>
  <c r="J214" i="39"/>
  <c r="L209" i="39"/>
  <c r="M209" i="39" s="1"/>
  <c r="J212" i="39"/>
  <c r="J99" i="39"/>
  <c r="L95" i="39"/>
  <c r="M95" i="39" s="1"/>
  <c r="J101" i="39"/>
  <c r="L54" i="39"/>
  <c r="M54" i="39" s="1"/>
  <c r="J58" i="39"/>
  <c r="J60" i="39"/>
  <c r="J50" i="39"/>
  <c r="L44" i="39"/>
  <c r="M44" i="39" s="1"/>
  <c r="J48" i="39"/>
  <c r="L26" i="37"/>
  <c r="M26" i="37" s="1"/>
  <c r="J30" i="37"/>
  <c r="L30" i="37" s="1"/>
  <c r="M30" i="37"/>
  <c r="J18" i="37"/>
  <c r="L18" i="37" s="1"/>
  <c r="L14" i="37"/>
  <c r="M14" i="37" s="1"/>
  <c r="M18" i="37"/>
  <c r="J111" i="39"/>
  <c r="L105" i="39"/>
  <c r="M105" i="39" s="1"/>
  <c r="J109" i="39"/>
  <c r="J185" i="39"/>
  <c r="J187" i="39"/>
  <c r="L182" i="39"/>
  <c r="M182" i="39" s="1"/>
  <c r="H28" i="39"/>
  <c r="H30" i="39"/>
  <c r="J24" i="39"/>
  <c r="M40" i="38"/>
  <c r="L40" i="38"/>
  <c r="M18" i="38"/>
  <c r="L14" i="38"/>
  <c r="M14" i="38" s="1"/>
  <c r="J20" i="38"/>
  <c r="J18" i="38"/>
  <c r="L18" i="38" s="1"/>
  <c r="J196" i="39"/>
  <c r="J194" i="39"/>
  <c r="L191" i="39"/>
  <c r="M191" i="39" s="1"/>
  <c r="L173" i="39"/>
  <c r="M173" i="39" s="1"/>
  <c r="J176" i="39"/>
  <c r="J178" i="39"/>
  <c r="J140" i="39"/>
  <c r="M140" i="39" s="1"/>
  <c r="J138" i="39"/>
  <c r="M138" i="39" s="1"/>
  <c r="M135" i="39"/>
  <c r="M50" i="38"/>
  <c r="L50" i="38"/>
  <c r="J149" i="39"/>
  <c r="M149" i="39" s="1"/>
  <c r="J147" i="39"/>
  <c r="M147" i="39" s="1"/>
  <c r="M144" i="39"/>
  <c r="M28" i="38"/>
  <c r="J28" i="38"/>
  <c r="L28" i="38" s="1"/>
  <c r="L24" i="38"/>
  <c r="M24" i="38" s="1"/>
  <c r="J30" i="38"/>
  <c r="J169" i="39"/>
  <c r="J167" i="39"/>
  <c r="L164" i="39"/>
  <c r="M164" i="39" s="1"/>
  <c r="J205" i="39"/>
  <c r="L200" i="39"/>
  <c r="M200" i="39" s="1"/>
  <c r="J203" i="39"/>
  <c r="M68" i="38"/>
  <c r="J70" i="38"/>
  <c r="L64" i="38"/>
  <c r="M64" i="38" s="1"/>
  <c r="J68" i="38"/>
  <c r="L68" i="38" s="1"/>
  <c r="J32" i="37"/>
  <c r="J34" i="37"/>
  <c r="J22" i="37"/>
  <c r="J20" i="37"/>
  <c r="L167" i="39" l="1"/>
  <c r="M167" i="39"/>
  <c r="L109" i="39"/>
  <c r="M109" i="39"/>
  <c r="M169" i="39"/>
  <c r="L169" i="39"/>
  <c r="M48" i="39"/>
  <c r="L48" i="39"/>
  <c r="M99" i="39"/>
  <c r="L99" i="39"/>
  <c r="L40" i="39"/>
  <c r="M40" i="39"/>
  <c r="M185" i="39"/>
  <c r="L185" i="39"/>
  <c r="M70" i="38"/>
  <c r="L70" i="38"/>
  <c r="L30" i="38"/>
  <c r="M30" i="38"/>
  <c r="L194" i="39"/>
  <c r="M194" i="39"/>
  <c r="L24" i="39"/>
  <c r="M24" i="39" s="1"/>
  <c r="J28" i="39"/>
  <c r="J30" i="39"/>
  <c r="M111" i="39"/>
  <c r="L111" i="39"/>
  <c r="L212" i="39"/>
  <c r="M212" i="39"/>
  <c r="L38" i="39"/>
  <c r="M38" i="39"/>
  <c r="L91" i="38"/>
  <c r="M91" i="38"/>
  <c r="M176" i="39"/>
  <c r="L176" i="39"/>
  <c r="L196" i="39"/>
  <c r="M196" i="39"/>
  <c r="M50" i="39"/>
  <c r="L50" i="39"/>
  <c r="L101" i="39"/>
  <c r="M101" i="39"/>
  <c r="M203" i="39"/>
  <c r="L203" i="39"/>
  <c r="M60" i="39"/>
  <c r="L60" i="39"/>
  <c r="L214" i="39"/>
  <c r="M214" i="39"/>
  <c r="L119" i="39"/>
  <c r="M119" i="39"/>
  <c r="M20" i="38"/>
  <c r="L20" i="38"/>
  <c r="L58" i="39"/>
  <c r="M58" i="39"/>
  <c r="L131" i="39"/>
  <c r="M131" i="39"/>
  <c r="M205" i="39"/>
  <c r="L205" i="39"/>
  <c r="L178" i="39"/>
  <c r="M178" i="39"/>
  <c r="M187" i="39"/>
  <c r="L187" i="39"/>
  <c r="L129" i="39"/>
  <c r="M129" i="39"/>
  <c r="L121" i="39"/>
  <c r="M121" i="39"/>
  <c r="J18" i="39"/>
  <c r="J20" i="39"/>
  <c r="L14" i="39"/>
  <c r="M14" i="39" s="1"/>
  <c r="M28" i="39" l="1"/>
  <c r="L28" i="39"/>
  <c r="L18" i="39"/>
  <c r="M18" i="39"/>
  <c r="M30" i="39"/>
  <c r="L30" i="39"/>
  <c r="L20" i="39"/>
  <c r="M20" i="39"/>
  <c r="H68" i="39" l="1"/>
  <c r="H70" i="39"/>
  <c r="J64" i="39"/>
  <c r="H78" i="39"/>
  <c r="J74" i="39"/>
  <c r="H80" i="39"/>
  <c r="J80" i="39" l="1"/>
  <c r="L74" i="39"/>
  <c r="M74" i="39" s="1"/>
  <c r="J78" i="39"/>
  <c r="L64" i="39"/>
  <c r="M64" i="39" s="1"/>
  <c r="J68" i="39"/>
  <c r="J70" i="39"/>
  <c r="L70" i="39" l="1"/>
  <c r="M70" i="39"/>
  <c r="L68" i="39"/>
  <c r="M68" i="39"/>
  <c r="L78" i="39"/>
  <c r="M78" i="39"/>
  <c r="L80" i="39"/>
  <c r="M80" i="39"/>
  <c r="J95" i="38" l="1"/>
  <c r="H99" i="38"/>
  <c r="H101" i="38"/>
  <c r="L95" i="38" l="1"/>
  <c r="M95" i="38" s="1"/>
  <c r="J101" i="38"/>
  <c r="J99" i="38"/>
  <c r="L99" i="38" s="1"/>
  <c r="M99" i="38"/>
  <c r="L101" i="38" l="1"/>
  <c r="M101" i="38"/>
  <c r="J117" i="38" l="1"/>
  <c r="H121" i="38"/>
  <c r="H109" i="38"/>
  <c r="J105" i="38"/>
  <c r="J125" i="38"/>
  <c r="J113" i="38"/>
  <c r="L105" i="38" l="1"/>
  <c r="M105" i="38" s="1"/>
  <c r="J111" i="38"/>
  <c r="M109" i="38"/>
  <c r="J109" i="38"/>
  <c r="L109" i="38" s="1"/>
  <c r="J121" i="38"/>
  <c r="L121" i="38" s="1"/>
  <c r="J123" i="38"/>
  <c r="L117" i="38"/>
  <c r="M117" i="38" s="1"/>
  <c r="M121" i="38"/>
  <c r="J207" i="37" l="1"/>
  <c r="J209" i="37"/>
  <c r="J219" i="37"/>
  <c r="J221" i="37"/>
  <c r="J242" i="37"/>
  <c r="J244" i="37"/>
  <c r="J254" i="37"/>
  <c r="J256" i="37"/>
  <c r="J266" i="37"/>
  <c r="J268" i="37"/>
  <c r="J278" i="37"/>
  <c r="J280" i="37"/>
  <c r="J289" i="37"/>
  <c r="J291" i="37"/>
  <c r="J272" i="37" l="1"/>
  <c r="H276" i="37"/>
  <c r="J248" i="37"/>
  <c r="H252" i="37"/>
  <c r="H264" i="37"/>
  <c r="J260" i="37"/>
  <c r="J284" i="37" l="1"/>
  <c r="H287" i="37"/>
  <c r="J236" i="37"/>
  <c r="H240" i="37"/>
  <c r="J213" i="37"/>
  <c r="H217" i="37"/>
  <c r="H205" i="37"/>
  <c r="J201" i="37"/>
  <c r="L260" i="37"/>
  <c r="M260" i="37" s="1"/>
  <c r="M264" i="37"/>
  <c r="J264" i="37"/>
  <c r="L264" i="37" s="1"/>
  <c r="L248" i="37"/>
  <c r="M248" i="37" s="1"/>
  <c r="J252" i="37"/>
  <c r="L252" i="37" s="1"/>
  <c r="M252" i="37"/>
  <c r="J276" i="37"/>
  <c r="L276" i="37" s="1"/>
  <c r="M276" i="37"/>
  <c r="L272" i="37"/>
  <c r="M272" i="37" s="1"/>
  <c r="J217" i="37" l="1"/>
  <c r="L217" i="37" s="1"/>
  <c r="L213" i="37"/>
  <c r="M213" i="37" s="1"/>
  <c r="M217" i="37"/>
  <c r="L201" i="37"/>
  <c r="M201" i="37" s="1"/>
  <c r="M205" i="37"/>
  <c r="J205" i="37"/>
  <c r="L205" i="37" s="1"/>
  <c r="L236" i="37"/>
  <c r="M236" i="37" s="1"/>
  <c r="M240" i="37"/>
  <c r="J240" i="37"/>
  <c r="L240" i="37" s="1"/>
  <c r="M284" i="37"/>
  <c r="J287" i="37"/>
  <c r="M287" i="37"/>
</calcChain>
</file>

<file path=xl/sharedStrings.xml><?xml version="1.0" encoding="utf-8"?>
<sst xmlns="http://schemas.openxmlformats.org/spreadsheetml/2006/main" count="794" uniqueCount="143">
  <si>
    <t>Line</t>
  </si>
  <si>
    <t>No.</t>
  </si>
  <si>
    <t>(%)</t>
  </si>
  <si>
    <t>(a)</t>
  </si>
  <si>
    <t>(b)</t>
  </si>
  <si>
    <t>Notes:</t>
  </si>
  <si>
    <t>Particulars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</si>
  <si>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</si>
  <si>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(g)</t>
  </si>
  <si>
    <t>Gas Supply Commodity</t>
  </si>
  <si>
    <t>(c)</t>
  </si>
  <si>
    <t>(d)</t>
  </si>
  <si>
    <t>Unit Rate</t>
  </si>
  <si>
    <t>(1)</t>
  </si>
  <si>
    <t>(2)</t>
  </si>
  <si>
    <t>Change</t>
  </si>
  <si>
    <t>EGD Rate Zone</t>
  </si>
  <si>
    <t>($)</t>
  </si>
  <si>
    <t>Union South Rate Zone</t>
  </si>
  <si>
    <t xml:space="preserve">   Bundled Direct Purchase Impact DTS</t>
  </si>
  <si>
    <t>Total Bill - Bundled Direct Purchase DTS</t>
  </si>
  <si>
    <t xml:space="preserve">   Bundled Direct Purchase Impact WTS</t>
  </si>
  <si>
    <t>Total Bill - Bundled Direct Purchase WTS</t>
  </si>
  <si>
    <t>Total Bill - Sales Service</t>
  </si>
  <si>
    <t>Gas Supply Transportation</t>
  </si>
  <si>
    <t>Delivery Charges</t>
  </si>
  <si>
    <r>
      <t>Rate 200 - Average Customer</t>
    </r>
    <r>
      <rPr>
        <sz val="10"/>
        <rFont val="Arial"/>
        <family val="2"/>
      </rPr>
      <t xml:space="preserve">  (1)</t>
    </r>
  </si>
  <si>
    <t>Federal Carbon Charge</t>
  </si>
  <si>
    <t>Rate 170 - Large Customer</t>
  </si>
  <si>
    <t>Rate 170 - Average Customer</t>
  </si>
  <si>
    <t>Rate 170 - Small Customer</t>
  </si>
  <si>
    <t>Rate 145 - Large Customer</t>
  </si>
  <si>
    <t>Rate 145 - Small Customer</t>
  </si>
  <si>
    <r>
      <t>Annual Volume 598,567 m</t>
    </r>
    <r>
      <rPr>
        <vertAlign val="superscript"/>
        <sz val="10"/>
        <rFont val="Arial"/>
        <family val="2"/>
      </rPr>
      <t xml:space="preserve">3 </t>
    </r>
  </si>
  <si>
    <t>Rate 135 - Average Customer</t>
  </si>
  <si>
    <t xml:space="preserve">   Bundled Direct Purchase Impact</t>
  </si>
  <si>
    <t>Total Bill - Bundled Direct Purchase</t>
  </si>
  <si>
    <t>Rate 125 - Average Customer</t>
  </si>
  <si>
    <t>Rate 115 - Large Customer</t>
  </si>
  <si>
    <t>Rate 115 - Small Customer</t>
  </si>
  <si>
    <t>Rate 110 - Large Customer</t>
  </si>
  <si>
    <t>Rate 110 - Average Customer</t>
  </si>
  <si>
    <t>Rate 110 - Small Customer</t>
  </si>
  <si>
    <t>Rate 100 - Large Customer</t>
  </si>
  <si>
    <t>Rate 100 - Average Customer</t>
  </si>
  <si>
    <t>Rate 100 - Small Customer</t>
  </si>
  <si>
    <r>
      <t>Annual Volume 339,124 m</t>
    </r>
    <r>
      <rPr>
        <vertAlign val="superscript"/>
        <sz val="10"/>
        <rFont val="Arial"/>
        <family val="2"/>
      </rPr>
      <t xml:space="preserve">3 </t>
    </r>
  </si>
  <si>
    <t>Rate 6 - Large Customer</t>
  </si>
  <si>
    <r>
      <t>Annual Volume 22,606 m</t>
    </r>
    <r>
      <rPr>
        <vertAlign val="superscript"/>
        <sz val="10"/>
        <rFont val="Arial"/>
        <family val="2"/>
      </rPr>
      <t xml:space="preserve">3 </t>
    </r>
  </si>
  <si>
    <t>Rate 6 - Average Customer</t>
  </si>
  <si>
    <r>
      <t>Annual Volume 5,048 m</t>
    </r>
    <r>
      <rPr>
        <vertAlign val="superscript"/>
        <sz val="10"/>
        <rFont val="Arial"/>
        <family val="2"/>
      </rPr>
      <t xml:space="preserve">3 </t>
    </r>
  </si>
  <si>
    <t>Rate 6 - Small Customer</t>
  </si>
  <si>
    <t>Rate 1 - Large Customer</t>
  </si>
  <si>
    <r>
      <t>Annual Volume 2,400 m</t>
    </r>
    <r>
      <rPr>
        <vertAlign val="superscript"/>
        <sz val="10"/>
        <rFont val="Arial"/>
        <family val="2"/>
      </rPr>
      <t xml:space="preserve">3 </t>
    </r>
  </si>
  <si>
    <t>Rate 1 - Small Customer</t>
  </si>
  <si>
    <t>(f) = (e / a)</t>
  </si>
  <si>
    <t>(e) = (c - a)</t>
  </si>
  <si>
    <t>Carbon Charge</t>
  </si>
  <si>
    <t>Total Bill</t>
  </si>
  <si>
    <t xml:space="preserve">Excluding Federal </t>
  </si>
  <si>
    <t>Including Federal</t>
  </si>
  <si>
    <t>Bill Impact</t>
  </si>
  <si>
    <t>EB-2022-0200 - 2024 Proposed</t>
  </si>
  <si>
    <t>EB-2022-0133 - Current Approved  (2)</t>
  </si>
  <si>
    <t xml:space="preserve">   Unbundled Direct Purchase Impact</t>
  </si>
  <si>
    <t>Total Bill - Unbundled Direct Purchase</t>
  </si>
  <si>
    <r>
      <t>Annual Volume 2,275,000 m</t>
    </r>
    <r>
      <rPr>
        <vertAlign val="superscript"/>
        <sz val="10"/>
        <rFont val="Arial"/>
        <family val="2"/>
      </rPr>
      <t xml:space="preserve">3 </t>
    </r>
  </si>
  <si>
    <t>Rate 25 - Average Customer</t>
  </si>
  <si>
    <t>Rate 20 - Large Customer</t>
  </si>
  <si>
    <t>Rate 20 - Small Customer</t>
  </si>
  <si>
    <r>
      <t>Annual Volume 250,000 m</t>
    </r>
    <r>
      <rPr>
        <vertAlign val="superscript"/>
        <sz val="10"/>
        <rFont val="Arial"/>
        <family val="2"/>
      </rPr>
      <t xml:space="preserve">3 </t>
    </r>
  </si>
  <si>
    <t>Rate 10 - Large Customer</t>
  </si>
  <si>
    <r>
      <t>Annual Volume 93,000 m</t>
    </r>
    <r>
      <rPr>
        <vertAlign val="superscript"/>
        <sz val="10"/>
        <rFont val="Arial"/>
        <family val="2"/>
      </rPr>
      <t xml:space="preserve">3 </t>
    </r>
  </si>
  <si>
    <t>Rate 10 - Average Customer</t>
  </si>
  <si>
    <r>
      <t>Annual Volume 60,000 m</t>
    </r>
    <r>
      <rPr>
        <vertAlign val="superscript"/>
        <sz val="10"/>
        <rFont val="Arial"/>
        <family val="2"/>
      </rPr>
      <t xml:space="preserve">3 </t>
    </r>
  </si>
  <si>
    <t>Rate 10 - Small Customer</t>
  </si>
  <si>
    <r>
      <t>Annual Volume 40,000 m</t>
    </r>
    <r>
      <rPr>
        <vertAlign val="superscript"/>
        <sz val="10"/>
        <rFont val="Arial"/>
        <family val="2"/>
      </rPr>
      <t xml:space="preserve">3 </t>
    </r>
  </si>
  <si>
    <t>Rate 01 - Large Customer</t>
  </si>
  <si>
    <r>
      <t>Annual Volume 2,200 m</t>
    </r>
    <r>
      <rPr>
        <vertAlign val="superscript"/>
        <sz val="10"/>
        <rFont val="Arial"/>
        <family val="2"/>
      </rPr>
      <t xml:space="preserve">3 </t>
    </r>
  </si>
  <si>
    <t>Rate 01 - Small Customer</t>
  </si>
  <si>
    <t>Union North Rate Zone (1)</t>
  </si>
  <si>
    <r>
      <t>Rate T3 - Large Customer</t>
    </r>
    <r>
      <rPr>
        <sz val="10"/>
        <rFont val="Arial"/>
        <family val="2"/>
      </rPr>
      <t xml:space="preserve">  (1)</t>
    </r>
  </si>
  <si>
    <t>Rate T2 - Large Customer</t>
  </si>
  <si>
    <t>Rate T2 - Average Customer</t>
  </si>
  <si>
    <t>Rate T2 - Small Customer</t>
  </si>
  <si>
    <t>Rate T1 - Large Customer</t>
  </si>
  <si>
    <t>Rate T1 - Average Customer</t>
  </si>
  <si>
    <t>Rate T1 - Small Customer</t>
  </si>
  <si>
    <r>
      <t>Rate M9 - Large Customer</t>
    </r>
    <r>
      <rPr>
        <sz val="10"/>
        <rFont val="Arial"/>
        <family val="2"/>
      </rPr>
      <t xml:space="preserve">  (1)</t>
    </r>
  </si>
  <si>
    <r>
      <t>Rate M9 - Small Customer</t>
    </r>
    <r>
      <rPr>
        <sz val="10"/>
        <rFont val="Arial"/>
        <family val="2"/>
      </rPr>
      <t xml:space="preserve">  (1)</t>
    </r>
  </si>
  <si>
    <t>Rate M7 - Large Customer</t>
  </si>
  <si>
    <t>Rate M7 - Small Customer</t>
  </si>
  <si>
    <t>Rate M5 - Large Customer</t>
  </si>
  <si>
    <t>Rate M5 - Small Customer</t>
  </si>
  <si>
    <t>Rate M4 - Large Customer</t>
  </si>
  <si>
    <t>Rate M4 - Small Customer</t>
  </si>
  <si>
    <t>Rate M2 - Large Customer</t>
  </si>
  <si>
    <r>
      <t>Annual Volume 73,000 m</t>
    </r>
    <r>
      <rPr>
        <vertAlign val="superscript"/>
        <sz val="10"/>
        <rFont val="Arial"/>
        <family val="2"/>
      </rPr>
      <t xml:space="preserve">3 </t>
    </r>
  </si>
  <si>
    <t>Rate M2 - Average Customer</t>
  </si>
  <si>
    <t>Rate M2 - Small Customer</t>
  </si>
  <si>
    <t>Rate M1 - Large Customer</t>
  </si>
  <si>
    <t>Rate M1 - Small Customer</t>
  </si>
  <si>
    <t>EGD Rate Zone (Continued)</t>
  </si>
  <si>
    <t>Rate 200 customers are not charged the Federal Carbon Charge.</t>
  </si>
  <si>
    <t>Union North Rate Zone (1) (Continued)</t>
  </si>
  <si>
    <t>Union South Rate Zone (Continued)</t>
  </si>
  <si>
    <t>Rate M9 and Rate T3 customers are not charged the Federal Carbon Charge.</t>
  </si>
  <si>
    <r>
      <t>Contract Demand 2,993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339,188 m</t>
    </r>
    <r>
      <rPr>
        <vertAlign val="superscript"/>
        <sz val="10"/>
        <rFont val="Arial"/>
        <family val="2"/>
      </rPr>
      <t xml:space="preserve">3 </t>
    </r>
  </si>
  <si>
    <r>
      <t>Contract Demand 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</si>
  <si>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r>
      <t>Contract Demand 30,000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1,500,000 m</t>
    </r>
    <r>
      <rPr>
        <vertAlign val="superscript"/>
        <sz val="10"/>
        <rFont val="Arial"/>
        <family val="2"/>
      </rPr>
      <t xml:space="preserve">3 </t>
    </r>
  </si>
  <si>
    <r>
      <t>Contract Demand 3,292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598,568 m</t>
    </r>
    <r>
      <rPr>
        <vertAlign val="superscript"/>
        <sz val="10"/>
        <rFont val="Arial"/>
        <family val="2"/>
      </rPr>
      <t xml:space="preserve">3 </t>
    </r>
  </si>
  <si>
    <r>
      <t>Contract Demand 36,413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9,976,120 m</t>
    </r>
    <r>
      <rPr>
        <vertAlign val="superscript"/>
        <sz val="10"/>
        <rFont val="Arial"/>
        <family val="2"/>
      </rPr>
      <t xml:space="preserve">3 </t>
    </r>
  </si>
  <si>
    <r>
      <t>Contract Demand 53,871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9,976,121 m</t>
    </r>
    <r>
      <rPr>
        <vertAlign val="superscript"/>
        <sz val="10"/>
        <rFont val="Arial"/>
        <family val="2"/>
      </rPr>
      <t xml:space="preserve">3 </t>
    </r>
  </si>
  <si>
    <r>
      <t>Contract Demand 15,300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4,471,609 m</t>
    </r>
    <r>
      <rPr>
        <vertAlign val="superscript"/>
        <sz val="10"/>
        <rFont val="Arial"/>
        <family val="2"/>
      </rPr>
      <t xml:space="preserve">3 </t>
    </r>
  </si>
  <si>
    <r>
      <t>Contract Demand 238,928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</si>
  <si>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r>
      <t>Contract Demand 2,315,000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206,000,000 m</t>
    </r>
    <r>
      <rPr>
        <vertAlign val="superscript"/>
        <sz val="10"/>
        <rFont val="Arial"/>
        <family val="2"/>
      </rPr>
      <t xml:space="preserve">3 </t>
    </r>
  </si>
  <si>
    <r>
      <t>Contract Demand 4,489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</si>
  <si>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r>
      <t>Contract Demand 255,089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</si>
  <si>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r>
      <t>Contract Demand 1,252,000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140,305,600 m</t>
    </r>
    <r>
      <rPr>
        <vertAlign val="superscript"/>
        <sz val="10"/>
        <rFont val="Arial"/>
        <family val="2"/>
      </rPr>
      <t xml:space="preserve">3 </t>
    </r>
  </si>
  <si>
    <r>
      <t>Contract Demand 14,000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Annual Volume 3,000,000 m</t>
    </r>
    <r>
      <rPr>
        <vertAlign val="superscript"/>
        <sz val="10"/>
        <rFont val="Arial"/>
        <family val="2"/>
      </rPr>
      <t xml:space="preserve">3 </t>
    </r>
  </si>
  <si>
    <r>
      <t>Contract Demand 60,000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15,000,000 m</t>
    </r>
    <r>
      <rPr>
        <vertAlign val="superscript"/>
        <sz val="10"/>
        <rFont val="Arial"/>
        <family val="2"/>
      </rPr>
      <t xml:space="preserve">3 </t>
    </r>
  </si>
  <si>
    <r>
      <t>Contract Demand 850,000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240,000,000 m</t>
    </r>
    <r>
      <rPr>
        <vertAlign val="superscript"/>
        <sz val="10"/>
        <rFont val="Arial"/>
        <family val="2"/>
      </rPr>
      <t xml:space="preserve">3 </t>
    </r>
  </si>
  <si>
    <r>
      <t>Contract Demand 100,000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27,000,000 m</t>
    </r>
    <r>
      <rPr>
        <vertAlign val="superscript"/>
        <sz val="10"/>
        <rFont val="Arial"/>
        <family val="2"/>
      </rPr>
      <t xml:space="preserve">3 </t>
    </r>
  </si>
  <si>
    <r>
      <t>Contract Demand 4,800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875,000 m</t>
    </r>
    <r>
      <rPr>
        <vertAlign val="superscript"/>
        <sz val="10"/>
        <rFont val="Arial"/>
        <family val="2"/>
      </rPr>
      <t xml:space="preserve">3 </t>
    </r>
  </si>
  <si>
    <r>
      <t>Contract Demand 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12,000,000 m</t>
    </r>
    <r>
      <rPr>
        <vertAlign val="superscript"/>
        <sz val="10"/>
        <rFont val="Arial"/>
        <family val="2"/>
      </rPr>
      <t xml:space="preserve">3 </t>
    </r>
  </si>
  <si>
    <r>
      <t>Contract Demand 7,500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825,000 m</t>
    </r>
    <r>
      <rPr>
        <vertAlign val="superscript"/>
        <sz val="10"/>
        <rFont val="Arial"/>
        <family val="2"/>
      </rPr>
      <t xml:space="preserve">3 </t>
    </r>
  </si>
  <si>
    <r>
      <t>Contract Demand 70,000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6,500,000 m</t>
    </r>
    <r>
      <rPr>
        <vertAlign val="superscript"/>
        <sz val="10"/>
        <rFont val="Arial"/>
        <family val="2"/>
      </rPr>
      <t xml:space="preserve">3 </t>
    </r>
  </si>
  <si>
    <r>
      <t>Contract Demand 165,000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36,000,000 m</t>
    </r>
    <r>
      <rPr>
        <vertAlign val="superscript"/>
        <sz val="10"/>
        <rFont val="Arial"/>
        <family val="2"/>
      </rPr>
      <t xml:space="preserve">3 </t>
    </r>
  </si>
  <si>
    <r>
      <t>Contract Demand 720,000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52,000,000 m</t>
    </r>
    <r>
      <rPr>
        <vertAlign val="superscript"/>
        <sz val="10"/>
        <rFont val="Arial"/>
        <family val="2"/>
      </rPr>
      <t xml:space="preserve">3 </t>
    </r>
  </si>
  <si>
    <r>
      <t>Contract Demand 56,439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6,950,000 m</t>
    </r>
    <r>
      <rPr>
        <vertAlign val="superscript"/>
        <sz val="10"/>
        <rFont val="Arial"/>
        <family val="2"/>
      </rPr>
      <t xml:space="preserve">3 </t>
    </r>
  </si>
  <si>
    <r>
      <t>Contract Demand 168,100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20,178,000 m</t>
    </r>
    <r>
      <rPr>
        <vertAlign val="superscript"/>
        <sz val="10"/>
        <rFont val="Arial"/>
        <family val="2"/>
      </rPr>
      <t xml:space="preserve">3 </t>
    </r>
  </si>
  <si>
    <r>
      <t>Contract Demand 25,750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7,537,000 m</t>
    </r>
    <r>
      <rPr>
        <vertAlign val="superscript"/>
        <sz val="10"/>
        <rFont val="Arial"/>
        <family val="2"/>
      </rPr>
      <t xml:space="preserve">3 </t>
    </r>
  </si>
  <si>
    <r>
      <t>Contract Demand 48,750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11,565,938 m</t>
    </r>
    <r>
      <rPr>
        <vertAlign val="superscript"/>
        <sz val="10"/>
        <rFont val="Arial"/>
        <family val="2"/>
      </rPr>
      <t xml:space="preserve">3 </t>
    </r>
  </si>
  <si>
    <r>
      <t>Contract Demand 133,000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25,624,080 m</t>
    </r>
    <r>
      <rPr>
        <vertAlign val="superscript"/>
        <sz val="10"/>
        <rFont val="Arial"/>
        <family val="2"/>
      </rPr>
      <t xml:space="preserve">3 </t>
    </r>
  </si>
  <si>
    <r>
      <t>Contract Demand 190,000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59,256,000 m</t>
    </r>
    <r>
      <rPr>
        <vertAlign val="superscript"/>
        <sz val="10"/>
        <rFont val="Arial"/>
        <family val="2"/>
      </rPr>
      <t xml:space="preserve">3 </t>
    </r>
  </si>
  <si>
    <r>
      <t>Contract Demand 669,000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197,789,850 m</t>
    </r>
    <r>
      <rPr>
        <vertAlign val="superscript"/>
        <sz val="10"/>
        <rFont val="Arial"/>
        <family val="2"/>
      </rPr>
      <t xml:space="preserve">3 </t>
    </r>
  </si>
  <si>
    <r>
      <t>Contract Demand 1,200,000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370,089,000 m</t>
    </r>
    <r>
      <rPr>
        <vertAlign val="superscript"/>
        <sz val="10"/>
        <rFont val="Arial"/>
        <family val="2"/>
      </rPr>
      <t xml:space="preserve">3 </t>
    </r>
  </si>
  <si>
    <r>
      <t>Contract Demand 2,350,000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272,712,000 m</t>
    </r>
    <r>
      <rPr>
        <vertAlign val="superscript"/>
        <sz val="10"/>
        <rFont val="Arial"/>
        <family val="2"/>
      </rPr>
      <t xml:space="preserve">3 </t>
    </r>
  </si>
  <si>
    <t>EB-2022-0133, Exhibit D, Tab 2, Appendix A.</t>
  </si>
  <si>
    <t>EB-2022-0133, Exhibit D, Tab 1, Appendix A.</t>
  </si>
  <si>
    <t>Gas Supply charges based on Union North East rate zone.</t>
  </si>
  <si>
    <t>Calculation of Sales Service and Direct Purchase Bill Impacts for Typical Small and Large Customers</t>
  </si>
  <si>
    <t>EB-2022-0133 - Current Approved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</si>
</sst>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0_);_(* \(#,##0.0000\);_(* &quot;-&quot;??_);_(@_)"/>
    <numFmt numFmtId="167" formatCode="0.0000"/>
    <numFmt numFmtId="168" formatCode="_-* #,##0.00_-;\-* #,##0.00_-;_-* &quot;-&quot;??_-;_-@_-"/>
    <numFmt numFmtId="169" formatCode="###0.0%;\(###0.0%\)\ "/>
    <numFmt numFmtId="170" formatCode="0.00_);\(0.00\)"/>
    <numFmt numFmtId="171" formatCode="#,##0.0000"/>
    <numFmt numFmtId="172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68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4" fillId="0" borderId="0"/>
    <xf numFmtId="168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165" fontId="4" fillId="0" borderId="0" xfId="1" applyNumberFormat="1" applyFont="1" applyFill="1" applyAlignment="1">
      <alignment horizontal="right"/>
    </xf>
    <xf numFmtId="169" fontId="4" fillId="0" borderId="0" xfId="1" applyNumberFormat="1" applyFont="1" applyFill="1" applyBorder="1" applyAlignment="1">
      <alignment horizontal="right"/>
    </xf>
    <xf numFmtId="165" fontId="4" fillId="0" borderId="0" xfId="1" applyNumberFormat="1" applyFont="1" applyFill="1"/>
    <xf numFmtId="165" fontId="4" fillId="0" borderId="0" xfId="1" applyNumberFormat="1" applyFont="1" applyFill="1" applyBorder="1"/>
    <xf numFmtId="172" fontId="4" fillId="0" borderId="0" xfId="1" applyNumberFormat="1" applyFont="1" applyFill="1"/>
    <xf numFmtId="165" fontId="4" fillId="0" borderId="2" xfId="1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quotePrefix="1" applyFont="1" applyFill="1"/>
    <xf numFmtId="0" fontId="5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quotePrefix="1" applyFont="1" applyFill="1" applyAlignment="1">
      <alignment horizontal="center"/>
    </xf>
    <xf numFmtId="0" fontId="4" fillId="0" borderId="1" xfId="0" applyFont="1" applyFill="1" applyBorder="1"/>
    <xf numFmtId="169" fontId="4" fillId="0" borderId="2" xfId="1" applyNumberFormat="1" applyFont="1" applyFill="1" applyBorder="1" applyAlignment="1">
      <alignment horizontal="right"/>
    </xf>
    <xf numFmtId="171" fontId="4" fillId="0" borderId="0" xfId="0" applyNumberFormat="1" applyFont="1" applyFill="1"/>
    <xf numFmtId="167" fontId="4" fillId="0" borderId="0" xfId="0" applyNumberFormat="1" applyFont="1" applyFill="1"/>
    <xf numFmtId="0" fontId="4" fillId="0" borderId="0" xfId="0" quotePrefix="1" applyFont="1" applyFill="1" applyAlignment="1">
      <alignment horizontal="left"/>
    </xf>
    <xf numFmtId="3" fontId="4" fillId="0" borderId="0" xfId="0" applyNumberFormat="1" applyFont="1" applyFill="1"/>
    <xf numFmtId="164" fontId="4" fillId="0" borderId="0" xfId="0" applyNumberFormat="1" applyFont="1" applyFill="1"/>
    <xf numFmtId="3" fontId="4" fillId="0" borderId="2" xfId="0" applyNumberFormat="1" applyFont="1" applyFill="1" applyBorder="1"/>
    <xf numFmtId="164" fontId="4" fillId="0" borderId="2" xfId="0" applyNumberFormat="1" applyFont="1" applyFill="1" applyBorder="1"/>
    <xf numFmtId="165" fontId="4" fillId="0" borderId="2" xfId="0" applyNumberFormat="1" applyFont="1" applyFill="1" applyBorder="1"/>
    <xf numFmtId="165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43" fontId="4" fillId="0" borderId="0" xfId="0" applyNumberFormat="1" applyFont="1" applyFill="1" applyAlignment="1">
      <alignment horizontal="center"/>
    </xf>
    <xf numFmtId="43" fontId="4" fillId="0" borderId="0" xfId="0" applyNumberFormat="1" applyFont="1" applyFill="1"/>
    <xf numFmtId="3" fontId="4" fillId="0" borderId="0" xfId="0" quotePrefix="1" applyNumberFormat="1" applyFont="1" applyFill="1"/>
    <xf numFmtId="170" fontId="4" fillId="0" borderId="0" xfId="5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170" fontId="4" fillId="0" borderId="0" xfId="0" applyNumberFormat="1" applyFont="1" applyFill="1" applyAlignment="1">
      <alignment horizontal="right"/>
    </xf>
    <xf numFmtId="4" fontId="4" fillId="0" borderId="0" xfId="0" applyNumberFormat="1" applyFont="1" applyFill="1"/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171" fontId="4" fillId="0" borderId="2" xfId="0" applyNumberFormat="1" applyFont="1" applyFill="1" applyBorder="1"/>
    <xf numFmtId="167" fontId="4" fillId="0" borderId="2" xfId="0" applyNumberFormat="1" applyFont="1" applyFill="1" applyBorder="1"/>
    <xf numFmtId="165" fontId="4" fillId="0" borderId="3" xfId="0" applyNumberFormat="1" applyFont="1" applyFill="1" applyBorder="1"/>
    <xf numFmtId="169" fontId="4" fillId="0" borderId="1" xfId="1" applyNumberFormat="1" applyFont="1" applyFill="1" applyBorder="1" applyAlignment="1">
      <alignment horizontal="right"/>
    </xf>
    <xf numFmtId="164" fontId="4" fillId="0" borderId="0" xfId="6" applyNumberFormat="1" applyFont="1" applyFill="1"/>
    <xf numFmtId="166" fontId="4" fillId="0" borderId="0" xfId="6" applyNumberFormat="1" applyFont="1" applyFill="1"/>
    <xf numFmtId="43" fontId="4" fillId="0" borderId="0" xfId="6" applyFont="1" applyFill="1"/>
    <xf numFmtId="167" fontId="4" fillId="0" borderId="2" xfId="0" applyNumberFormat="1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quotePrefix="1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22">
    <cellStyle name="Comma" xfId="6" builtinId="3"/>
    <cellStyle name="Comma 10" xfId="4" xr:uid="{79B42F33-AD9D-45F1-A1D5-CF9D02C96880}"/>
    <cellStyle name="Comma 10 2 2" xfId="12" xr:uid="{EF9B46E7-963B-41BA-9F9C-F32FF3BDEE1C}"/>
    <cellStyle name="Comma 2" xfId="15" xr:uid="{0FA1B26D-1B10-40CB-AD5C-B5477D6B090E}"/>
    <cellStyle name="Comma 3" xfId="8" xr:uid="{C226BEE4-C46B-4016-B7A3-481487A94790}"/>
    <cellStyle name="Comma 4" xfId="20" xr:uid="{3E0EF15A-C4C3-4373-9C58-0CB69E0F62E1}"/>
    <cellStyle name="Comma 5 36" xfId="11" xr:uid="{7CCAF56C-5EAD-4ABC-8123-C10978242D0A}"/>
    <cellStyle name="Currency 2" xfId="19" xr:uid="{A07B3587-6CDF-4922-BF63-93D94315EA2F}"/>
    <cellStyle name="Currency 3" xfId="21" xr:uid="{43A4BF93-68AE-4AA8-BBC2-A8C2F08FA750}"/>
    <cellStyle name="Normal" xfId="0" builtinId="0"/>
    <cellStyle name="Normal 10" xfId="5" xr:uid="{9A806827-BD73-4923-9066-BB23D0D9AEE5}"/>
    <cellStyle name="Normal 2" xfId="14" xr:uid="{A1412A93-2E40-46E8-BAD6-E7081DB3F662}"/>
    <cellStyle name="Normal 2 2" xfId="17" xr:uid="{AFD509B6-7182-4C61-8926-D849E5A57B66}"/>
    <cellStyle name="Normal 3" xfId="18" xr:uid="{0FA92ED5-9082-4A2E-A0D7-F6533542B7CA}"/>
    <cellStyle name="Normal 4 3" xfId="2" xr:uid="{F40D9BFE-D5FE-49AD-8C14-BE06707E12BB}"/>
    <cellStyle name="Normal 59" xfId="7" xr:uid="{440686CB-F0F7-4364-B3A0-3AA8B22C5793}"/>
    <cellStyle name="Normal 60" xfId="3" xr:uid="{DC98C82D-F7E8-41CD-B6FA-3CF744F91E73}"/>
    <cellStyle name="Normal 7 3 4" xfId="13" xr:uid="{85CFF354-51FE-4588-9CD7-DE4FD9A30963}"/>
    <cellStyle name="Normal 8" xfId="10" xr:uid="{7D96FD10-5629-476A-B5EE-E75A018D76E8}"/>
    <cellStyle name="Percent" xfId="1" builtinId="5"/>
    <cellStyle name="Percent 2" xfId="9" xr:uid="{58881ED6-866D-4F72-BA49-9A2F1F21B89F}"/>
    <cellStyle name="Percent 2 2" xfId="16" xr:uid="{268E40D6-77A9-4F7E-B86D-E8FE5501DA1B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Annual%20Rates/2023/Union%20RZ/2023%20Rates%20DM%20(Apr%2022%20QRAM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%20Rebasing/2024%20Cost%20of%20Service/1.%20Prefiled%20Evidence%20-%20Nov%202022/11.%20Nov%2030%20Filing%20-%20Models/2022-11-15%202024%20Exfran%20Model%20-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Pivots"/>
      <sheetName val="N-R20+Stor"/>
      <sheetName val="N-R100"/>
      <sheetName val="NorthVols"/>
      <sheetName val="U2"/>
      <sheetName val="Banner"/>
      <sheetName val="SouthDist"/>
      <sheetName val="SouthT"/>
      <sheetName val="North"/>
      <sheetName val="2023 Rates DM (Apr 22 QRAM)"/>
    </sheetNames>
    <sheetDataSet>
      <sheetData sheetId="0">
        <row r="3">
          <cell r="B3">
            <v>2022</v>
          </cell>
        </row>
        <row r="6">
          <cell r="B6">
            <v>2023</v>
          </cell>
        </row>
      </sheetData>
      <sheetData sheetId="1">
        <row r="12">
          <cell r="A12" t="str">
            <v>Effective January 1, 2023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7">
          <cell r="I17">
            <v>20.612300000000001</v>
          </cell>
        </row>
      </sheetData>
      <sheetData sheetId="7">
        <row r="33">
          <cell r="B33">
            <v>10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Schedule - 2024"/>
      <sheetName val="Source Files"/>
      <sheetName val="Index"/>
      <sheetName val="Inputs"/>
      <sheetName val="Cost Input"/>
      <sheetName val="Revenue"/>
      <sheetName val="Forecast"/>
      <sheetName val="Harmonized DM"/>
      <sheetName val="Detail Model"/>
      <sheetName val="S&amp;T Margin p.1"/>
      <sheetName val="Harm. Appendix A"/>
      <sheetName val="Appendix A"/>
      <sheetName val="Summary Rates"/>
      <sheetName val="S&amp;T Margin p.2"/>
      <sheetName val="OR Rates"/>
      <sheetName val="M17 Demand"/>
      <sheetName val="M12 - BA"/>
      <sheetName val="M12 - Proposed"/>
      <sheetName val="M12 p.2"/>
      <sheetName val="F24-T"/>
      <sheetName val="M13"/>
      <sheetName val="M16 Cust"/>
      <sheetName val="M16 Comm"/>
      <sheetName val="M16 East Dem"/>
      <sheetName val="M17 Cust"/>
      <sheetName val="C1 Ojib Demand BA"/>
      <sheetName val="D-D Vector"/>
      <sheetName val="Heritage - HTLP"/>
      <sheetName val="PDCI"/>
      <sheetName val="2022-11-15 2024 Exfran Model -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3">
          <cell r="G23">
            <v>49500</v>
          </cell>
          <cell r="U23">
            <v>2.5113604084574739</v>
          </cell>
        </row>
        <row r="26">
          <cell r="U26">
            <v>3.4659904804556181</v>
          </cell>
        </row>
        <row r="85">
          <cell r="U85">
            <v>6.6401399005200359</v>
          </cell>
        </row>
        <row r="180">
          <cell r="U180">
            <v>469.19491635651599</v>
          </cell>
        </row>
        <row r="181">
          <cell r="U181">
            <v>1061.5791560403766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3BF2E-C7ED-4160-9107-E79A790979D3}">
  <sheetPr>
    <pageSetUpPr fitToPage="1"/>
  </sheetPr>
  <dimension ref="A4:M723"/>
  <sheetViews>
    <sheetView tabSelected="1" view="pageBreakPreview" zoomScale="90" zoomScaleNormal="80" zoomScaleSheetLayoutView="90" zoomScalePageLayoutView="80" workbookViewId="0">
      <selection activeCell="J22" sqref="J22"/>
    </sheetView>
  </sheetViews>
  <sheetFormatPr defaultColWidth="9.140625" defaultRowHeight="12.75" x14ac:dyDescent="0.2"/>
  <cols>
    <col min="1" max="1" width="4.7109375" style="8" customWidth="1"/>
    <col min="2" max="2" width="1.5703125" style="8" customWidth="1"/>
    <col min="3" max="3" width="35.7109375" style="8" customWidth="1"/>
    <col min="4" max="4" width="1.5703125" style="8" customWidth="1"/>
    <col min="5" max="6" width="15.7109375" style="8" customWidth="1"/>
    <col min="7" max="7" width="1.5703125" style="8" customWidth="1"/>
    <col min="8" max="8" width="10.85546875" style="8" bestFit="1" customWidth="1"/>
    <col min="9" max="9" width="10.140625" style="8" bestFit="1" customWidth="1"/>
    <col min="10" max="10" width="12" style="8" bestFit="1" customWidth="1"/>
    <col min="11" max="11" width="1.5703125" style="8" customWidth="1"/>
    <col min="12" max="13" width="15.7109375" style="8" customWidth="1"/>
    <col min="14" max="16384" width="9.140625" style="8"/>
  </cols>
  <sheetData>
    <row r="4" spans="1:13" x14ac:dyDescent="0.2">
      <c r="A4" s="48" t="s">
        <v>141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x14ac:dyDescent="0.2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7" spans="1:13" x14ac:dyDescent="0.2">
      <c r="A7" s="7"/>
      <c r="E7" s="49" t="s">
        <v>63</v>
      </c>
      <c r="F7" s="49"/>
      <c r="H7" s="49" t="s">
        <v>62</v>
      </c>
      <c r="I7" s="49"/>
      <c r="J7" s="49"/>
      <c r="L7" s="49" t="s">
        <v>61</v>
      </c>
      <c r="M7" s="49"/>
    </row>
    <row r="8" spans="1:13" x14ac:dyDescent="0.2">
      <c r="A8" s="7"/>
      <c r="E8" s="7"/>
      <c r="F8" s="7"/>
      <c r="H8" s="7"/>
      <c r="I8" s="7"/>
      <c r="J8" s="7" t="s">
        <v>58</v>
      </c>
      <c r="L8" s="7" t="s">
        <v>60</v>
      </c>
      <c r="M8" s="7" t="s">
        <v>59</v>
      </c>
    </row>
    <row r="9" spans="1:13" x14ac:dyDescent="0.2">
      <c r="A9" s="7" t="s">
        <v>0</v>
      </c>
      <c r="E9" s="7" t="s">
        <v>58</v>
      </c>
      <c r="F9" s="7" t="s">
        <v>12</v>
      </c>
      <c r="H9" s="7" t="s">
        <v>58</v>
      </c>
      <c r="I9" s="7" t="s">
        <v>12</v>
      </c>
      <c r="J9" s="7" t="s">
        <v>15</v>
      </c>
      <c r="L9" s="7" t="s">
        <v>57</v>
      </c>
      <c r="M9" s="7" t="s">
        <v>57</v>
      </c>
    </row>
    <row r="10" spans="1:13" ht="14.25" x14ac:dyDescent="0.2">
      <c r="A10" s="36" t="s">
        <v>1</v>
      </c>
      <c r="C10" s="15" t="s">
        <v>6</v>
      </c>
      <c r="E10" s="36" t="s">
        <v>17</v>
      </c>
      <c r="F10" s="36" t="s">
        <v>7</v>
      </c>
      <c r="H10" s="36" t="s">
        <v>17</v>
      </c>
      <c r="I10" s="36" t="s">
        <v>7</v>
      </c>
      <c r="J10" s="36" t="s">
        <v>17</v>
      </c>
      <c r="L10" s="36" t="s">
        <v>2</v>
      </c>
      <c r="M10" s="36" t="s">
        <v>2</v>
      </c>
    </row>
    <row r="11" spans="1:13" x14ac:dyDescent="0.2">
      <c r="A11" s="7"/>
      <c r="E11" s="7" t="s">
        <v>3</v>
      </c>
      <c r="F11" s="7" t="s">
        <v>4</v>
      </c>
      <c r="G11" s="7"/>
      <c r="H11" s="7" t="s">
        <v>10</v>
      </c>
      <c r="I11" s="7" t="s">
        <v>11</v>
      </c>
      <c r="J11" s="7" t="s">
        <v>56</v>
      </c>
      <c r="K11" s="7"/>
      <c r="L11" s="7" t="s">
        <v>55</v>
      </c>
      <c r="M11" s="7" t="s">
        <v>8</v>
      </c>
    </row>
    <row r="13" spans="1:13" ht="14.25" x14ac:dyDescent="0.2">
      <c r="A13" s="7"/>
      <c r="C13" s="10" t="s">
        <v>54</v>
      </c>
      <c r="E13" s="45" t="s">
        <v>53</v>
      </c>
      <c r="F13" s="45"/>
      <c r="G13" s="7"/>
      <c r="H13" s="7"/>
      <c r="I13" s="7"/>
      <c r="J13" s="7"/>
      <c r="K13" s="7"/>
      <c r="L13" s="7"/>
      <c r="M13" s="7"/>
    </row>
    <row r="14" spans="1:13" x14ac:dyDescent="0.2">
      <c r="A14" s="7">
        <f>1</f>
        <v>1</v>
      </c>
      <c r="C14" s="8" t="s">
        <v>25</v>
      </c>
      <c r="E14" s="20">
        <v>523.4028498113031</v>
      </c>
      <c r="F14" s="17">
        <v>21.808452075470964</v>
      </c>
      <c r="G14" s="7"/>
      <c r="H14" s="20">
        <v>562.6210196685073</v>
      </c>
      <c r="I14" s="17">
        <v>23.442542486187804</v>
      </c>
      <c r="J14" s="21">
        <f>H14-E14</f>
        <v>39.218169857204202</v>
      </c>
      <c r="K14" s="18"/>
      <c r="L14" s="3">
        <f>J14/E14</f>
        <v>7.4929224919854973E-2</v>
      </c>
      <c r="M14" s="3">
        <f>L14</f>
        <v>7.4929224919854973E-2</v>
      </c>
    </row>
    <row r="15" spans="1:13" x14ac:dyDescent="0.2">
      <c r="A15" s="7">
        <f>A14+1</f>
        <v>2</v>
      </c>
      <c r="C15" s="8" t="s">
        <v>27</v>
      </c>
      <c r="E15" s="20">
        <v>234.95999999999995</v>
      </c>
      <c r="F15" s="17">
        <v>9.7899999999999991</v>
      </c>
      <c r="G15" s="18"/>
      <c r="H15" s="20">
        <v>234.95999999999995</v>
      </c>
      <c r="I15" s="17">
        <v>9.7899999999999991</v>
      </c>
      <c r="J15" s="21">
        <f>H15-E15</f>
        <v>0</v>
      </c>
      <c r="K15" s="18"/>
      <c r="L15" s="1">
        <f>IFERROR(J15/E15,"100.0%")</f>
        <v>0</v>
      </c>
      <c r="M15" s="1">
        <v>0</v>
      </c>
    </row>
    <row r="16" spans="1:13" x14ac:dyDescent="0.2">
      <c r="A16" s="7">
        <f>A15+1</f>
        <v>3</v>
      </c>
      <c r="C16" s="8" t="s">
        <v>24</v>
      </c>
      <c r="E16" s="20">
        <v>94.241865288417301</v>
      </c>
      <c r="F16" s="17">
        <v>3.9267443870173877</v>
      </c>
      <c r="G16" s="18"/>
      <c r="H16" s="20">
        <v>46.615199999999994</v>
      </c>
      <c r="I16" s="17">
        <v>1.9422999999999999</v>
      </c>
      <c r="J16" s="21">
        <f>H16-E16</f>
        <v>-47.626665288417307</v>
      </c>
      <c r="K16" s="18"/>
      <c r="L16" s="2">
        <f>IFERROR(J16/E16,"100.0%")</f>
        <v>-0.50536632676635718</v>
      </c>
      <c r="M16" s="2">
        <f>L16</f>
        <v>-0.50536632676635718</v>
      </c>
    </row>
    <row r="17" spans="1:13" x14ac:dyDescent="0.2">
      <c r="A17" s="7">
        <f>A16+1</f>
        <v>4</v>
      </c>
      <c r="C17" s="8" t="s">
        <v>9</v>
      </c>
      <c r="E17" s="20">
        <v>441.05992846934868</v>
      </c>
      <c r="F17" s="17">
        <v>18.377497019556195</v>
      </c>
      <c r="G17" s="7"/>
      <c r="H17" s="20">
        <v>501.68639999999999</v>
      </c>
      <c r="I17" s="17">
        <v>20.903600000000001</v>
      </c>
      <c r="J17" s="21">
        <f>H17-E17</f>
        <v>60.626471530651315</v>
      </c>
      <c r="L17" s="3">
        <f>J17/E17</f>
        <v>0.13745631288938218</v>
      </c>
      <c r="M17" s="3">
        <f>L17</f>
        <v>0.13745631288938218</v>
      </c>
    </row>
    <row r="18" spans="1:13" x14ac:dyDescent="0.2">
      <c r="A18" s="7">
        <f>A17+1</f>
        <v>5</v>
      </c>
      <c r="C18" s="8" t="s">
        <v>23</v>
      </c>
      <c r="E18" s="22">
        <f>SUM(E14:E17)</f>
        <v>1293.6646435690691</v>
      </c>
      <c r="F18" s="37">
        <v>53.902693482044548</v>
      </c>
      <c r="G18" s="7"/>
      <c r="H18" s="22">
        <f>SUM(H14:H17)</f>
        <v>1345.8826196685072</v>
      </c>
      <c r="I18" s="37">
        <v>56.078442486187797</v>
      </c>
      <c r="J18" s="23">
        <f>SUM(J14:J17)</f>
        <v>52.217976099438211</v>
      </c>
      <c r="L18" s="24">
        <f>J18/E18</f>
        <v>4.0364383736557055E-2</v>
      </c>
      <c r="M18" s="24">
        <f>(J14+J17+J16)/(E14+E17+E16)</f>
        <v>4.9322515412233148E-2</v>
      </c>
    </row>
    <row r="19" spans="1:13" x14ac:dyDescent="0.2">
      <c r="A19" s="7"/>
      <c r="E19" s="20"/>
      <c r="F19" s="18"/>
      <c r="G19" s="7"/>
      <c r="H19" s="20"/>
      <c r="I19" s="18"/>
      <c r="J19" s="21"/>
      <c r="L19" s="25"/>
      <c r="M19" s="25"/>
    </row>
    <row r="20" spans="1:13" x14ac:dyDescent="0.2">
      <c r="A20" s="7">
        <f>A18+1</f>
        <v>6</v>
      </c>
      <c r="C20" s="8" t="s">
        <v>22</v>
      </c>
      <c r="E20" s="22">
        <v>1354.2911150997204</v>
      </c>
      <c r="F20" s="38">
        <v>56.42879646248835</v>
      </c>
      <c r="G20" s="7"/>
      <c r="H20" s="22">
        <v>1390.5682196685073</v>
      </c>
      <c r="I20" s="38">
        <v>57.940342486187802</v>
      </c>
      <c r="J20" s="23">
        <f>H20-E20</f>
        <v>36.277104568786854</v>
      </c>
      <c r="L20" s="39">
        <v>2.6786784735064666E-2</v>
      </c>
      <c r="M20" s="39">
        <v>3.2409627570797045E-2</v>
      </c>
    </row>
    <row r="21" spans="1:13" x14ac:dyDescent="0.2">
      <c r="A21" s="7">
        <f>A20+1</f>
        <v>7</v>
      </c>
      <c r="C21" s="8" t="s">
        <v>21</v>
      </c>
      <c r="E21" s="25"/>
      <c r="F21" s="25"/>
      <c r="G21" s="25"/>
      <c r="H21" s="25"/>
      <c r="I21" s="25"/>
      <c r="J21" s="21"/>
      <c r="L21" s="39">
        <v>4.2548561984604952E-2</v>
      </c>
      <c r="M21" s="39">
        <v>5.8734582652309845E-2</v>
      </c>
    </row>
    <row r="22" spans="1:13" x14ac:dyDescent="0.2">
      <c r="A22" s="7">
        <f>A21+1</f>
        <v>8</v>
      </c>
      <c r="C22" s="8" t="s">
        <v>20</v>
      </c>
      <c r="E22" s="22">
        <v>1283.3225328762137</v>
      </c>
      <c r="F22" s="38">
        <v>53.471772203175568</v>
      </c>
      <c r="G22" s="7"/>
      <c r="H22" s="22">
        <v>1345.8826196685072</v>
      </c>
      <c r="I22" s="38">
        <v>56.078442486187797</v>
      </c>
      <c r="J22" s="23">
        <f>H22-E22</f>
        <v>62.560086792293532</v>
      </c>
      <c r="L22" s="39">
        <v>4.87485298431427E-2</v>
      </c>
      <c r="M22" s="39">
        <v>5.9674096345906348E-2</v>
      </c>
    </row>
    <row r="23" spans="1:13" x14ac:dyDescent="0.2">
      <c r="A23" s="7">
        <f>A22+1</f>
        <v>9</v>
      </c>
      <c r="C23" s="8" t="s">
        <v>19</v>
      </c>
      <c r="E23" s="25"/>
      <c r="F23" s="25"/>
      <c r="G23" s="25"/>
      <c r="H23" s="25"/>
      <c r="I23" s="25"/>
      <c r="J23" s="21"/>
      <c r="L23" s="39">
        <v>8.0037352626073019E-2</v>
      </c>
      <c r="M23" s="39">
        <v>0.11443720153493392</v>
      </c>
    </row>
    <row r="24" spans="1:13" x14ac:dyDescent="0.2">
      <c r="A24" s="7"/>
      <c r="E24" s="7"/>
      <c r="F24" s="7"/>
      <c r="G24" s="7"/>
      <c r="H24" s="7"/>
      <c r="I24" s="26"/>
      <c r="J24" s="27"/>
      <c r="K24" s="7"/>
      <c r="L24" s="7"/>
      <c r="M24" s="20"/>
    </row>
    <row r="25" spans="1:13" ht="14.25" x14ac:dyDescent="0.2">
      <c r="A25" s="7"/>
      <c r="C25" s="10" t="s">
        <v>52</v>
      </c>
      <c r="E25" s="45" t="s">
        <v>50</v>
      </c>
      <c r="F25" s="45"/>
      <c r="J25" s="21"/>
    </row>
    <row r="26" spans="1:13" x14ac:dyDescent="0.2">
      <c r="A26" s="7">
        <f>A23+1</f>
        <v>10</v>
      </c>
      <c r="C26" s="8" t="s">
        <v>25</v>
      </c>
      <c r="E26" s="20">
        <v>799.29773884635165</v>
      </c>
      <c r="F26" s="17">
        <v>15.833948867796192</v>
      </c>
      <c r="G26" s="7"/>
      <c r="H26" s="20">
        <v>835.82577245718301</v>
      </c>
      <c r="I26" s="17">
        <v>16.557562845823753</v>
      </c>
      <c r="J26" s="21">
        <f>H26-E26</f>
        <v>36.528033610831358</v>
      </c>
      <c r="K26" s="18"/>
      <c r="L26" s="3">
        <f>J26/E26</f>
        <v>4.5700158821358951E-2</v>
      </c>
      <c r="M26" s="3">
        <f>L26</f>
        <v>4.5700158821358951E-2</v>
      </c>
    </row>
    <row r="27" spans="1:13" x14ac:dyDescent="0.2">
      <c r="A27" s="7">
        <f>A26+1</f>
        <v>11</v>
      </c>
      <c r="C27" s="8" t="s">
        <v>27</v>
      </c>
      <c r="E27" s="20">
        <v>494.19919999999996</v>
      </c>
      <c r="F27" s="17">
        <v>9.7899999999999991</v>
      </c>
      <c r="G27" s="18"/>
      <c r="H27" s="20">
        <v>494.19919999999996</v>
      </c>
      <c r="I27" s="17">
        <v>9.7899999999999991</v>
      </c>
      <c r="J27" s="21">
        <f>H27-E27</f>
        <v>0</v>
      </c>
      <c r="K27" s="18"/>
      <c r="L27" s="1">
        <f>IFERROR(J27/E27,"100.0%")</f>
        <v>0</v>
      </c>
      <c r="M27" s="1">
        <v>0</v>
      </c>
    </row>
    <row r="28" spans="1:13" x14ac:dyDescent="0.2">
      <c r="A28" s="7">
        <f>A27+1</f>
        <v>12</v>
      </c>
      <c r="C28" s="8" t="s">
        <v>24</v>
      </c>
      <c r="E28" s="20">
        <v>198.22205665663773</v>
      </c>
      <c r="F28" s="17">
        <v>3.9267443870173877</v>
      </c>
      <c r="G28" s="18"/>
      <c r="H28" s="20">
        <v>98.047303999999997</v>
      </c>
      <c r="I28" s="17">
        <v>1.9422999999999999</v>
      </c>
      <c r="J28" s="21">
        <f>H28-E28</f>
        <v>-100.17475265663774</v>
      </c>
      <c r="K28" s="18"/>
      <c r="L28" s="2">
        <f>IFERROR(J28/E28,"100.0%")</f>
        <v>-0.50536632676635707</v>
      </c>
      <c r="M28" s="2">
        <f>L28</f>
        <v>-0.50536632676635707</v>
      </c>
    </row>
    <row r="29" spans="1:13" x14ac:dyDescent="0.2">
      <c r="A29" s="7">
        <f>A28+1</f>
        <v>13</v>
      </c>
      <c r="C29" s="8" t="s">
        <v>9</v>
      </c>
      <c r="E29" s="20">
        <v>927.69604954719671</v>
      </c>
      <c r="F29" s="17">
        <v>18.377497019556195</v>
      </c>
      <c r="G29" s="7"/>
      <c r="H29" s="20">
        <v>1055.2137279999999</v>
      </c>
      <c r="I29" s="17">
        <v>20.903600000000001</v>
      </c>
      <c r="J29" s="21">
        <f>H29-E29</f>
        <v>127.51767845280324</v>
      </c>
      <c r="L29" s="3">
        <f>J29/E29</f>
        <v>0.13745631288938215</v>
      </c>
      <c r="M29" s="3">
        <f>L29</f>
        <v>0.13745631288938215</v>
      </c>
    </row>
    <row r="30" spans="1:13" x14ac:dyDescent="0.2">
      <c r="A30" s="7">
        <f>A29+1</f>
        <v>14</v>
      </c>
      <c r="C30" s="8" t="s">
        <v>23</v>
      </c>
      <c r="E30" s="22">
        <f>SUM(E26:E29)</f>
        <v>2419.4150450501861</v>
      </c>
      <c r="F30" s="37">
        <v>47.928190274369769</v>
      </c>
      <c r="G30" s="7"/>
      <c r="H30" s="22">
        <f>SUM(H26:H29)</f>
        <v>2483.2860044571826</v>
      </c>
      <c r="I30" s="37">
        <v>49.193462845823746</v>
      </c>
      <c r="J30" s="23">
        <f>SUM(J26:J29)</f>
        <v>63.87095940699686</v>
      </c>
      <c r="L30" s="24">
        <f>J30/E30</f>
        <v>2.6399339599738655E-2</v>
      </c>
      <c r="M30" s="24">
        <f>(J26+J29+J28)/(E26+E29+E28)</f>
        <v>3.3175999237286501E-2</v>
      </c>
    </row>
    <row r="31" spans="1:13" x14ac:dyDescent="0.2">
      <c r="A31" s="7"/>
      <c r="E31" s="20"/>
      <c r="F31" s="18"/>
      <c r="G31" s="7"/>
      <c r="H31" s="20"/>
      <c r="I31" s="18"/>
      <c r="J31" s="21"/>
      <c r="L31" s="25"/>
      <c r="M31" s="25"/>
    </row>
    <row r="32" spans="1:13" x14ac:dyDescent="0.2">
      <c r="A32" s="7">
        <f>A30+1</f>
        <v>15</v>
      </c>
      <c r="C32" s="8" t="s">
        <v>22</v>
      </c>
      <c r="E32" s="22">
        <v>2546.9327235029896</v>
      </c>
      <c r="F32" s="38">
        <v>50.454293254813578</v>
      </c>
      <c r="G32" s="7"/>
      <c r="H32" s="22">
        <v>2577.2747164571829</v>
      </c>
      <c r="I32" s="38">
        <v>51.055362845823751</v>
      </c>
      <c r="J32" s="23">
        <f>H32-E32</f>
        <v>30.341992954193302</v>
      </c>
      <c r="L32" s="39">
        <v>1.1913150541511741E-2</v>
      </c>
      <c r="M32" s="39">
        <v>1.4781262451647891E-2</v>
      </c>
    </row>
    <row r="33" spans="1:13" x14ac:dyDescent="0.2">
      <c r="A33" s="7">
        <f>A32+1</f>
        <v>16</v>
      </c>
      <c r="C33" s="8" t="s">
        <v>21</v>
      </c>
      <c r="E33" s="25"/>
      <c r="F33" s="25"/>
      <c r="G33" s="25"/>
      <c r="H33" s="25"/>
      <c r="I33" s="25"/>
      <c r="J33" s="21"/>
      <c r="L33" s="39">
        <v>2.0340287309918357E-2</v>
      </c>
      <c r="M33" s="39">
        <v>3.0417434411809309E-2</v>
      </c>
    </row>
    <row r="34" spans="1:13" x14ac:dyDescent="0.2">
      <c r="A34" s="7">
        <f>A33+1</f>
        <v>17</v>
      </c>
      <c r="C34" s="8" t="s">
        <v>20</v>
      </c>
      <c r="E34" s="22">
        <v>2397.6621388928802</v>
      </c>
      <c r="F34" s="38">
        <v>47.497268995500797</v>
      </c>
      <c r="G34" s="7"/>
      <c r="H34" s="22">
        <v>2483.2860044571826</v>
      </c>
      <c r="I34" s="38">
        <v>49.193462845823746</v>
      </c>
      <c r="J34" s="23">
        <f>H34-E34</f>
        <v>85.623865564302378</v>
      </c>
      <c r="L34" s="39">
        <v>3.5711397438105891E-2</v>
      </c>
      <c r="M34" s="39">
        <v>4.498320603715273E-2</v>
      </c>
    </row>
    <row r="35" spans="1:13" x14ac:dyDescent="0.2">
      <c r="A35" s="7">
        <f>A34+1</f>
        <v>18</v>
      </c>
      <c r="C35" s="8" t="s">
        <v>19</v>
      </c>
      <c r="E35" s="25"/>
      <c r="F35" s="25"/>
      <c r="G35" s="25"/>
      <c r="H35" s="25"/>
      <c r="I35" s="25"/>
      <c r="J35" s="21"/>
      <c r="L35" s="39">
        <v>6.3781866676986959E-2</v>
      </c>
      <c r="M35" s="39">
        <v>0.10094187470469165</v>
      </c>
    </row>
    <row r="36" spans="1:13" x14ac:dyDescent="0.2">
      <c r="A36" s="7"/>
      <c r="E36" s="7"/>
      <c r="F36" s="7"/>
      <c r="G36" s="7"/>
      <c r="H36" s="7"/>
      <c r="I36" s="7"/>
      <c r="J36" s="27"/>
      <c r="K36" s="7"/>
      <c r="L36" s="7"/>
      <c r="M36" s="7"/>
    </row>
    <row r="37" spans="1:13" ht="14.25" x14ac:dyDescent="0.2">
      <c r="A37" s="7"/>
      <c r="C37" s="10" t="s">
        <v>51</v>
      </c>
      <c r="E37" s="45" t="s">
        <v>50</v>
      </c>
      <c r="F37" s="45"/>
      <c r="G37" s="7"/>
      <c r="H37" s="7"/>
      <c r="I37" s="7"/>
      <c r="J37" s="27"/>
      <c r="K37" s="7"/>
      <c r="L37" s="7"/>
      <c r="M37" s="7"/>
    </row>
    <row r="38" spans="1:13" x14ac:dyDescent="0.2">
      <c r="A38" s="7">
        <f>A35+1</f>
        <v>19</v>
      </c>
      <c r="C38" s="8" t="s">
        <v>25</v>
      </c>
      <c r="E38" s="20">
        <v>1473.4404328194944</v>
      </c>
      <c r="F38" s="17">
        <v>29.188598114490777</v>
      </c>
      <c r="G38" s="7"/>
      <c r="H38" s="20">
        <v>1541.4152990000002</v>
      </c>
      <c r="I38" s="17">
        <v>30.535168363708404</v>
      </c>
      <c r="J38" s="21">
        <f>H38-E38</f>
        <v>67.974866180505842</v>
      </c>
      <c r="K38" s="18"/>
      <c r="L38" s="3">
        <f>J38/E38</f>
        <v>4.6133433470692049E-2</v>
      </c>
      <c r="M38" s="3">
        <f>L38</f>
        <v>4.6133433470692049E-2</v>
      </c>
    </row>
    <row r="39" spans="1:13" x14ac:dyDescent="0.2">
      <c r="A39" s="7">
        <f>A38+1</f>
        <v>20</v>
      </c>
      <c r="C39" s="8" t="s">
        <v>27</v>
      </c>
      <c r="E39" s="20">
        <v>494.19919999999996</v>
      </c>
      <c r="F39" s="17">
        <v>9.7899999999999991</v>
      </c>
      <c r="G39" s="18"/>
      <c r="H39" s="20">
        <v>494.19919999999996</v>
      </c>
      <c r="I39" s="17">
        <v>9.7899999999999991</v>
      </c>
      <c r="J39" s="21">
        <f>H39-E39</f>
        <v>0</v>
      </c>
      <c r="K39" s="18"/>
      <c r="L39" s="1">
        <f>IFERROR(J39/E39,"100.0%")</f>
        <v>0</v>
      </c>
      <c r="M39" s="1">
        <v>0</v>
      </c>
    </row>
    <row r="40" spans="1:13" x14ac:dyDescent="0.2">
      <c r="A40" s="7">
        <f>A39+1</f>
        <v>21</v>
      </c>
      <c r="C40" s="8" t="s">
        <v>24</v>
      </c>
      <c r="E40" s="20">
        <v>198.22205653463902</v>
      </c>
      <c r="F40" s="17">
        <v>3.9267443846006147</v>
      </c>
      <c r="G40" s="18"/>
      <c r="H40" s="20">
        <v>93.059879999999993</v>
      </c>
      <c r="I40" s="17">
        <v>1.8434999999999999</v>
      </c>
      <c r="J40" s="21">
        <f>H40-E40</f>
        <v>-105.16217653463903</v>
      </c>
      <c r="K40" s="18"/>
      <c r="L40" s="2">
        <f>IFERROR(J40/E40,"100.0%")</f>
        <v>-0.53052711879347336</v>
      </c>
      <c r="M40" s="2">
        <f>L40</f>
        <v>-0.53052711879347336</v>
      </c>
    </row>
    <row r="41" spans="1:13" x14ac:dyDescent="0.2">
      <c r="A41" s="7">
        <f>A40+1</f>
        <v>22</v>
      </c>
      <c r="C41" s="8" t="s">
        <v>9</v>
      </c>
      <c r="E41" s="20">
        <v>928.87233049839688</v>
      </c>
      <c r="F41" s="17">
        <v>18.400798940142568</v>
      </c>
      <c r="G41" s="7"/>
      <c r="H41" s="20">
        <v>1055.2137279999999</v>
      </c>
      <c r="I41" s="17">
        <v>20.903600000000001</v>
      </c>
      <c r="J41" s="21">
        <f>H41-E41</f>
        <v>126.34139750160307</v>
      </c>
      <c r="L41" s="3">
        <f>J41/E41</f>
        <v>0.13601589083164226</v>
      </c>
      <c r="M41" s="3">
        <f>L41</f>
        <v>0.13601589083164226</v>
      </c>
    </row>
    <row r="42" spans="1:13" x14ac:dyDescent="0.2">
      <c r="A42" s="7">
        <f>A41+1</f>
        <v>23</v>
      </c>
      <c r="C42" s="8" t="s">
        <v>23</v>
      </c>
      <c r="E42" s="22">
        <f>SUM(E38:E41)</f>
        <v>3094.7340198525303</v>
      </c>
      <c r="F42" s="37">
        <v>61.306141439233961</v>
      </c>
      <c r="G42" s="7"/>
      <c r="H42" s="22">
        <f>SUM(H38:H41)</f>
        <v>3183.8881069999998</v>
      </c>
      <c r="I42" s="37">
        <v>63.072268363708396</v>
      </c>
      <c r="J42" s="23">
        <f>SUM(J38:J41)</f>
        <v>89.15408714746988</v>
      </c>
      <c r="L42" s="24">
        <f>J42/E42</f>
        <v>2.8808319737835899E-2</v>
      </c>
      <c r="M42" s="24">
        <f>(J38+J41+J40)/(E38+E41+E40)</f>
        <v>3.4282981510905357E-2</v>
      </c>
    </row>
    <row r="43" spans="1:13" x14ac:dyDescent="0.2">
      <c r="A43" s="7"/>
      <c r="E43" s="20"/>
      <c r="F43" s="18"/>
      <c r="G43" s="7"/>
      <c r="H43" s="20"/>
      <c r="I43" s="18"/>
      <c r="J43" s="21"/>
      <c r="L43" s="25"/>
      <c r="M43" s="25"/>
    </row>
    <row r="44" spans="1:13" x14ac:dyDescent="0.2">
      <c r="A44" s="7">
        <f>A42+1</f>
        <v>24</v>
      </c>
      <c r="C44" s="8" t="s">
        <v>22</v>
      </c>
      <c r="E44" s="22">
        <v>3221.0754173541336</v>
      </c>
      <c r="F44" s="38">
        <v>63.808942499091394</v>
      </c>
      <c r="G44" s="7"/>
      <c r="H44" s="22">
        <v>3277.8768190000001</v>
      </c>
      <c r="I44" s="38">
        <v>64.934168363708395</v>
      </c>
      <c r="J44" s="23">
        <f>H44-E44</f>
        <v>56.801401645866463</v>
      </c>
      <c r="L44" s="39">
        <v>1.7634297334312276E-2</v>
      </c>
      <c r="M44" s="39">
        <v>2.0830209044465083E-2</v>
      </c>
    </row>
    <row r="45" spans="1:13" x14ac:dyDescent="0.2">
      <c r="A45" s="7">
        <f>A44+1</f>
        <v>25</v>
      </c>
      <c r="C45" s="8" t="s">
        <v>21</v>
      </c>
      <c r="E45" s="25"/>
      <c r="F45" s="25"/>
      <c r="G45" s="25"/>
      <c r="H45" s="25"/>
      <c r="I45" s="25"/>
      <c r="J45" s="21"/>
      <c r="L45" s="39">
        <v>2.6225775138395451E-2</v>
      </c>
      <c r="M45" s="39">
        <v>3.397898918448107E-2</v>
      </c>
    </row>
    <row r="46" spans="1:13" x14ac:dyDescent="0.2">
      <c r="A46" s="7">
        <f>A45+1</f>
        <v>26</v>
      </c>
      <c r="C46" s="8" t="s">
        <v>20</v>
      </c>
      <c r="E46" s="22">
        <v>3071.8048469365585</v>
      </c>
      <c r="F46" s="38">
        <v>60.851918520930241</v>
      </c>
      <c r="G46" s="7"/>
      <c r="H46" s="22">
        <v>3183.8881069999998</v>
      </c>
      <c r="I46" s="38">
        <v>63.072268363708396</v>
      </c>
      <c r="J46" s="23">
        <f>H46-E46</f>
        <v>112.08326006344123</v>
      </c>
      <c r="L46" s="39">
        <v>3.6487754153789888E-2</v>
      </c>
      <c r="M46" s="39">
        <v>4.3483478629343639E-2</v>
      </c>
    </row>
    <row r="47" spans="1:13" x14ac:dyDescent="0.2">
      <c r="A47" s="7">
        <f>A46+1</f>
        <v>27</v>
      </c>
      <c r="C47" s="8" t="s">
        <v>19</v>
      </c>
      <c r="E47" s="25"/>
      <c r="F47" s="25"/>
      <c r="G47" s="25"/>
      <c r="H47" s="25"/>
      <c r="I47" s="25"/>
      <c r="J47" s="21"/>
      <c r="L47" s="39">
        <v>5.558055820584392E-2</v>
      </c>
      <c r="M47" s="39">
        <v>7.3623131251074433E-2</v>
      </c>
    </row>
    <row r="48" spans="1:13" x14ac:dyDescent="0.2">
      <c r="A48" s="7"/>
      <c r="E48" s="7"/>
      <c r="F48" s="7"/>
      <c r="G48" s="7"/>
      <c r="H48" s="7"/>
      <c r="I48" s="7"/>
      <c r="J48" s="27"/>
      <c r="K48" s="7"/>
      <c r="L48" s="7"/>
      <c r="M48" s="20"/>
    </row>
    <row r="49" spans="1:13" ht="14.25" x14ac:dyDescent="0.2">
      <c r="A49" s="7"/>
      <c r="C49" s="10" t="s">
        <v>49</v>
      </c>
      <c r="E49" s="45" t="s">
        <v>48</v>
      </c>
      <c r="F49" s="45"/>
      <c r="G49" s="7"/>
      <c r="H49" s="7"/>
      <c r="I49" s="7"/>
      <c r="J49" s="27"/>
      <c r="K49" s="7"/>
      <c r="L49" s="7"/>
      <c r="M49" s="7"/>
    </row>
    <row r="50" spans="1:13" x14ac:dyDescent="0.2">
      <c r="A50" s="7">
        <f>A47+1</f>
        <v>28</v>
      </c>
      <c r="C50" s="8" t="s">
        <v>25</v>
      </c>
      <c r="E50" s="20">
        <v>2906.7763366492927</v>
      </c>
      <c r="F50" s="17">
        <v>12.85842845549541</v>
      </c>
      <c r="G50" s="7"/>
      <c r="H50" s="20">
        <v>2952.0314109999999</v>
      </c>
      <c r="I50" s="17">
        <v>13.058618999380695</v>
      </c>
      <c r="J50" s="21">
        <f>H50-E50</f>
        <v>45.255074350707218</v>
      </c>
      <c r="K50" s="18"/>
      <c r="L50" s="3">
        <f>J50/E50</f>
        <v>1.5568818894017065E-2</v>
      </c>
      <c r="M50" s="3">
        <f>L50</f>
        <v>1.5568818894017065E-2</v>
      </c>
    </row>
    <row r="51" spans="1:13" x14ac:dyDescent="0.2">
      <c r="A51" s="7">
        <f>A50+1</f>
        <v>29</v>
      </c>
      <c r="C51" s="8" t="s">
        <v>27</v>
      </c>
      <c r="E51" s="20">
        <v>2213.1273999999999</v>
      </c>
      <c r="F51" s="17">
        <v>9.7899999999999991</v>
      </c>
      <c r="G51" s="18"/>
      <c r="H51" s="20">
        <v>2213.1273999999999</v>
      </c>
      <c r="I51" s="17">
        <v>9.7899999999999991</v>
      </c>
      <c r="J51" s="21">
        <f>H51-E51</f>
        <v>0</v>
      </c>
      <c r="K51" s="18"/>
      <c r="L51" s="1">
        <f>IFERROR(J51/E51,"100.0%")</f>
        <v>0</v>
      </c>
      <c r="M51" s="1">
        <v>0</v>
      </c>
    </row>
    <row r="52" spans="1:13" x14ac:dyDescent="0.2">
      <c r="A52" s="7">
        <f>A51+1</f>
        <v>30</v>
      </c>
      <c r="C52" s="8" t="s">
        <v>24</v>
      </c>
      <c r="E52" s="20">
        <v>887.6798355828148</v>
      </c>
      <c r="F52" s="17">
        <v>3.9267443846006138</v>
      </c>
      <c r="G52" s="18"/>
      <c r="H52" s="20">
        <v>416.74160999999998</v>
      </c>
      <c r="I52" s="17">
        <v>1.8434999999999999</v>
      </c>
      <c r="J52" s="21">
        <f>H52-E52</f>
        <v>-470.93822558281482</v>
      </c>
      <c r="K52" s="18"/>
      <c r="L52" s="2">
        <f>IFERROR(J52/E52,"100.0%")</f>
        <v>-0.53052711879347325</v>
      </c>
      <c r="M52" s="2">
        <f>L52</f>
        <v>-0.53052711879347325</v>
      </c>
    </row>
    <row r="53" spans="1:13" x14ac:dyDescent="0.2">
      <c r="A53" s="7">
        <f>A52+1</f>
        <v>31</v>
      </c>
      <c r="C53" s="8" t="s">
        <v>9</v>
      </c>
      <c r="E53" s="20">
        <v>4159.6846084086292</v>
      </c>
      <c r="F53" s="17">
        <v>18.400798940142568</v>
      </c>
      <c r="G53" s="7"/>
      <c r="H53" s="20">
        <v>4725.4678160000003</v>
      </c>
      <c r="I53" s="17">
        <v>20.903600000000004</v>
      </c>
      <c r="J53" s="21">
        <f>H53-E53</f>
        <v>565.78320759137114</v>
      </c>
      <c r="L53" s="3">
        <f>J53/E53</f>
        <v>0.13601589083164237</v>
      </c>
      <c r="M53" s="3">
        <f>L53</f>
        <v>0.13601589083164237</v>
      </c>
    </row>
    <row r="54" spans="1:13" x14ac:dyDescent="0.2">
      <c r="A54" s="7">
        <f>A53+1</f>
        <v>32</v>
      </c>
      <c r="C54" s="8" t="s">
        <v>23</v>
      </c>
      <c r="E54" s="22">
        <f>SUM(E50:E53)</f>
        <v>10167.268180640736</v>
      </c>
      <c r="F54" s="37">
        <v>44.975971780238595</v>
      </c>
      <c r="G54" s="7"/>
      <c r="H54" s="22">
        <f>SUM(H50:H53)</f>
        <v>10307.368236999999</v>
      </c>
      <c r="I54" s="37">
        <v>45.595718999380694</v>
      </c>
      <c r="J54" s="23">
        <f>SUM(J50:J53)</f>
        <v>140.10005635926353</v>
      </c>
      <c r="L54" s="24">
        <f>J54/E54</f>
        <v>1.3779518142938815E-2</v>
      </c>
      <c r="M54" s="24">
        <f>(J50+J53+J52)/(E50+E53+E52)</f>
        <v>1.7613474569151129E-2</v>
      </c>
    </row>
    <row r="55" spans="1:13" x14ac:dyDescent="0.2">
      <c r="A55" s="7"/>
      <c r="E55" s="20"/>
      <c r="F55" s="18"/>
      <c r="G55" s="7"/>
      <c r="H55" s="20"/>
      <c r="I55" s="18"/>
      <c r="J55" s="21"/>
      <c r="L55" s="25"/>
      <c r="M55" s="25"/>
    </row>
    <row r="56" spans="1:13" x14ac:dyDescent="0.2">
      <c r="A56" s="7">
        <f>A54+1</f>
        <v>33</v>
      </c>
      <c r="C56" s="8" t="s">
        <v>22</v>
      </c>
      <c r="E56" s="22">
        <v>10733.051388232107</v>
      </c>
      <c r="F56" s="38">
        <v>47.478772840096021</v>
      </c>
      <c r="G56" s="7"/>
      <c r="H56" s="22">
        <v>10728.269350999999</v>
      </c>
      <c r="I56" s="38">
        <v>47.457618999380692</v>
      </c>
      <c r="J56" s="23">
        <f>H56-E56</f>
        <v>-4.7820372321075411</v>
      </c>
      <c r="L56" s="16">
        <v>-4.455431227461228E-4</v>
      </c>
      <c r="M56" s="16">
        <v>-5.6127698307080996E-4</v>
      </c>
    </row>
    <row r="57" spans="1:13" x14ac:dyDescent="0.2">
      <c r="A57" s="7">
        <f>A56+1</f>
        <v>34</v>
      </c>
      <c r="C57" s="8" t="s">
        <v>21</v>
      </c>
      <c r="E57" s="25"/>
      <c r="F57" s="25"/>
      <c r="G57" s="25"/>
      <c r="H57" s="25"/>
      <c r="I57" s="25"/>
      <c r="J57" s="21"/>
      <c r="L57" s="16">
        <v>-7.9600011795271351E-4</v>
      </c>
      <c r="M57" s="40">
        <v>-1.2602694602463899E-3</v>
      </c>
    </row>
    <row r="58" spans="1:13" x14ac:dyDescent="0.2">
      <c r="A58" s="7">
        <f>A57+1</f>
        <v>35</v>
      </c>
      <c r="C58" s="8" t="s">
        <v>20</v>
      </c>
      <c r="E58" s="22">
        <v>10064.586547728999</v>
      </c>
      <c r="F58" s="38">
        <v>44.521748861934881</v>
      </c>
      <c r="G58" s="7"/>
      <c r="H58" s="22">
        <v>10307.368236999999</v>
      </c>
      <c r="I58" s="38">
        <v>45.595718999380694</v>
      </c>
      <c r="J58" s="23">
        <f>H58-E58</f>
        <v>242.78168927099978</v>
      </c>
      <c r="L58" s="39">
        <v>2.4122370861402377E-2</v>
      </c>
      <c r="M58" s="39">
        <v>3.0921856014652242E-2</v>
      </c>
    </row>
    <row r="59" spans="1:13" x14ac:dyDescent="0.2">
      <c r="A59" s="7">
        <f>A58+1</f>
        <v>36</v>
      </c>
      <c r="C59" s="8" t="s">
        <v>19</v>
      </c>
      <c r="E59" s="25"/>
      <c r="F59" s="25"/>
      <c r="G59" s="25"/>
      <c r="H59" s="25"/>
      <c r="I59" s="25"/>
      <c r="J59" s="21"/>
      <c r="L59" s="39">
        <v>4.5472240171062633E-2</v>
      </c>
      <c r="M59" s="39">
        <v>7.7665503037948835E-2</v>
      </c>
    </row>
    <row r="60" spans="1:13" x14ac:dyDescent="0.2">
      <c r="A60" s="7"/>
      <c r="E60" s="7"/>
      <c r="F60" s="7"/>
      <c r="G60" s="7"/>
      <c r="H60" s="7"/>
      <c r="I60" s="7"/>
      <c r="J60" s="27"/>
      <c r="K60" s="7"/>
      <c r="L60" s="7"/>
      <c r="M60" s="20"/>
    </row>
    <row r="61" spans="1:13" ht="14.25" x14ac:dyDescent="0.2">
      <c r="A61" s="7"/>
      <c r="C61" s="10" t="s">
        <v>47</v>
      </c>
      <c r="E61" s="8" t="s">
        <v>46</v>
      </c>
      <c r="J61" s="21"/>
    </row>
    <row r="62" spans="1:13" x14ac:dyDescent="0.2">
      <c r="A62" s="7">
        <f>A59+1</f>
        <v>37</v>
      </c>
      <c r="C62" s="8" t="s">
        <v>25</v>
      </c>
      <c r="E62" s="20">
        <v>22068.760649455457</v>
      </c>
      <c r="F62" s="17">
        <v>6.5075785404322479</v>
      </c>
      <c r="G62" s="7"/>
      <c r="H62" s="20">
        <v>20138.256590999994</v>
      </c>
      <c r="I62" s="17">
        <v>5.9383165423266986</v>
      </c>
      <c r="J62" s="21">
        <f>H62-E62</f>
        <v>-1930.5040584554627</v>
      </c>
      <c r="K62" s="18"/>
      <c r="L62" s="2">
        <f>J62/E62</f>
        <v>-8.7476777201944841E-2</v>
      </c>
      <c r="M62" s="2">
        <f>L62</f>
        <v>-8.7476777201944841E-2</v>
      </c>
    </row>
    <row r="63" spans="1:13" x14ac:dyDescent="0.2">
      <c r="A63" s="7">
        <f>A62+1</f>
        <v>38</v>
      </c>
      <c r="C63" s="8" t="s">
        <v>27</v>
      </c>
      <c r="E63" s="20">
        <v>33200.239599999994</v>
      </c>
      <c r="F63" s="17">
        <v>9.7899999999999991</v>
      </c>
      <c r="G63" s="18"/>
      <c r="H63" s="20">
        <v>33200.239599999994</v>
      </c>
      <c r="I63" s="17">
        <v>9.7899999999999991</v>
      </c>
      <c r="J63" s="21">
        <f>H63-E63</f>
        <v>0</v>
      </c>
      <c r="K63" s="18"/>
      <c r="L63" s="1">
        <f>IFERROR(J63/E63,"100.0%")</f>
        <v>0</v>
      </c>
      <c r="M63" s="1">
        <v>0</v>
      </c>
    </row>
    <row r="64" spans="1:13" x14ac:dyDescent="0.2">
      <c r="A64" s="7">
        <f>A63+1</f>
        <v>39</v>
      </c>
      <c r="C64" s="8" t="s">
        <v>24</v>
      </c>
      <c r="E64" s="20">
        <v>13316.532626832986</v>
      </c>
      <c r="F64" s="17">
        <v>3.9267443846006138</v>
      </c>
      <c r="G64" s="18"/>
      <c r="H64" s="20">
        <v>6251.750939999999</v>
      </c>
      <c r="I64" s="17">
        <v>1.8434999999999997</v>
      </c>
      <c r="J64" s="21">
        <f>H64-E64</f>
        <v>-7064.7816868329874</v>
      </c>
      <c r="K64" s="18"/>
      <c r="L64" s="2">
        <f>IFERROR(J64/E64,"100.0%")</f>
        <v>-0.53052711879347336</v>
      </c>
      <c r="M64" s="2">
        <f>L64</f>
        <v>-0.53052711879347336</v>
      </c>
    </row>
    <row r="65" spans="1:13" x14ac:dyDescent="0.2">
      <c r="A65" s="7">
        <f>A64+1</f>
        <v>40</v>
      </c>
      <c r="C65" s="8" t="s">
        <v>9</v>
      </c>
      <c r="E65" s="20">
        <v>62401.525397769081</v>
      </c>
      <c r="F65" s="17">
        <v>18.400798940142568</v>
      </c>
      <c r="G65" s="7"/>
      <c r="H65" s="20">
        <v>70889.124464000008</v>
      </c>
      <c r="I65" s="17">
        <v>20.903600000000004</v>
      </c>
      <c r="J65" s="21">
        <f>H65-E65</f>
        <v>8487.5990662309268</v>
      </c>
      <c r="L65" s="3">
        <f>J65/E65</f>
        <v>0.13601589083164251</v>
      </c>
      <c r="M65" s="3">
        <f>L65</f>
        <v>0.13601589083164251</v>
      </c>
    </row>
    <row r="66" spans="1:13" x14ac:dyDescent="0.2">
      <c r="A66" s="7">
        <f>A65+1</f>
        <v>41</v>
      </c>
      <c r="C66" s="8" t="s">
        <v>23</v>
      </c>
      <c r="E66" s="22">
        <f>SUM(E62:E65)</f>
        <v>130987.05827405752</v>
      </c>
      <c r="F66" s="37">
        <v>38.62512186517543</v>
      </c>
      <c r="G66" s="7"/>
      <c r="H66" s="22">
        <f>SUM(H62:H65)</f>
        <v>130479.37159499999</v>
      </c>
      <c r="I66" s="37">
        <v>38.475416542326698</v>
      </c>
      <c r="J66" s="23">
        <f>SUM(J62:J65)</f>
        <v>-507.68667905752227</v>
      </c>
      <c r="L66" s="16">
        <f>J66/E66</f>
        <v>-3.8758537350714098E-3</v>
      </c>
      <c r="M66" s="16">
        <f>(J62+J65+J64)/(E62+E65+E64)</f>
        <v>-5.1917700763918053E-3</v>
      </c>
    </row>
    <row r="67" spans="1:13" x14ac:dyDescent="0.2">
      <c r="A67" s="7"/>
      <c r="E67" s="20"/>
      <c r="F67" s="18"/>
      <c r="G67" s="7"/>
      <c r="H67" s="20"/>
      <c r="I67" s="18"/>
      <c r="J67" s="21"/>
      <c r="L67" s="25"/>
      <c r="M67" s="25"/>
    </row>
    <row r="68" spans="1:13" x14ac:dyDescent="0.2">
      <c r="A68" s="7">
        <f>A66+1</f>
        <v>42</v>
      </c>
      <c r="C68" s="8" t="s">
        <v>22</v>
      </c>
      <c r="E68" s="22">
        <v>139474.65734028845</v>
      </c>
      <c r="F68" s="38">
        <v>41.12792292503287</v>
      </c>
      <c r="G68" s="7"/>
      <c r="H68" s="22">
        <v>136793.521351</v>
      </c>
      <c r="I68" s="38">
        <v>40.337316542326704</v>
      </c>
      <c r="J68" s="23">
        <f>H68-E68</f>
        <v>-2681.1359892884502</v>
      </c>
      <c r="L68" s="16">
        <v>-1.9223105045865413E-2</v>
      </c>
      <c r="M68" s="16">
        <v>-2.5228423230137673E-2</v>
      </c>
    </row>
    <row r="69" spans="1:13" x14ac:dyDescent="0.2">
      <c r="A69" s="7">
        <f>A68+1</f>
        <v>43</v>
      </c>
      <c r="C69" s="8" t="s">
        <v>21</v>
      </c>
      <c r="E69" s="25"/>
      <c r="F69" s="25"/>
      <c r="G69" s="25"/>
      <c r="H69" s="25"/>
      <c r="I69" s="25"/>
      <c r="J69" s="21"/>
      <c r="L69" s="16">
        <v>-3.9091859126101178E-2</v>
      </c>
      <c r="M69" s="16">
        <v>-7.5769782896926499E-2</v>
      </c>
    </row>
    <row r="70" spans="1:13" x14ac:dyDescent="0.2">
      <c r="A70" s="7">
        <f>A69+1</f>
        <v>44</v>
      </c>
      <c r="C70" s="8" t="s">
        <v>20</v>
      </c>
      <c r="E70" s="22">
        <v>129446.67934458924</v>
      </c>
      <c r="F70" s="38">
        <v>38.170898946871716</v>
      </c>
      <c r="G70" s="7"/>
      <c r="H70" s="22">
        <v>130479.37159499999</v>
      </c>
      <c r="I70" s="38">
        <v>38.475416542326698</v>
      </c>
      <c r="J70" s="23">
        <f>H70-E70</f>
        <v>1032.6922504107497</v>
      </c>
      <c r="L70" s="39">
        <v>7.9777423077937726E-3</v>
      </c>
      <c r="M70" s="39">
        <v>1.0729667020943487E-2</v>
      </c>
    </row>
    <row r="71" spans="1:13" x14ac:dyDescent="0.2">
      <c r="A71" s="7">
        <f>A70+1</f>
        <v>45</v>
      </c>
      <c r="C71" s="8" t="s">
        <v>19</v>
      </c>
      <c r="E71" s="25"/>
      <c r="F71" s="25"/>
      <c r="G71" s="25"/>
      <c r="H71" s="25"/>
      <c r="I71" s="25"/>
      <c r="J71" s="21"/>
      <c r="L71" s="39">
        <v>1.7635508390277107E-2</v>
      </c>
      <c r="M71" s="39">
        <v>4.0725614639545792E-2</v>
      </c>
    </row>
    <row r="75" spans="1:13" x14ac:dyDescent="0.2">
      <c r="A75" s="48" t="s">
        <v>141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3" x14ac:dyDescent="0.2">
      <c r="A76" s="48" t="s">
        <v>102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</row>
    <row r="78" spans="1:13" x14ac:dyDescent="0.2">
      <c r="A78" s="7"/>
      <c r="E78" s="49" t="s">
        <v>142</v>
      </c>
      <c r="F78" s="49"/>
      <c r="H78" s="49" t="s">
        <v>62</v>
      </c>
      <c r="I78" s="49"/>
      <c r="J78" s="49"/>
      <c r="L78" s="49" t="s">
        <v>61</v>
      </c>
      <c r="M78" s="49"/>
    </row>
    <row r="79" spans="1:13" x14ac:dyDescent="0.2">
      <c r="A79" s="7"/>
      <c r="E79" s="7"/>
      <c r="F79" s="7"/>
      <c r="H79" s="7"/>
      <c r="I79" s="7"/>
      <c r="J79" s="7" t="s">
        <v>58</v>
      </c>
      <c r="L79" s="7" t="s">
        <v>60</v>
      </c>
      <c r="M79" s="7" t="s">
        <v>59</v>
      </c>
    </row>
    <row r="80" spans="1:13" x14ac:dyDescent="0.2">
      <c r="A80" s="7" t="s">
        <v>0</v>
      </c>
      <c r="E80" s="7" t="s">
        <v>58</v>
      </c>
      <c r="F80" s="7" t="s">
        <v>12</v>
      </c>
      <c r="H80" s="7" t="s">
        <v>58</v>
      </c>
      <c r="I80" s="7" t="s">
        <v>12</v>
      </c>
      <c r="J80" s="7" t="s">
        <v>15</v>
      </c>
      <c r="L80" s="7" t="s">
        <v>57</v>
      </c>
      <c r="M80" s="7" t="s">
        <v>57</v>
      </c>
    </row>
    <row r="81" spans="1:13" ht="14.25" x14ac:dyDescent="0.2">
      <c r="A81" s="36" t="s">
        <v>1</v>
      </c>
      <c r="C81" s="15" t="s">
        <v>6</v>
      </c>
      <c r="E81" s="36" t="s">
        <v>17</v>
      </c>
      <c r="F81" s="36" t="s">
        <v>7</v>
      </c>
      <c r="H81" s="36" t="s">
        <v>17</v>
      </c>
      <c r="I81" s="36" t="s">
        <v>7</v>
      </c>
      <c r="J81" s="36" t="s">
        <v>17</v>
      </c>
      <c r="L81" s="36" t="s">
        <v>2</v>
      </c>
      <c r="M81" s="36" t="s">
        <v>2</v>
      </c>
    </row>
    <row r="82" spans="1:13" x14ac:dyDescent="0.2">
      <c r="A82" s="7"/>
      <c r="E82" s="7" t="s">
        <v>3</v>
      </c>
      <c r="F82" s="7" t="s">
        <v>4</v>
      </c>
      <c r="G82" s="7"/>
      <c r="H82" s="7" t="s">
        <v>10</v>
      </c>
      <c r="I82" s="7" t="s">
        <v>11</v>
      </c>
      <c r="J82" s="7" t="s">
        <v>56</v>
      </c>
      <c r="K82" s="7"/>
      <c r="L82" s="7" t="s">
        <v>55</v>
      </c>
      <c r="M82" s="7" t="s">
        <v>8</v>
      </c>
    </row>
    <row r="83" spans="1:13" x14ac:dyDescent="0.2">
      <c r="A83" s="7"/>
      <c r="E83" s="7"/>
      <c r="F83" s="7"/>
      <c r="G83" s="7"/>
      <c r="H83" s="7"/>
      <c r="I83" s="7"/>
      <c r="J83" s="27"/>
      <c r="K83" s="7"/>
      <c r="L83" s="7"/>
      <c r="M83" s="7"/>
    </row>
    <row r="84" spans="1:13" ht="14.25" x14ac:dyDescent="0.2">
      <c r="A84" s="7"/>
      <c r="C84" s="10" t="s">
        <v>45</v>
      </c>
      <c r="E84" s="8" t="s">
        <v>107</v>
      </c>
      <c r="G84" s="7"/>
      <c r="H84" s="7"/>
      <c r="I84" s="7"/>
      <c r="J84" s="27"/>
      <c r="K84" s="7"/>
      <c r="L84" s="7"/>
      <c r="M84" s="7"/>
    </row>
    <row r="85" spans="1:13" x14ac:dyDescent="0.2">
      <c r="A85" s="7">
        <f>A71+1</f>
        <v>46</v>
      </c>
      <c r="C85" s="8" t="s">
        <v>25</v>
      </c>
      <c r="E85" s="20">
        <v>20571.514708088391</v>
      </c>
      <c r="F85" s="17">
        <v>6.0649299822188256</v>
      </c>
      <c r="G85" s="7"/>
      <c r="H85" s="20">
        <v>22925.337051999999</v>
      </c>
      <c r="I85" s="17">
        <v>6.7588880066511789</v>
      </c>
      <c r="J85" s="21">
        <f>H85-E85</f>
        <v>2353.8223439116082</v>
      </c>
      <c r="K85" s="18"/>
      <c r="L85" s="3">
        <f>J85/E85</f>
        <v>0.11442144039039201</v>
      </c>
      <c r="M85" s="3">
        <f>L85</f>
        <v>0.11442144039039201</v>
      </c>
    </row>
    <row r="86" spans="1:13" x14ac:dyDescent="0.2">
      <c r="A86" s="7">
        <f>A85+1</f>
        <v>47</v>
      </c>
      <c r="C86" s="8" t="s">
        <v>27</v>
      </c>
      <c r="E86" s="20">
        <v>33206.505199999992</v>
      </c>
      <c r="F86" s="17">
        <v>9.7899999999999991</v>
      </c>
      <c r="G86" s="18"/>
      <c r="H86" s="20">
        <v>33206.505199999992</v>
      </c>
      <c r="I86" s="17">
        <v>9.7899999999999991</v>
      </c>
      <c r="J86" s="21">
        <f>H86-E86</f>
        <v>0</v>
      </c>
      <c r="K86" s="18"/>
      <c r="L86" s="1">
        <f>IFERROR(J86/E86,"100.0%")</f>
        <v>0</v>
      </c>
      <c r="M86" s="1">
        <v>0</v>
      </c>
    </row>
    <row r="87" spans="1:13" x14ac:dyDescent="0.2">
      <c r="A87" s="7">
        <f>A86+1</f>
        <v>48</v>
      </c>
      <c r="C87" s="8" t="s">
        <v>24</v>
      </c>
      <c r="E87" s="20">
        <v>13319.051122395083</v>
      </c>
      <c r="F87" s="17">
        <v>3.9267459704927896</v>
      </c>
      <c r="G87" s="18"/>
      <c r="H87" s="20">
        <v>4530.1949279999999</v>
      </c>
      <c r="I87" s="17">
        <v>1.3355999999999999</v>
      </c>
      <c r="J87" s="21">
        <f>H87-E87</f>
        <v>-8788.8561943950845</v>
      </c>
      <c r="K87" s="18"/>
      <c r="L87" s="2">
        <f>IFERROR(J87/E87,"100.0%")</f>
        <v>-0.65987104588983947</v>
      </c>
      <c r="M87" s="2">
        <f>L87</f>
        <v>-0.65987104588983947</v>
      </c>
    </row>
    <row r="88" spans="1:13" x14ac:dyDescent="0.2">
      <c r="A88" s="7">
        <f>A87+1</f>
        <v>49</v>
      </c>
      <c r="C88" s="8" t="s">
        <v>9</v>
      </c>
      <c r="E88" s="20">
        <v>62413.343611453587</v>
      </c>
      <c r="F88" s="17">
        <v>18.400811234906183</v>
      </c>
      <c r="G88" s="7"/>
      <c r="H88" s="20">
        <v>70902.502768000006</v>
      </c>
      <c r="I88" s="17">
        <v>20.903600000000004</v>
      </c>
      <c r="J88" s="21">
        <f>H88-E88</f>
        <v>8489.1591565464187</v>
      </c>
      <c r="L88" s="3">
        <f>J88/E88</f>
        <v>0.13601513178647517</v>
      </c>
      <c r="M88" s="3">
        <f>L88</f>
        <v>0.13601513178647517</v>
      </c>
    </row>
    <row r="89" spans="1:13" x14ac:dyDescent="0.2">
      <c r="A89" s="7">
        <f>A88+1</f>
        <v>50</v>
      </c>
      <c r="C89" s="8" t="s">
        <v>23</v>
      </c>
      <c r="E89" s="22">
        <f>SUM(E85:E88)</f>
        <v>129510.41464193705</v>
      </c>
      <c r="F89" s="37">
        <v>38.182487187617795</v>
      </c>
      <c r="G89" s="7"/>
      <c r="H89" s="22">
        <f>SUM(H85:H88)</f>
        <v>131564.53994799999</v>
      </c>
      <c r="I89" s="37">
        <v>38.788088006651179</v>
      </c>
      <c r="J89" s="23">
        <f>SUM(J85:J88)</f>
        <v>2054.1253060629424</v>
      </c>
      <c r="L89" s="24">
        <f>J89/E89</f>
        <v>1.5860695927366691E-2</v>
      </c>
      <c r="M89" s="24">
        <f>(J85+J88+J87)/(E85+E88+E87)</f>
        <v>2.1329614944670575E-2</v>
      </c>
    </row>
    <row r="90" spans="1:13" x14ac:dyDescent="0.2">
      <c r="A90" s="7"/>
      <c r="E90" s="20"/>
      <c r="F90" s="18"/>
      <c r="G90" s="7"/>
      <c r="H90" s="20"/>
      <c r="I90" s="18"/>
      <c r="J90" s="21"/>
      <c r="L90" s="25"/>
      <c r="M90" s="25"/>
    </row>
    <row r="91" spans="1:13" x14ac:dyDescent="0.2">
      <c r="A91" s="7">
        <f>A89+1</f>
        <v>51</v>
      </c>
      <c r="C91" s="8" t="s">
        <v>22</v>
      </c>
      <c r="E91" s="22">
        <v>137999.57379848347</v>
      </c>
      <c r="F91" s="38">
        <v>40.685275952711613</v>
      </c>
      <c r="G91" s="7"/>
      <c r="H91" s="22">
        <v>137880.220508</v>
      </c>
      <c r="I91" s="38">
        <v>40.650088006651181</v>
      </c>
      <c r="J91" s="23">
        <f>H91-E91</f>
        <v>-119.35329048347194</v>
      </c>
      <c r="L91" s="16">
        <v>-8.6488158766173814E-4</v>
      </c>
      <c r="M91" s="16">
        <v>-1.1389426045035464E-3</v>
      </c>
    </row>
    <row r="92" spans="1:13" x14ac:dyDescent="0.2">
      <c r="A92" s="7">
        <f>A91+1</f>
        <v>52</v>
      </c>
      <c r="C92" s="8" t="s">
        <v>21</v>
      </c>
      <c r="E92" s="25"/>
      <c r="F92" s="25"/>
      <c r="G92" s="25"/>
      <c r="H92" s="25"/>
      <c r="I92" s="25"/>
      <c r="J92" s="21"/>
      <c r="L92" s="16">
        <v>-1.7788152098211728E-3</v>
      </c>
      <c r="M92" s="16">
        <v>-3.5217261075092803E-3</v>
      </c>
    </row>
    <row r="93" spans="1:13" x14ac:dyDescent="0.2">
      <c r="A93" s="7">
        <f>A92+1</f>
        <v>53</v>
      </c>
      <c r="C93" s="8" t="s">
        <v>20</v>
      </c>
      <c r="E93" s="22">
        <v>127969.69648201826</v>
      </c>
      <c r="F93" s="38">
        <v>37.728249962268201</v>
      </c>
      <c r="G93" s="7"/>
      <c r="H93" s="22">
        <v>131564.53994799999</v>
      </c>
      <c r="I93" s="38">
        <v>38.788088006651179</v>
      </c>
      <c r="J93" s="23">
        <f>H93-E93</f>
        <v>3594.8434659817285</v>
      </c>
      <c r="L93" s="39">
        <v>2.8091365102884853E-2</v>
      </c>
      <c r="M93" s="16">
        <v>3.7935019044297129E-2</v>
      </c>
    </row>
    <row r="94" spans="1:13" x14ac:dyDescent="0.2">
      <c r="A94" s="7">
        <f>A93+1</f>
        <v>54</v>
      </c>
      <c r="C94" s="8" t="s">
        <v>19</v>
      </c>
      <c r="E94" s="25"/>
      <c r="F94" s="25"/>
      <c r="G94" s="25"/>
      <c r="H94" s="25"/>
      <c r="I94" s="25"/>
      <c r="J94" s="21"/>
      <c r="L94" s="39">
        <v>6.2993170542021595E-2</v>
      </c>
      <c r="M94" s="39">
        <v>0.15065967035568767</v>
      </c>
    </row>
    <row r="96" spans="1:13" ht="14.25" x14ac:dyDescent="0.2">
      <c r="A96" s="7"/>
      <c r="C96" s="10" t="s">
        <v>44</v>
      </c>
      <c r="E96" s="8" t="s">
        <v>108</v>
      </c>
      <c r="G96" s="7"/>
      <c r="H96" s="7"/>
      <c r="I96" s="7"/>
      <c r="J96" s="27"/>
      <c r="K96" s="7"/>
      <c r="L96" s="7"/>
      <c r="M96" s="7"/>
    </row>
    <row r="97" spans="1:13" x14ac:dyDescent="0.2">
      <c r="A97" s="7">
        <f>A94+1</f>
        <v>55</v>
      </c>
      <c r="C97" s="8" t="s">
        <v>25</v>
      </c>
      <c r="E97" s="20">
        <v>81273.991813933811</v>
      </c>
      <c r="F97" s="17">
        <v>13.578094317584133</v>
      </c>
      <c r="G97" s="7"/>
      <c r="H97" s="20">
        <v>86461.102454000007</v>
      </c>
      <c r="I97" s="17">
        <v>14.444682458939434</v>
      </c>
      <c r="J97" s="21">
        <f>H97-E97</f>
        <v>5187.1106400661956</v>
      </c>
      <c r="K97" s="18"/>
      <c r="L97" s="3">
        <f>J97/E97</f>
        <v>6.3822515964780072E-2</v>
      </c>
      <c r="M97" s="3">
        <f>L97</f>
        <v>6.3822515964780072E-2</v>
      </c>
    </row>
    <row r="98" spans="1:13" x14ac:dyDescent="0.2">
      <c r="A98" s="7">
        <f>A97+1</f>
        <v>56</v>
      </c>
      <c r="C98" s="8" t="s">
        <v>27</v>
      </c>
      <c r="E98" s="20">
        <v>58599.709299999995</v>
      </c>
      <c r="F98" s="17">
        <v>9.7899999999999991</v>
      </c>
      <c r="G98" s="18"/>
      <c r="H98" s="20">
        <v>58599.709299999995</v>
      </c>
      <c r="I98" s="17">
        <v>9.7899999999999991</v>
      </c>
      <c r="J98" s="21">
        <f>H98-E98</f>
        <v>0</v>
      </c>
      <c r="K98" s="18"/>
      <c r="L98" s="1">
        <f>IFERROR(J98/E98,"100.0%")</f>
        <v>0</v>
      </c>
      <c r="M98" s="1">
        <v>0</v>
      </c>
    </row>
    <row r="99" spans="1:13" x14ac:dyDescent="0.2">
      <c r="A99" s="7">
        <f>A98+1</f>
        <v>57</v>
      </c>
      <c r="C99" s="8" t="s">
        <v>24</v>
      </c>
      <c r="E99" s="20">
        <v>23504.205553199576</v>
      </c>
      <c r="F99" s="17">
        <v>3.9267459704927896</v>
      </c>
      <c r="G99" s="18"/>
      <c r="H99" s="20">
        <v>7994.4608520000002</v>
      </c>
      <c r="I99" s="17">
        <v>1.3355999999999999</v>
      </c>
      <c r="J99" s="21">
        <f>H99-E99</f>
        <v>-15509.744701199576</v>
      </c>
      <c r="K99" s="18"/>
      <c r="L99" s="2">
        <f>IFERROR(J99/E99,"100.0%")</f>
        <v>-0.65987104588983936</v>
      </c>
      <c r="M99" s="2">
        <f>L99</f>
        <v>-0.65987104588983936</v>
      </c>
    </row>
    <row r="100" spans="1:13" x14ac:dyDescent="0.2">
      <c r="A100" s="7">
        <f>A99+1</f>
        <v>58</v>
      </c>
      <c r="C100" s="8" t="s">
        <v>9</v>
      </c>
      <c r="E100" s="20">
        <v>110141.18378444089</v>
      </c>
      <c r="F100" s="17">
        <v>18.400811234906183</v>
      </c>
      <c r="G100" s="7"/>
      <c r="H100" s="20">
        <v>125122.051412</v>
      </c>
      <c r="I100" s="17">
        <v>20.903600000000001</v>
      </c>
      <c r="J100" s="21">
        <f>H100-E100</f>
        <v>14980.867627559113</v>
      </c>
      <c r="L100" s="3">
        <f>J100/E100</f>
        <v>0.1360151317864752</v>
      </c>
      <c r="M100" s="3">
        <f>L100</f>
        <v>0.1360151317864752</v>
      </c>
    </row>
    <row r="101" spans="1:13" x14ac:dyDescent="0.2">
      <c r="A101" s="7">
        <f>A100+1</f>
        <v>59</v>
      </c>
      <c r="C101" s="8" t="s">
        <v>23</v>
      </c>
      <c r="E101" s="22">
        <f>SUM(E97:E100)</f>
        <v>273519.0904515743</v>
      </c>
      <c r="F101" s="37">
        <v>45.695651522983113</v>
      </c>
      <c r="G101" s="7"/>
      <c r="H101" s="22">
        <f>SUM(H97:H100)</f>
        <v>278177.32401799998</v>
      </c>
      <c r="I101" s="37">
        <v>46.473882458939428</v>
      </c>
      <c r="J101" s="23">
        <f>SUM(J97:J100)</f>
        <v>4658.2335664257334</v>
      </c>
      <c r="L101" s="24">
        <f>J101/E101</f>
        <v>1.7030743845832065E-2</v>
      </c>
      <c r="M101" s="24">
        <f>(J97+J100+J99)/(E97+E100+E99)</f>
        <v>2.1674329888100984E-2</v>
      </c>
    </row>
    <row r="102" spans="1:13" x14ac:dyDescent="0.2">
      <c r="A102" s="7"/>
      <c r="E102" s="7"/>
      <c r="F102" s="7"/>
      <c r="G102" s="7"/>
      <c r="H102" s="7"/>
      <c r="I102" s="7"/>
      <c r="J102" s="27"/>
      <c r="K102" s="7"/>
      <c r="L102" s="7"/>
      <c r="M102" s="7"/>
    </row>
    <row r="103" spans="1:13" x14ac:dyDescent="0.2">
      <c r="A103" s="7">
        <f>A118+1</f>
        <v>69</v>
      </c>
      <c r="C103" s="8" t="s">
        <v>22</v>
      </c>
      <c r="E103" s="22">
        <v>288499.95807913342</v>
      </c>
      <c r="F103" s="38">
        <v>48.198440288076924</v>
      </c>
      <c r="G103" s="7"/>
      <c r="H103" s="22">
        <v>289322.641558</v>
      </c>
      <c r="I103" s="38">
        <v>48.33588245893943</v>
      </c>
      <c r="J103" s="23">
        <f>H103-E103</f>
        <v>822.68347886658739</v>
      </c>
      <c r="L103" s="39">
        <v>2.8515895958673384E-3</v>
      </c>
      <c r="M103" s="39">
        <v>3.5784366621411418E-3</v>
      </c>
    </row>
    <row r="104" spans="1:13" x14ac:dyDescent="0.2">
      <c r="A104" s="7">
        <f>A103+1</f>
        <v>70</v>
      </c>
      <c r="C104" s="8" t="s">
        <v>21</v>
      </c>
      <c r="E104" s="25"/>
      <c r="F104" s="25"/>
      <c r="G104" s="25"/>
      <c r="H104" s="25"/>
      <c r="I104" s="25"/>
      <c r="J104" s="21"/>
      <c r="L104" s="39">
        <v>5.0354634579983801E-3</v>
      </c>
      <c r="M104" s="39">
        <v>7.8516666590856803E-3</v>
      </c>
    </row>
    <row r="105" spans="1:13" x14ac:dyDescent="0.2">
      <c r="A105" s="7">
        <f>A104+1</f>
        <v>71</v>
      </c>
      <c r="C105" s="8" t="s">
        <v>20</v>
      </c>
      <c r="E105" s="22">
        <v>270800.17631891597</v>
      </c>
      <c r="F105" s="38">
        <v>45.241414297633511</v>
      </c>
      <c r="G105" s="7"/>
      <c r="H105" s="22">
        <v>278177.32401799998</v>
      </c>
      <c r="I105" s="38">
        <v>46.473882458939428</v>
      </c>
      <c r="J105" s="23">
        <f>H105-E105</f>
        <v>7377.1476990840165</v>
      </c>
      <c r="L105" s="39">
        <v>2.7242034327171684E-2</v>
      </c>
      <c r="M105" s="39">
        <v>3.4764992757657036E-2</v>
      </c>
    </row>
    <row r="106" spans="1:13" x14ac:dyDescent="0.2">
      <c r="A106" s="7">
        <f>A105+1</f>
        <v>72</v>
      </c>
      <c r="C106" s="8" t="s">
        <v>19</v>
      </c>
      <c r="E106" s="25"/>
      <c r="F106" s="25"/>
      <c r="G106" s="25"/>
      <c r="H106" s="25"/>
      <c r="I106" s="25"/>
      <c r="J106" s="21"/>
      <c r="L106" s="39">
        <v>5.0640051166212043E-2</v>
      </c>
      <c r="M106" s="39">
        <v>8.4718441965980662E-2</v>
      </c>
    </row>
    <row r="107" spans="1:13" x14ac:dyDescent="0.2">
      <c r="A107" s="7"/>
      <c r="E107" s="20"/>
      <c r="F107" s="17"/>
      <c r="G107" s="7"/>
      <c r="H107" s="20"/>
      <c r="I107" s="17"/>
      <c r="J107" s="21"/>
      <c r="L107" s="25"/>
      <c r="M107" s="25"/>
    </row>
    <row r="108" spans="1:13" ht="14.25" x14ac:dyDescent="0.2">
      <c r="A108" s="7"/>
      <c r="C108" s="10" t="s">
        <v>43</v>
      </c>
      <c r="E108" s="8" t="s">
        <v>109</v>
      </c>
      <c r="J108" s="21"/>
    </row>
    <row r="109" spans="1:13" x14ac:dyDescent="0.2">
      <c r="A109" s="7">
        <f>A101+1</f>
        <v>60</v>
      </c>
      <c r="C109" s="8" t="s">
        <v>25</v>
      </c>
      <c r="E109" s="20">
        <v>165180.95692481115</v>
      </c>
      <c r="F109" s="17">
        <v>11.012063794987411</v>
      </c>
      <c r="G109" s="7"/>
      <c r="H109" s="20">
        <v>168122.16</v>
      </c>
      <c r="I109" s="17">
        <v>11.208144000000001</v>
      </c>
      <c r="J109" s="21">
        <f>H109-E109</f>
        <v>2941.2030751888524</v>
      </c>
      <c r="K109" s="18"/>
      <c r="L109" s="3">
        <f>J109/E109</f>
        <v>1.7805945249049871E-2</v>
      </c>
      <c r="M109" s="3">
        <f>L109</f>
        <v>1.7805945249049871E-2</v>
      </c>
    </row>
    <row r="110" spans="1:13" x14ac:dyDescent="0.2">
      <c r="A110" s="7">
        <f>A109+1</f>
        <v>61</v>
      </c>
      <c r="C110" s="8" t="s">
        <v>27</v>
      </c>
      <c r="E110" s="20">
        <v>146849.99999999997</v>
      </c>
      <c r="F110" s="17">
        <v>9.7899999999999991</v>
      </c>
      <c r="G110" s="18"/>
      <c r="H110" s="20">
        <v>146849.99999999997</v>
      </c>
      <c r="I110" s="17">
        <v>9.7899999999999991</v>
      </c>
      <c r="J110" s="21">
        <f>H110-E110</f>
        <v>0</v>
      </c>
      <c r="K110" s="18"/>
      <c r="L110" s="1">
        <f>IFERROR(J110/E110,"100.0%")</f>
        <v>0</v>
      </c>
      <c r="M110" s="1">
        <v>0</v>
      </c>
    </row>
    <row r="111" spans="1:13" x14ac:dyDescent="0.2">
      <c r="A111" s="7">
        <f>A110+1</f>
        <v>62</v>
      </c>
      <c r="C111" s="8" t="s">
        <v>24</v>
      </c>
      <c r="E111" s="20">
        <v>58901.189557391845</v>
      </c>
      <c r="F111" s="17">
        <v>3.9267459704927896</v>
      </c>
      <c r="G111" s="18"/>
      <c r="H111" s="20">
        <v>20033.999999999996</v>
      </c>
      <c r="I111" s="17">
        <v>1.3355999999999999</v>
      </c>
      <c r="J111" s="21">
        <f>H111-E111</f>
        <v>-38867.189557391845</v>
      </c>
      <c r="K111" s="18"/>
      <c r="L111" s="2">
        <f>IFERROR(J111/E111,"100.0%")</f>
        <v>-0.65987104588983947</v>
      </c>
      <c r="M111" s="2">
        <f>L111</f>
        <v>-0.65987104588983947</v>
      </c>
    </row>
    <row r="112" spans="1:13" x14ac:dyDescent="0.2">
      <c r="A112" s="7">
        <f>A111+1</f>
        <v>63</v>
      </c>
      <c r="C112" s="8" t="s">
        <v>9</v>
      </c>
      <c r="E112" s="20">
        <v>276012.1685235927</v>
      </c>
      <c r="F112" s="17">
        <v>18.400811234906183</v>
      </c>
      <c r="G112" s="7"/>
      <c r="H112" s="20">
        <v>313554</v>
      </c>
      <c r="I112" s="17">
        <v>20.903600000000001</v>
      </c>
      <c r="J112" s="21">
        <f>H112-E112</f>
        <v>37541.8314764073</v>
      </c>
      <c r="L112" s="3">
        <f>J112/E112</f>
        <v>0.13601513178647534</v>
      </c>
      <c r="M112" s="3">
        <f>L112</f>
        <v>0.13601513178647534</v>
      </c>
    </row>
    <row r="113" spans="1:13" x14ac:dyDescent="0.2">
      <c r="A113" s="7">
        <f>A112+1</f>
        <v>64</v>
      </c>
      <c r="C113" s="8" t="s">
        <v>23</v>
      </c>
      <c r="E113" s="22">
        <f>SUM(E109:E112)</f>
        <v>646944.31500579568</v>
      </c>
      <c r="F113" s="37">
        <v>43.129621000386379</v>
      </c>
      <c r="G113" s="7"/>
      <c r="H113" s="22">
        <f>SUM(H109:H112)</f>
        <v>648560.15999999992</v>
      </c>
      <c r="I113" s="37">
        <v>43.237343999999993</v>
      </c>
      <c r="J113" s="23">
        <f>SUM(J109:J112)</f>
        <v>1615.844994204308</v>
      </c>
      <c r="L113" s="24">
        <f>J113/E113</f>
        <v>2.4976569957026865E-3</v>
      </c>
      <c r="M113" s="24">
        <f>(J109+J112+J111)/(E109+E112+E111)</f>
        <v>3.231080509654627E-3</v>
      </c>
    </row>
    <row r="114" spans="1:13" x14ac:dyDescent="0.2">
      <c r="A114" s="7"/>
      <c r="E114" s="20"/>
      <c r="F114" s="18"/>
      <c r="G114" s="7"/>
      <c r="H114" s="20"/>
      <c r="I114" s="18"/>
      <c r="J114" s="21"/>
      <c r="L114" s="25"/>
      <c r="M114" s="25"/>
    </row>
    <row r="115" spans="1:13" x14ac:dyDescent="0.2">
      <c r="A115" s="7">
        <f>A113+1</f>
        <v>65</v>
      </c>
      <c r="C115" s="8" t="s">
        <v>22</v>
      </c>
      <c r="E115" s="22">
        <v>684486.14648220292</v>
      </c>
      <c r="F115" s="38">
        <v>45.632409765480197</v>
      </c>
      <c r="G115" s="7"/>
      <c r="H115" s="22">
        <v>676490.15999999992</v>
      </c>
      <c r="I115" s="38">
        <v>45.099343999999995</v>
      </c>
      <c r="J115" s="23">
        <f>H115-E115</f>
        <v>-7995.9864822030067</v>
      </c>
      <c r="L115" s="16">
        <v>-1.1681736034099404E-2</v>
      </c>
      <c r="M115" s="16">
        <v>-1.4872486782225084E-2</v>
      </c>
    </row>
    <row r="116" spans="1:13" x14ac:dyDescent="0.2">
      <c r="A116" s="7">
        <f>A115+1</f>
        <v>66</v>
      </c>
      <c r="C116" s="8" t="s">
        <v>21</v>
      </c>
      <c r="E116" s="25"/>
      <c r="F116" s="25"/>
      <c r="G116" s="25"/>
      <c r="H116" s="25"/>
      <c r="I116" s="25"/>
      <c r="J116" s="21"/>
      <c r="L116" s="16">
        <v>-2.1556466750143569E-2</v>
      </c>
      <c r="M116" s="16">
        <v>-3.5683282259338978E-2</v>
      </c>
    </row>
    <row r="117" spans="1:13" x14ac:dyDescent="0.2">
      <c r="A117" s="7">
        <f>A116+1</f>
        <v>67</v>
      </c>
      <c r="C117" s="8" t="s">
        <v>20</v>
      </c>
      <c r="E117" s="22">
        <v>640130.75662555173</v>
      </c>
      <c r="F117" s="38">
        <v>42.675383775036778</v>
      </c>
      <c r="G117" s="7"/>
      <c r="H117" s="22">
        <v>648560.15999999992</v>
      </c>
      <c r="I117" s="38">
        <v>43.237343999999993</v>
      </c>
      <c r="J117" s="23">
        <f>H117-E117</f>
        <v>8429.4033744481858</v>
      </c>
      <c r="L117" s="39">
        <v>1.3168252403436779E-2</v>
      </c>
      <c r="M117" s="39">
        <v>1.7088449653119075E-2</v>
      </c>
    </row>
    <row r="118" spans="1:13" x14ac:dyDescent="0.2">
      <c r="A118" s="7">
        <f>A117+1</f>
        <v>68</v>
      </c>
      <c r="C118" s="8" t="s">
        <v>19</v>
      </c>
      <c r="E118" s="25"/>
      <c r="F118" s="25"/>
      <c r="G118" s="25"/>
      <c r="H118" s="25"/>
      <c r="I118" s="25"/>
      <c r="J118" s="21"/>
      <c r="L118" s="39">
        <v>2.5811400240321636E-2</v>
      </c>
      <c r="M118" s="39">
        <v>4.690121567157806E-2</v>
      </c>
    </row>
    <row r="119" spans="1:13" x14ac:dyDescent="0.2">
      <c r="A119" s="7"/>
      <c r="E119" s="7"/>
      <c r="F119" s="7"/>
      <c r="G119" s="7"/>
      <c r="H119" s="7"/>
      <c r="I119" s="7"/>
      <c r="J119" s="27"/>
      <c r="K119" s="7"/>
      <c r="L119" s="7"/>
      <c r="M119" s="7"/>
    </row>
    <row r="120" spans="1:13" ht="14.25" x14ac:dyDescent="0.2">
      <c r="A120" s="7"/>
      <c r="C120" s="10" t="s">
        <v>42</v>
      </c>
      <c r="E120" s="8" t="s">
        <v>110</v>
      </c>
      <c r="G120" s="7"/>
      <c r="H120" s="7"/>
      <c r="I120" s="7"/>
      <c r="J120" s="27"/>
      <c r="K120" s="7"/>
      <c r="L120" s="7"/>
      <c r="M120" s="7"/>
    </row>
    <row r="121" spans="1:13" x14ac:dyDescent="0.2">
      <c r="A121" s="7">
        <f>A106+1</f>
        <v>73</v>
      </c>
      <c r="C121" s="8" t="s">
        <v>25</v>
      </c>
      <c r="E121" s="20">
        <v>25475.136952215598</v>
      </c>
      <c r="F121" s="17">
        <v>4.2560138450795231</v>
      </c>
      <c r="G121" s="7"/>
      <c r="H121" s="20">
        <v>26956.06508</v>
      </c>
      <c r="I121" s="17">
        <v>4.5034256893118236</v>
      </c>
      <c r="J121" s="21">
        <f>H121-E121</f>
        <v>1480.928127784402</v>
      </c>
      <c r="K121" s="18"/>
      <c r="L121" s="3">
        <f>J121/E121</f>
        <v>5.8132293088834767E-2</v>
      </c>
      <c r="M121" s="3">
        <f>L121</f>
        <v>5.8132293088834767E-2</v>
      </c>
    </row>
    <row r="122" spans="1:13" x14ac:dyDescent="0.2">
      <c r="A122" s="7">
        <f>A121+1</f>
        <v>74</v>
      </c>
      <c r="C122" s="8" t="s">
        <v>27</v>
      </c>
      <c r="E122" s="20">
        <v>58599.807199999996</v>
      </c>
      <c r="F122" s="17">
        <v>9.7899999999999991</v>
      </c>
      <c r="G122" s="18"/>
      <c r="H122" s="20">
        <v>58599.807199999996</v>
      </c>
      <c r="I122" s="17">
        <v>9.7899999999999991</v>
      </c>
      <c r="J122" s="21">
        <f>H122-E122</f>
        <v>0</v>
      </c>
      <c r="K122" s="18"/>
      <c r="L122" s="1">
        <f>IFERROR(J122/E122,"100.0%")</f>
        <v>0</v>
      </c>
      <c r="M122" s="1">
        <v>0</v>
      </c>
    </row>
    <row r="123" spans="1:13" x14ac:dyDescent="0.2">
      <c r="A123" s="7">
        <f>A122+1</f>
        <v>75</v>
      </c>
      <c r="C123" s="8" t="s">
        <v>24</v>
      </c>
      <c r="E123" s="20">
        <v>23504.235340945856</v>
      </c>
      <c r="F123" s="17">
        <v>3.9267443867607117</v>
      </c>
      <c r="G123" s="18"/>
      <c r="H123" s="20">
        <v>7189.4002479999999</v>
      </c>
      <c r="I123" s="17">
        <v>1.2010999999999998</v>
      </c>
      <c r="J123" s="21">
        <f>H123-E123</f>
        <v>-16314.835092945856</v>
      </c>
      <c r="K123" s="18"/>
      <c r="L123" s="2">
        <f>IFERROR(J123/E123,"100.0%")</f>
        <v>-0.69412320189478305</v>
      </c>
      <c r="M123" s="2">
        <f>L123</f>
        <v>-0.69412320189478305</v>
      </c>
    </row>
    <row r="124" spans="1:13" x14ac:dyDescent="0.2">
      <c r="A124" s="7">
        <f>A123+1</f>
        <v>76</v>
      </c>
      <c r="C124" s="8" t="s">
        <v>9</v>
      </c>
      <c r="E124" s="20">
        <v>109773.96803496112</v>
      </c>
      <c r="F124" s="17">
        <v>18.339431448884859</v>
      </c>
      <c r="G124" s="7"/>
      <c r="H124" s="20">
        <v>125122.260448</v>
      </c>
      <c r="I124" s="17">
        <v>20.903600000000001</v>
      </c>
      <c r="J124" s="21">
        <f>H124-E124</f>
        <v>15348.292413038886</v>
      </c>
      <c r="L124" s="3">
        <f>J124/E124</f>
        <v>0.13981723251682693</v>
      </c>
      <c r="M124" s="3">
        <f>L124</f>
        <v>0.13981723251682693</v>
      </c>
    </row>
    <row r="125" spans="1:13" x14ac:dyDescent="0.2">
      <c r="A125" s="7">
        <f>A124+1</f>
        <v>77</v>
      </c>
      <c r="C125" s="8" t="s">
        <v>23</v>
      </c>
      <c r="E125" s="22">
        <f>SUM(E121:E124)</f>
        <v>217353.14752812259</v>
      </c>
      <c r="F125" s="37">
        <v>36.312189680725091</v>
      </c>
      <c r="G125" s="7"/>
      <c r="H125" s="22">
        <f>SUM(H121:H124)</f>
        <v>217867.53297599999</v>
      </c>
      <c r="I125" s="37">
        <v>36.398125689311826</v>
      </c>
      <c r="J125" s="23">
        <f>SUM(J121:J124)</f>
        <v>514.38544787743194</v>
      </c>
      <c r="L125" s="24">
        <f>J125/E125</f>
        <v>2.3665884470841507E-3</v>
      </c>
      <c r="M125" s="24">
        <f>(J121+J124+J123)/(E121+E124+E123)</f>
        <v>3.240155116196383E-3</v>
      </c>
    </row>
    <row r="126" spans="1:13" x14ac:dyDescent="0.2">
      <c r="A126" s="7"/>
      <c r="E126" s="20"/>
      <c r="F126" s="18"/>
      <c r="G126" s="7"/>
      <c r="H126" s="20"/>
      <c r="I126" s="18"/>
      <c r="J126" s="21"/>
      <c r="L126" s="25"/>
      <c r="M126" s="25"/>
    </row>
    <row r="127" spans="1:13" x14ac:dyDescent="0.2">
      <c r="A127" s="7">
        <f>A125+1</f>
        <v>78</v>
      </c>
      <c r="C127" s="8" t="s">
        <v>22</v>
      </c>
      <c r="E127" s="22">
        <v>232701.43994116146</v>
      </c>
      <c r="F127" s="38">
        <v>38.876358231840236</v>
      </c>
      <c r="G127" s="7"/>
      <c r="H127" s="22">
        <v>229012.27056799998</v>
      </c>
      <c r="I127" s="38">
        <v>38.260025689311824</v>
      </c>
      <c r="J127" s="23">
        <f>H127-E127</f>
        <v>-3689.1693731614796</v>
      </c>
      <c r="L127" s="16">
        <v>-1.585365941050584E-2</v>
      </c>
      <c r="M127" s="16">
        <v>-2.1189745983865513E-2</v>
      </c>
    </row>
    <row r="128" spans="1:13" x14ac:dyDescent="0.2">
      <c r="A128" s="7">
        <f>A127+1</f>
        <v>79</v>
      </c>
      <c r="C128" s="8" t="s">
        <v>21</v>
      </c>
      <c r="E128" s="25"/>
      <c r="F128" s="25"/>
      <c r="G128" s="25"/>
      <c r="H128" s="25"/>
      <c r="I128" s="25"/>
      <c r="J128" s="21"/>
      <c r="L128" s="16">
        <v>-3.4292596304807896E-2</v>
      </c>
      <c r="M128" s="16">
        <v>-7.5320878983100803E-2</v>
      </c>
    </row>
    <row r="129" spans="1:13" x14ac:dyDescent="0.2">
      <c r="A129" s="7">
        <f>A128+1</f>
        <v>80</v>
      </c>
      <c r="C129" s="8" t="s">
        <v>20</v>
      </c>
      <c r="E129" s="22">
        <v>215001.64058762375</v>
      </c>
      <c r="F129" s="38">
        <v>35.919334242328979</v>
      </c>
      <c r="G129" s="7"/>
      <c r="H129" s="22">
        <v>217867.53297599999</v>
      </c>
      <c r="I129" s="38">
        <v>36.398125689311826</v>
      </c>
      <c r="J129" s="23">
        <f>H129-E129</f>
        <v>2865.8923883762327</v>
      </c>
      <c r="L129" s="39">
        <v>1.3329630325347475E-2</v>
      </c>
      <c r="M129" s="39">
        <v>1.8323905329635539E-2</v>
      </c>
    </row>
    <row r="130" spans="1:13" x14ac:dyDescent="0.2">
      <c r="A130" s="7">
        <f>A129+1</f>
        <v>81</v>
      </c>
      <c r="C130" s="8" t="s">
        <v>19</v>
      </c>
      <c r="E130" s="25"/>
      <c r="F130" s="25"/>
      <c r="G130" s="25"/>
      <c r="H130" s="25"/>
      <c r="I130" s="25"/>
      <c r="J130" s="21"/>
      <c r="L130" s="39">
        <v>3.1885983013280772E-2</v>
      </c>
      <c r="M130" s="39">
        <v>9.1621851548549973E-2</v>
      </c>
    </row>
    <row r="131" spans="1:13" x14ac:dyDescent="0.2">
      <c r="A131" s="7"/>
      <c r="E131" s="7"/>
      <c r="F131" s="7"/>
      <c r="G131" s="7"/>
      <c r="H131" s="7"/>
      <c r="I131" s="7"/>
      <c r="J131" s="27"/>
      <c r="K131" s="7"/>
      <c r="L131" s="7"/>
      <c r="M131" s="20"/>
    </row>
    <row r="132" spans="1:13" ht="14.25" x14ac:dyDescent="0.2">
      <c r="A132" s="7"/>
      <c r="C132" s="10" t="s">
        <v>41</v>
      </c>
      <c r="E132" s="8" t="s">
        <v>111</v>
      </c>
      <c r="J132" s="21"/>
    </row>
    <row r="133" spans="1:13" x14ac:dyDescent="0.2">
      <c r="A133" s="7">
        <f>A130+1</f>
        <v>82</v>
      </c>
      <c r="C133" s="8" t="s">
        <v>25</v>
      </c>
      <c r="E133" s="20">
        <v>247553.19860274871</v>
      </c>
      <c r="F133" s="17">
        <v>2.4814577070318795</v>
      </c>
      <c r="G133" s="7"/>
      <c r="H133" s="20">
        <v>249898.89049600001</v>
      </c>
      <c r="I133" s="17">
        <v>2.5049707751711088</v>
      </c>
      <c r="J133" s="21">
        <f>H133-E133</f>
        <v>2345.6918932512926</v>
      </c>
      <c r="K133" s="18"/>
      <c r="L133" s="2">
        <f>J133/E133</f>
        <v>9.4755063012352744E-3</v>
      </c>
      <c r="M133" s="2">
        <f>L133</f>
        <v>9.4755063012352744E-3</v>
      </c>
    </row>
    <row r="134" spans="1:13" x14ac:dyDescent="0.2">
      <c r="A134" s="7">
        <f>A133+1</f>
        <v>83</v>
      </c>
      <c r="C134" s="8" t="s">
        <v>27</v>
      </c>
      <c r="E134" s="20">
        <v>976662.14799999993</v>
      </c>
      <c r="F134" s="17">
        <v>9.7899999999999991</v>
      </c>
      <c r="G134" s="18"/>
      <c r="H134" s="20">
        <v>976662.14799999993</v>
      </c>
      <c r="I134" s="17">
        <v>9.7899999999999991</v>
      </c>
      <c r="J134" s="21">
        <f>H134-E134</f>
        <v>0</v>
      </c>
      <c r="K134" s="18"/>
      <c r="L134" s="1">
        <f>IFERROR(J134/E134,"100.0%")</f>
        <v>0</v>
      </c>
      <c r="M134" s="1">
        <v>0</v>
      </c>
    </row>
    <row r="135" spans="1:13" x14ac:dyDescent="0.2">
      <c r="A135" s="7">
        <f>A134+1</f>
        <v>84</v>
      </c>
      <c r="C135" s="8" t="s">
        <v>24</v>
      </c>
      <c r="E135" s="20">
        <v>391736.73211651266</v>
      </c>
      <c r="F135" s="17">
        <v>3.9267443867607108</v>
      </c>
      <c r="G135" s="18"/>
      <c r="H135" s="20">
        <v>119823.17732</v>
      </c>
      <c r="I135" s="17">
        <v>1.2011000000000001</v>
      </c>
      <c r="J135" s="21">
        <f>H135-E135</f>
        <v>-271913.55479651265</v>
      </c>
      <c r="K135" s="18"/>
      <c r="L135" s="2">
        <f>IFERROR(J135/E135,"100.0%")</f>
        <v>-0.69412320189478305</v>
      </c>
      <c r="M135" s="2">
        <f>L135</f>
        <v>-0.69412320189478305</v>
      </c>
    </row>
    <row r="136" spans="1:13" x14ac:dyDescent="0.2">
      <c r="A136" s="7">
        <f>A135+1</f>
        <v>85</v>
      </c>
      <c r="C136" s="8" t="s">
        <v>9</v>
      </c>
      <c r="E136" s="20">
        <v>1829563.6886584919</v>
      </c>
      <c r="F136" s="17">
        <v>18.339431448884859</v>
      </c>
      <c r="G136" s="7"/>
      <c r="H136" s="20">
        <v>2085368.2203200001</v>
      </c>
      <c r="I136" s="17">
        <v>20.903600000000001</v>
      </c>
      <c r="J136" s="21">
        <f>H136-E136</f>
        <v>255804.53166150814</v>
      </c>
      <c r="L136" s="3">
        <f>J136/E136</f>
        <v>0.13981723251682704</v>
      </c>
      <c r="M136" s="3">
        <f>L136</f>
        <v>0.13981723251682704</v>
      </c>
    </row>
    <row r="137" spans="1:13" x14ac:dyDescent="0.2">
      <c r="A137" s="7">
        <f>A136+1</f>
        <v>86</v>
      </c>
      <c r="C137" s="8" t="s">
        <v>23</v>
      </c>
      <c r="E137" s="22">
        <f>SUM(E133:E136)</f>
        <v>3445515.7673777533</v>
      </c>
      <c r="F137" s="37">
        <v>34.537633542677447</v>
      </c>
      <c r="G137" s="7"/>
      <c r="H137" s="22">
        <f>SUM(H133:H136)</f>
        <v>3431752.4361359999</v>
      </c>
      <c r="I137" s="37">
        <v>34.39967077517111</v>
      </c>
      <c r="J137" s="23">
        <f>SUM(J133:J136)</f>
        <v>-13763.331241753185</v>
      </c>
      <c r="L137" s="16">
        <f>J137/E137</f>
        <v>-3.9945634183609947E-3</v>
      </c>
      <c r="M137" s="16">
        <f>(J133+J136+J135)/(E133+E136+E135)</f>
        <v>-5.5747862626307132E-3</v>
      </c>
    </row>
    <row r="138" spans="1:13" x14ac:dyDescent="0.2">
      <c r="A138" s="7"/>
      <c r="E138" s="20"/>
      <c r="F138" s="18"/>
      <c r="G138" s="7"/>
      <c r="H138" s="20"/>
      <c r="I138" s="18"/>
      <c r="J138" s="21"/>
      <c r="L138" s="25"/>
      <c r="M138" s="25"/>
    </row>
    <row r="139" spans="1:13" x14ac:dyDescent="0.2">
      <c r="A139" s="7">
        <f>A137+1</f>
        <v>87</v>
      </c>
      <c r="C139" s="8" t="s">
        <v>22</v>
      </c>
      <c r="E139" s="22">
        <v>3701320.2990392614</v>
      </c>
      <c r="F139" s="38">
        <v>37.101802093792593</v>
      </c>
      <c r="G139" s="7"/>
      <c r="H139" s="22">
        <v>3617497.8144160002</v>
      </c>
      <c r="I139" s="38">
        <v>36.261570775171108</v>
      </c>
      <c r="J139" s="23">
        <f>H139-E139</f>
        <v>-83822.484623261262</v>
      </c>
      <c r="L139" s="16">
        <v>-2.2646644400112808E-2</v>
      </c>
      <c r="M139" s="16">
        <v>-3.0764404184535625E-2</v>
      </c>
    </row>
    <row r="140" spans="1:13" x14ac:dyDescent="0.2">
      <c r="A140" s="7">
        <f>A139+1</f>
        <v>88</v>
      </c>
      <c r="C140" s="8" t="s">
        <v>21</v>
      </c>
      <c r="E140" s="25"/>
      <c r="F140" s="25"/>
      <c r="G140" s="25"/>
      <c r="H140" s="25"/>
      <c r="I140" s="25"/>
      <c r="J140" s="21"/>
      <c r="L140" s="16">
        <v>-5.1871887617914808E-2</v>
      </c>
      <c r="M140" s="16">
        <v>-0.13111810556589426</v>
      </c>
    </row>
    <row r="141" spans="1:13" x14ac:dyDescent="0.2">
      <c r="A141" s="7">
        <f>A140+1</f>
        <v>89</v>
      </c>
      <c r="C141" s="8" t="s">
        <v>20</v>
      </c>
      <c r="E141" s="22">
        <v>3406324.0374168316</v>
      </c>
      <c r="F141" s="38">
        <v>34.144778104281336</v>
      </c>
      <c r="G141" s="7"/>
      <c r="H141" s="22">
        <v>3431752.4361359999</v>
      </c>
      <c r="I141" s="38">
        <v>34.39967077517111</v>
      </c>
      <c r="J141" s="23">
        <f>H141-E141</f>
        <v>25428.398719168268</v>
      </c>
      <c r="L141" s="39">
        <v>7.465055713974841E-3</v>
      </c>
      <c r="M141" s="39">
        <v>1.0465817828369405E-2</v>
      </c>
    </row>
    <row r="142" spans="1:13" x14ac:dyDescent="0.2">
      <c r="A142" s="7">
        <f>A141+1</f>
        <v>90</v>
      </c>
      <c r="C142" s="8" t="s">
        <v>19</v>
      </c>
      <c r="E142" s="25"/>
      <c r="F142" s="25"/>
      <c r="G142" s="25"/>
      <c r="H142" s="25"/>
      <c r="I142" s="25"/>
      <c r="J142" s="21"/>
      <c r="L142" s="39">
        <v>1.9249999424700185E-2</v>
      </c>
      <c r="M142" s="39">
        <v>7.3856713037661767E-2</v>
      </c>
    </row>
    <row r="143" spans="1:13" x14ac:dyDescent="0.2">
      <c r="A143" s="7"/>
      <c r="E143" s="7"/>
      <c r="F143" s="7"/>
      <c r="G143" s="7"/>
      <c r="H143" s="7"/>
      <c r="I143" s="7"/>
      <c r="J143" s="27"/>
      <c r="K143" s="7"/>
      <c r="L143" s="7"/>
      <c r="M143" s="7"/>
    </row>
    <row r="144" spans="1:13" ht="14.25" x14ac:dyDescent="0.2">
      <c r="A144" s="7"/>
      <c r="C144" s="10" t="s">
        <v>40</v>
      </c>
      <c r="E144" s="8" t="s">
        <v>112</v>
      </c>
      <c r="G144" s="7"/>
      <c r="H144" s="7"/>
      <c r="I144" s="7"/>
      <c r="J144" s="27"/>
      <c r="K144" s="7"/>
      <c r="L144" s="7"/>
      <c r="M144" s="7"/>
    </row>
    <row r="145" spans="1:13" x14ac:dyDescent="0.2">
      <c r="A145" s="7">
        <f>A142+1</f>
        <v>91</v>
      </c>
      <c r="C145" s="8" t="s">
        <v>25</v>
      </c>
      <c r="E145" s="20">
        <v>299590.53038095532</v>
      </c>
      <c r="F145" s="17">
        <v>3.0030763498253013</v>
      </c>
      <c r="G145" s="7"/>
      <c r="H145" s="20">
        <v>349582.53779899998</v>
      </c>
      <c r="I145" s="17">
        <v>3.5041930405515327</v>
      </c>
      <c r="J145" s="21">
        <f>H145-E145</f>
        <v>49992.007418044668</v>
      </c>
      <c r="K145" s="18"/>
      <c r="L145" s="3">
        <f>J145/E145</f>
        <v>0.16686778235104927</v>
      </c>
      <c r="M145" s="3">
        <f>L145</f>
        <v>0.16686778235104927</v>
      </c>
    </row>
    <row r="146" spans="1:13" x14ac:dyDescent="0.2">
      <c r="A146" s="7">
        <f>A145+1</f>
        <v>92</v>
      </c>
      <c r="C146" s="8" t="s">
        <v>27</v>
      </c>
      <c r="E146" s="20">
        <v>976662.24589999986</v>
      </c>
      <c r="F146" s="17">
        <v>9.7899999999999991</v>
      </c>
      <c r="G146" s="18"/>
      <c r="H146" s="20">
        <v>976662.24589999986</v>
      </c>
      <c r="I146" s="17">
        <v>9.7899999999999991</v>
      </c>
      <c r="J146" s="21">
        <f>H146-E146</f>
        <v>0</v>
      </c>
      <c r="K146" s="18"/>
      <c r="L146" s="1">
        <f>IFERROR(J146/E146,"100.0%")</f>
        <v>0</v>
      </c>
      <c r="M146" s="1">
        <v>0</v>
      </c>
    </row>
    <row r="147" spans="1:13" x14ac:dyDescent="0.2">
      <c r="A147" s="7">
        <f>A146+1</f>
        <v>93</v>
      </c>
      <c r="C147" s="8" t="s">
        <v>24</v>
      </c>
      <c r="E147" s="20">
        <v>391736.77138395654</v>
      </c>
      <c r="F147" s="17">
        <v>3.9267443867607108</v>
      </c>
      <c r="G147" s="18"/>
      <c r="H147" s="20">
        <v>119823.189331</v>
      </c>
      <c r="I147" s="17">
        <v>1.2011000000000001</v>
      </c>
      <c r="J147" s="21">
        <f>H147-E147</f>
        <v>-271913.58205295657</v>
      </c>
      <c r="K147" s="18"/>
      <c r="L147" s="2">
        <f>IFERROR(J147/E147,"100.0%")</f>
        <v>-0.69412320189478316</v>
      </c>
      <c r="M147" s="2">
        <f>L147</f>
        <v>-0.69412320189478316</v>
      </c>
    </row>
    <row r="148" spans="1:13" x14ac:dyDescent="0.2">
      <c r="A148" s="7">
        <f>A147+1</f>
        <v>94</v>
      </c>
      <c r="C148" s="8" t="s">
        <v>9</v>
      </c>
      <c r="E148" s="20">
        <v>1829563.8720528064</v>
      </c>
      <c r="F148" s="17">
        <v>18.339431448884859</v>
      </c>
      <c r="G148" s="7"/>
      <c r="H148" s="20">
        <v>2085368.4293560002</v>
      </c>
      <c r="I148" s="17">
        <v>20.903600000000004</v>
      </c>
      <c r="J148" s="21">
        <f>H148-E148</f>
        <v>255804.55730319372</v>
      </c>
      <c r="L148" s="3">
        <f>J148/E148</f>
        <v>0.13981723251682709</v>
      </c>
      <c r="M148" s="3">
        <f>L148</f>
        <v>0.13981723251682709</v>
      </c>
    </row>
    <row r="149" spans="1:13" x14ac:dyDescent="0.2">
      <c r="A149" s="7">
        <f>A148+1</f>
        <v>95</v>
      </c>
      <c r="C149" s="8" t="s">
        <v>23</v>
      </c>
      <c r="E149" s="22">
        <f>SUM(E145:E148)</f>
        <v>3497553.4197177179</v>
      </c>
      <c r="F149" s="37">
        <v>35.059252185470861</v>
      </c>
      <c r="G149" s="7"/>
      <c r="H149" s="22">
        <f>SUM(H145:H148)</f>
        <v>3531436.4023859999</v>
      </c>
      <c r="I149" s="37">
        <v>35.398893040551535</v>
      </c>
      <c r="J149" s="23">
        <f>SUM(J145:J148)</f>
        <v>33882.982668281824</v>
      </c>
      <c r="L149" s="24">
        <f>J149/E149</f>
        <v>9.6876240623699934E-3</v>
      </c>
      <c r="M149" s="24">
        <f>(J145+J148+J147)/(E145+E148+E147)</f>
        <v>1.3440874806574197E-2</v>
      </c>
    </row>
    <row r="153" spans="1:13" x14ac:dyDescent="0.2">
      <c r="A153" s="48" t="s">
        <v>141</v>
      </c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</row>
    <row r="154" spans="1:13" x14ac:dyDescent="0.2">
      <c r="A154" s="48" t="s">
        <v>102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</row>
    <row r="156" spans="1:13" x14ac:dyDescent="0.2">
      <c r="A156" s="7"/>
      <c r="E156" s="49" t="s">
        <v>63</v>
      </c>
      <c r="F156" s="49"/>
      <c r="H156" s="49" t="s">
        <v>62</v>
      </c>
      <c r="I156" s="49"/>
      <c r="J156" s="49"/>
      <c r="L156" s="49" t="s">
        <v>61</v>
      </c>
      <c r="M156" s="49"/>
    </row>
    <row r="157" spans="1:13" x14ac:dyDescent="0.2">
      <c r="A157" s="7"/>
      <c r="E157" s="7"/>
      <c r="F157" s="7"/>
      <c r="H157" s="7"/>
      <c r="I157" s="7"/>
      <c r="J157" s="7" t="s">
        <v>58</v>
      </c>
      <c r="L157" s="7" t="s">
        <v>60</v>
      </c>
      <c r="M157" s="7" t="s">
        <v>59</v>
      </c>
    </row>
    <row r="158" spans="1:13" x14ac:dyDescent="0.2">
      <c r="A158" s="7" t="s">
        <v>0</v>
      </c>
      <c r="E158" s="7" t="s">
        <v>58</v>
      </c>
      <c r="F158" s="7" t="s">
        <v>12</v>
      </c>
      <c r="H158" s="7" t="s">
        <v>58</v>
      </c>
      <c r="I158" s="7" t="s">
        <v>12</v>
      </c>
      <c r="J158" s="7" t="s">
        <v>15</v>
      </c>
      <c r="L158" s="7" t="s">
        <v>57</v>
      </c>
      <c r="M158" s="7" t="s">
        <v>57</v>
      </c>
    </row>
    <row r="159" spans="1:13" ht="14.25" x14ac:dyDescent="0.2">
      <c r="A159" s="36" t="s">
        <v>1</v>
      </c>
      <c r="C159" s="15" t="s">
        <v>6</v>
      </c>
      <c r="E159" s="36" t="s">
        <v>17</v>
      </c>
      <c r="F159" s="36" t="s">
        <v>7</v>
      </c>
      <c r="H159" s="36" t="s">
        <v>17</v>
      </c>
      <c r="I159" s="36" t="s">
        <v>7</v>
      </c>
      <c r="J159" s="36" t="s">
        <v>17</v>
      </c>
      <c r="L159" s="36" t="s">
        <v>2</v>
      </c>
      <c r="M159" s="36" t="s">
        <v>2</v>
      </c>
    </row>
    <row r="160" spans="1:13" x14ac:dyDescent="0.2">
      <c r="A160" s="7"/>
      <c r="E160" s="7" t="s">
        <v>3</v>
      </c>
      <c r="F160" s="7" t="s">
        <v>4</v>
      </c>
      <c r="G160" s="7"/>
      <c r="H160" s="7" t="s">
        <v>10</v>
      </c>
      <c r="I160" s="7" t="s">
        <v>11</v>
      </c>
      <c r="J160" s="7" t="s">
        <v>56</v>
      </c>
      <c r="K160" s="7"/>
      <c r="L160" s="7" t="s">
        <v>55</v>
      </c>
      <c r="M160" s="7" t="s">
        <v>8</v>
      </c>
    </row>
    <row r="161" spans="1:13" x14ac:dyDescent="0.2">
      <c r="A161" s="7"/>
      <c r="E161" s="20"/>
      <c r="F161" s="18"/>
      <c r="G161" s="7"/>
      <c r="H161" s="20"/>
      <c r="I161" s="18"/>
      <c r="J161" s="21"/>
      <c r="L161" s="25"/>
      <c r="M161" s="25"/>
    </row>
    <row r="162" spans="1:13" x14ac:dyDescent="0.2">
      <c r="A162" s="7">
        <f>A149+1</f>
        <v>96</v>
      </c>
      <c r="C162" s="8" t="s">
        <v>22</v>
      </c>
      <c r="E162" s="22">
        <v>3753357.9770209119</v>
      </c>
      <c r="F162" s="38">
        <v>37.623420736586013</v>
      </c>
      <c r="G162" s="7"/>
      <c r="H162" s="22">
        <v>3717181.7992850002</v>
      </c>
      <c r="I162" s="38">
        <v>37.26079304055154</v>
      </c>
      <c r="J162" s="23">
        <f>H162-E162</f>
        <v>-36176.177735911682</v>
      </c>
      <c r="L162" s="16">
        <v>-9.6383499675203772E-3</v>
      </c>
      <c r="M162" s="16">
        <v>-1.3028499064716773E-2</v>
      </c>
    </row>
    <row r="163" spans="1:13" x14ac:dyDescent="0.2">
      <c r="A163" s="7">
        <f>A162+1</f>
        <v>97</v>
      </c>
      <c r="C163" s="8" t="s">
        <v>21</v>
      </c>
      <c r="E163" s="25"/>
      <c r="F163" s="25"/>
      <c r="G163" s="25"/>
      <c r="H163" s="25"/>
      <c r="I163" s="25"/>
      <c r="J163" s="21"/>
      <c r="L163" s="16">
        <v>-2.1688491865285608E-2</v>
      </c>
      <c r="M163" s="16">
        <v>-5.232858248698774E-2</v>
      </c>
    </row>
    <row r="164" spans="1:13" x14ac:dyDescent="0.2">
      <c r="A164" s="7">
        <f>A163+1</f>
        <v>98</v>
      </c>
      <c r="C164" s="8" t="s">
        <v>20</v>
      </c>
      <c r="E164" s="22">
        <v>3458361.6858282425</v>
      </c>
      <c r="F164" s="38">
        <v>34.666396747074764</v>
      </c>
      <c r="G164" s="7"/>
      <c r="H164" s="22">
        <v>3531436.4023859999</v>
      </c>
      <c r="I164" s="38">
        <v>35.398893040551535</v>
      </c>
      <c r="J164" s="23">
        <f>H164-E164</f>
        <v>73074.716557757463</v>
      </c>
      <c r="L164" s="39">
        <v>2.1129865293501571E-2</v>
      </c>
      <c r="M164" s="39">
        <v>2.9445433795105624E-2</v>
      </c>
    </row>
    <row r="165" spans="1:13" x14ac:dyDescent="0.2">
      <c r="A165" s="7">
        <f>A164+1</f>
        <v>99</v>
      </c>
      <c r="C165" s="8" t="s">
        <v>19</v>
      </c>
      <c r="E165" s="25"/>
      <c r="F165" s="25"/>
      <c r="G165" s="25"/>
      <c r="H165" s="25"/>
      <c r="I165" s="25"/>
      <c r="J165" s="21"/>
      <c r="L165" s="39">
        <v>5.322292459433877E-2</v>
      </c>
      <c r="M165" s="39">
        <v>0.18437799366809299</v>
      </c>
    </row>
    <row r="166" spans="1:13" x14ac:dyDescent="0.2">
      <c r="A166" s="7"/>
      <c r="E166" s="25"/>
      <c r="F166" s="25"/>
      <c r="G166" s="25"/>
      <c r="H166" s="25"/>
      <c r="I166" s="25"/>
      <c r="J166" s="21"/>
      <c r="L166" s="4"/>
      <c r="M166" s="4"/>
    </row>
    <row r="167" spans="1:13" ht="14.25" x14ac:dyDescent="0.2">
      <c r="A167" s="7"/>
      <c r="C167" s="10" t="s">
        <v>39</v>
      </c>
      <c r="E167" s="8" t="s">
        <v>113</v>
      </c>
      <c r="G167" s="7"/>
      <c r="H167" s="7"/>
      <c r="I167" s="7"/>
      <c r="J167" s="7"/>
      <c r="K167" s="7"/>
      <c r="L167" s="7"/>
      <c r="M167" s="7"/>
    </row>
    <row r="168" spans="1:13" x14ac:dyDescent="0.2">
      <c r="A168" s="7">
        <f>A165+1</f>
        <v>100</v>
      </c>
      <c r="C168" s="8" t="s">
        <v>25</v>
      </c>
      <c r="E168" s="20">
        <v>92519.801099430799</v>
      </c>
      <c r="F168" s="17">
        <v>2.0690494428164627</v>
      </c>
      <c r="G168" s="7"/>
      <c r="H168" s="20">
        <v>91545.894732000001</v>
      </c>
      <c r="I168" s="17">
        <v>2.0472696680769715</v>
      </c>
      <c r="J168" s="21">
        <f>H168-E168</f>
        <v>-973.90636743079813</v>
      </c>
      <c r="K168" s="18"/>
      <c r="L168" s="2">
        <f>J168/E168</f>
        <v>-1.0526464128302042E-2</v>
      </c>
      <c r="M168" s="2">
        <f>L168</f>
        <v>-1.0526464128302042E-2</v>
      </c>
    </row>
    <row r="169" spans="1:13" x14ac:dyDescent="0.2">
      <c r="A169" s="7">
        <f>A168+1</f>
        <v>101</v>
      </c>
      <c r="C169" s="8" t="s">
        <v>27</v>
      </c>
      <c r="E169" s="20">
        <v>437770.52110000001</v>
      </c>
      <c r="F169" s="17">
        <v>9.7899999999999991</v>
      </c>
      <c r="G169" s="18"/>
      <c r="H169" s="20">
        <v>437770.52110000001</v>
      </c>
      <c r="I169" s="17">
        <v>9.7899999999999991</v>
      </c>
      <c r="J169" s="21">
        <f>H169-E169</f>
        <v>0</v>
      </c>
      <c r="K169" s="18"/>
      <c r="L169" s="1">
        <f>IFERROR(J169/E169,"100.0%")</f>
        <v>0</v>
      </c>
      <c r="M169" s="1">
        <v>0</v>
      </c>
    </row>
    <row r="170" spans="1:13" x14ac:dyDescent="0.2">
      <c r="A170" s="7">
        <f>A169+1</f>
        <v>102</v>
      </c>
      <c r="C170" s="8" t="s">
        <v>24</v>
      </c>
      <c r="E170" s="20">
        <v>175588.69975570761</v>
      </c>
      <c r="F170" s="17">
        <v>3.9267453785809003</v>
      </c>
      <c r="G170" s="18"/>
      <c r="H170" s="20">
        <v>41134.331191000005</v>
      </c>
      <c r="I170" s="17">
        <v>0.91990000000000005</v>
      </c>
      <c r="J170" s="21">
        <f>H170-E170</f>
        <v>-134454.36856470761</v>
      </c>
      <c r="K170" s="18"/>
      <c r="L170" s="2">
        <f>IFERROR(J170/E170,"100.0%")</f>
        <v>-0.76573474689299925</v>
      </c>
      <c r="M170" s="2">
        <f>L170</f>
        <v>-0.76573474689299925</v>
      </c>
    </row>
    <row r="171" spans="1:13" x14ac:dyDescent="0.2">
      <c r="A171" s="7">
        <f>A170+1</f>
        <v>103</v>
      </c>
      <c r="C171" s="8" t="s">
        <v>9</v>
      </c>
      <c r="E171" s="20">
        <v>820067.6672171657</v>
      </c>
      <c r="F171" s="17">
        <v>18.339431448884859</v>
      </c>
      <c r="G171" s="7"/>
      <c r="H171" s="20">
        <v>934727.25892399997</v>
      </c>
      <c r="I171" s="17">
        <v>20.903600000000001</v>
      </c>
      <c r="J171" s="21">
        <f>H171-E171</f>
        <v>114659.59170683427</v>
      </c>
      <c r="L171" s="3">
        <f>J171/E171</f>
        <v>0.13981723251682687</v>
      </c>
      <c r="M171" s="3">
        <f>L171</f>
        <v>0.13981723251682687</v>
      </c>
    </row>
    <row r="172" spans="1:13" x14ac:dyDescent="0.2">
      <c r="A172" s="7">
        <f>A171+1</f>
        <v>104</v>
      </c>
      <c r="C172" s="8" t="s">
        <v>23</v>
      </c>
      <c r="E172" s="22">
        <f>SUM(E168:E171)</f>
        <v>1525946.6891723042</v>
      </c>
      <c r="F172" s="37">
        <v>34.125226270282219</v>
      </c>
      <c r="G172" s="7"/>
      <c r="H172" s="22">
        <f>SUM(H168:H171)</f>
        <v>1505178.0059469999</v>
      </c>
      <c r="I172" s="37">
        <v>33.660769668076966</v>
      </c>
      <c r="J172" s="23">
        <f>SUM(J168:J171)</f>
        <v>-20768.683225304121</v>
      </c>
      <c r="L172" s="16">
        <f>J172/E172</f>
        <v>-1.3610359636200239E-2</v>
      </c>
      <c r="M172" s="16">
        <f>(J168+J171+J170)/(E168+E171+E170)</f>
        <v>-1.908577290577472E-2</v>
      </c>
    </row>
    <row r="173" spans="1:13" x14ac:dyDescent="0.2">
      <c r="A173" s="7"/>
      <c r="E173" s="20"/>
      <c r="F173" s="18"/>
      <c r="G173" s="7"/>
      <c r="H173" s="20"/>
      <c r="I173" s="18"/>
      <c r="J173" s="21"/>
      <c r="L173" s="25"/>
      <c r="M173" s="25"/>
    </row>
    <row r="174" spans="1:13" x14ac:dyDescent="0.2">
      <c r="A174" s="7">
        <f>A172+1</f>
        <v>105</v>
      </c>
      <c r="C174" s="8" t="s">
        <v>22</v>
      </c>
      <c r="E174" s="22">
        <v>1640606.2808791385</v>
      </c>
      <c r="F174" s="38">
        <v>36.689394821397364</v>
      </c>
      <c r="G174" s="7"/>
      <c r="H174" s="22">
        <v>1588434.8939179999</v>
      </c>
      <c r="I174" s="38">
        <v>35.522669668076972</v>
      </c>
      <c r="J174" s="23">
        <f>H174-E174</f>
        <v>-52171.386961138574</v>
      </c>
      <c r="L174" s="16">
        <v>-3.1800065359485118E-2</v>
      </c>
      <c r="M174" s="16">
        <v>-4.3373658071753682E-2</v>
      </c>
    </row>
    <row r="175" spans="1:13" x14ac:dyDescent="0.2">
      <c r="A175" s="7">
        <f>A174+1</f>
        <v>106</v>
      </c>
      <c r="C175" s="8" t="s">
        <v>21</v>
      </c>
      <c r="E175" s="25"/>
      <c r="F175" s="25"/>
      <c r="G175" s="25"/>
      <c r="H175" s="25"/>
      <c r="I175" s="25"/>
      <c r="J175" s="21"/>
      <c r="L175" s="16">
        <v>-7.390981363440223E-2</v>
      </c>
      <c r="M175" s="16">
        <v>-0.19459057357277568</v>
      </c>
    </row>
    <row r="176" spans="1:13" x14ac:dyDescent="0.2">
      <c r="A176" s="7">
        <f>A175+1</f>
        <v>107</v>
      </c>
      <c r="C176" s="8" t="s">
        <v>20</v>
      </c>
      <c r="E176" s="22">
        <v>1508379.6882301504</v>
      </c>
      <c r="F176" s="38">
        <v>33.732369897058319</v>
      </c>
      <c r="G176" s="7"/>
      <c r="H176" s="22">
        <v>1505178.0059469999</v>
      </c>
      <c r="I176" s="38">
        <v>33.660769668076966</v>
      </c>
      <c r="J176" s="23">
        <f>H176-E176</f>
        <v>-3201.6822831504978</v>
      </c>
      <c r="L176" s="16">
        <v>-2.122597054397496E-3</v>
      </c>
      <c r="M176" s="16">
        <v>-2.9905238825225868E-3</v>
      </c>
    </row>
    <row r="177" spans="1:13" x14ac:dyDescent="0.2">
      <c r="A177" s="7">
        <f>A176+1</f>
        <v>108</v>
      </c>
      <c r="C177" s="8" t="s">
        <v>19</v>
      </c>
      <c r="E177" s="25"/>
      <c r="F177" s="25"/>
      <c r="G177" s="25"/>
      <c r="H177" s="25"/>
      <c r="I177" s="25"/>
      <c r="J177" s="21"/>
      <c r="L177" s="2">
        <v>-5.5812232627043181E-3</v>
      </c>
      <c r="M177" s="2">
        <v>-2.3562241106394873E-2</v>
      </c>
    </row>
    <row r="178" spans="1:13" x14ac:dyDescent="0.2">
      <c r="A178" s="7"/>
      <c r="E178" s="7"/>
      <c r="F178" s="7"/>
      <c r="G178" s="7"/>
      <c r="H178" s="7"/>
      <c r="I178" s="7"/>
      <c r="J178" s="27"/>
      <c r="K178" s="7"/>
      <c r="L178" s="7"/>
      <c r="M178" s="7"/>
    </row>
    <row r="179" spans="1:13" ht="14.25" x14ac:dyDescent="0.2">
      <c r="A179" s="7"/>
      <c r="C179" s="10" t="s">
        <v>38</v>
      </c>
      <c r="E179" s="8" t="s">
        <v>114</v>
      </c>
      <c r="G179" s="7"/>
      <c r="H179" s="7"/>
      <c r="I179" s="7"/>
      <c r="J179" s="7"/>
      <c r="K179" s="7"/>
      <c r="L179" s="7"/>
      <c r="M179" s="7"/>
    </row>
    <row r="180" spans="1:13" x14ac:dyDescent="0.2">
      <c r="A180" s="7">
        <f>A177+1</f>
        <v>109</v>
      </c>
      <c r="C180" s="8" t="s">
        <v>25</v>
      </c>
      <c r="E180" s="20">
        <v>1266100.1967695309</v>
      </c>
      <c r="F180" s="17">
        <v>1.8130438565367601</v>
      </c>
      <c r="G180" s="7"/>
      <c r="H180" s="20">
        <v>1270463.485228</v>
      </c>
      <c r="I180" s="17">
        <v>1.8192920455458998</v>
      </c>
      <c r="J180" s="21">
        <f>H180-E180</f>
        <v>4363.288458469091</v>
      </c>
      <c r="K180" s="18"/>
      <c r="L180" s="3">
        <f>J180/E180</f>
        <v>3.4462426193456659E-3</v>
      </c>
      <c r="M180" s="3">
        <f>L180</f>
        <v>3.4462426193456659E-3</v>
      </c>
    </row>
    <row r="181" spans="1:13" x14ac:dyDescent="0.2">
      <c r="A181" s="7">
        <f>A180+1</f>
        <v>110</v>
      </c>
      <c r="C181" s="8" t="s">
        <v>27</v>
      </c>
      <c r="E181" s="20">
        <v>6836636.0149999997</v>
      </c>
      <c r="F181" s="17">
        <v>9.7899999999999991</v>
      </c>
      <c r="G181" s="18"/>
      <c r="H181" s="20">
        <v>6836636.0149999997</v>
      </c>
      <c r="I181" s="17">
        <v>9.7899999999999991</v>
      </c>
      <c r="J181" s="21">
        <f>H181-E181</f>
        <v>0</v>
      </c>
      <c r="K181" s="18"/>
      <c r="L181" s="1">
        <f>IFERROR(J181/E181,"100.0%")</f>
        <v>0</v>
      </c>
      <c r="M181" s="1">
        <v>0</v>
      </c>
    </row>
    <row r="182" spans="1:13" x14ac:dyDescent="0.2">
      <c r="A182" s="7">
        <f>A181+1</f>
        <v>111</v>
      </c>
      <c r="C182" s="8" t="s">
        <v>24</v>
      </c>
      <c r="E182" s="20">
        <v>2742158.2101063319</v>
      </c>
      <c r="F182" s="17">
        <v>3.9267453785808994</v>
      </c>
      <c r="G182" s="18"/>
      <c r="H182" s="20">
        <v>642392.38715000008</v>
      </c>
      <c r="I182" s="17">
        <v>0.91990000000000005</v>
      </c>
      <c r="J182" s="21">
        <f>H182-E182</f>
        <v>-2099765.822956332</v>
      </c>
      <c r="K182" s="18"/>
      <c r="L182" s="2">
        <f>IFERROR(J182/E182,"100.0%")</f>
        <v>-0.76573474689299925</v>
      </c>
      <c r="M182" s="2">
        <f>L182</f>
        <v>-0.76573474689299925</v>
      </c>
    </row>
    <row r="183" spans="1:13" x14ac:dyDescent="0.2">
      <c r="A183" s="7">
        <f>A182+1</f>
        <v>112</v>
      </c>
      <c r="C183" s="8" t="s">
        <v>9</v>
      </c>
      <c r="E183" s="20">
        <v>12806947.654552588</v>
      </c>
      <c r="F183" s="17">
        <v>18.339431448884856</v>
      </c>
      <c r="G183" s="7"/>
      <c r="H183" s="20">
        <v>14597579.6326</v>
      </c>
      <c r="I183" s="17">
        <v>20.903600000000001</v>
      </c>
      <c r="J183" s="21">
        <f>H183-E183</f>
        <v>1790631.9780474119</v>
      </c>
      <c r="L183" s="3">
        <f>J183/E183</f>
        <v>0.13981723251682704</v>
      </c>
      <c r="M183" s="3">
        <f>L183</f>
        <v>0.13981723251682704</v>
      </c>
    </row>
    <row r="184" spans="1:13" x14ac:dyDescent="0.2">
      <c r="A184" s="7">
        <f>A183+1</f>
        <v>113</v>
      </c>
      <c r="C184" s="8" t="s">
        <v>23</v>
      </c>
      <c r="E184" s="22">
        <f>SUM(E180:E183)</f>
        <v>23651842.076428451</v>
      </c>
      <c r="F184" s="37">
        <v>33.869220684002514</v>
      </c>
      <c r="G184" s="7"/>
      <c r="H184" s="22">
        <f>SUM(H180:H183)</f>
        <v>23347071.519978002</v>
      </c>
      <c r="I184" s="37">
        <v>33.432792045545902</v>
      </c>
      <c r="J184" s="23">
        <f>SUM(J180:J183)</f>
        <v>-304770.55645045103</v>
      </c>
      <c r="L184" s="16">
        <f>J184/E184</f>
        <v>-1.2885700634462927E-2</v>
      </c>
      <c r="M184" s="16">
        <f>(J180+J183+J182)/(E180+E183+E182)</f>
        <v>-1.8124699473623981E-2</v>
      </c>
    </row>
    <row r="185" spans="1:13" x14ac:dyDescent="0.2">
      <c r="A185" s="7"/>
      <c r="E185" s="20"/>
      <c r="F185" s="18"/>
      <c r="G185" s="7"/>
      <c r="H185" s="20"/>
      <c r="I185" s="18"/>
      <c r="J185" s="21"/>
      <c r="L185" s="25"/>
      <c r="M185" s="25"/>
    </row>
    <row r="186" spans="1:13" x14ac:dyDescent="0.2">
      <c r="A186" s="7">
        <f>A184+1</f>
        <v>114</v>
      </c>
      <c r="C186" s="8" t="s">
        <v>22</v>
      </c>
      <c r="E186" s="22">
        <v>25442474.054475863</v>
      </c>
      <c r="F186" s="38">
        <v>36.433389235117659</v>
      </c>
      <c r="G186" s="7"/>
      <c r="H186" s="22">
        <v>24647289.354127999</v>
      </c>
      <c r="I186" s="38">
        <v>35.294692045545901</v>
      </c>
      <c r="J186" s="23">
        <f>H186-E186</f>
        <v>-795184.70034786314</v>
      </c>
      <c r="L186" s="16">
        <v>-3.1254220743048115E-2</v>
      </c>
      <c r="M186" s="16">
        <v>-4.2738451160368361E-2</v>
      </c>
    </row>
    <row r="187" spans="1:13" x14ac:dyDescent="0.2">
      <c r="A187" s="7">
        <f>A186+1</f>
        <v>115</v>
      </c>
      <c r="C187" s="8" t="s">
        <v>21</v>
      </c>
      <c r="E187" s="25"/>
      <c r="F187" s="25"/>
      <c r="G187" s="25"/>
      <c r="H187" s="25"/>
      <c r="I187" s="25"/>
      <c r="J187" s="21"/>
      <c r="L187" s="16">
        <v>-7.3323415555235832E-2</v>
      </c>
      <c r="M187" s="16">
        <v>-0.19838658580090146</v>
      </c>
    </row>
    <row r="188" spans="1:13" x14ac:dyDescent="0.2">
      <c r="A188" s="7">
        <f>A187+1</f>
        <v>116</v>
      </c>
      <c r="C188" s="8" t="s">
        <v>20</v>
      </c>
      <c r="E188" s="22">
        <v>23377499.27459956</v>
      </c>
      <c r="F188" s="38">
        <v>33.476364310778614</v>
      </c>
      <c r="G188" s="7"/>
      <c r="H188" s="22">
        <v>23347071.519978002</v>
      </c>
      <c r="I188" s="38">
        <v>33.432792045545902</v>
      </c>
      <c r="J188" s="23">
        <f>H188-E188</f>
        <v>-30427.754621557891</v>
      </c>
      <c r="L188" s="16">
        <v>-1.3015829565065048E-3</v>
      </c>
      <c r="M188" s="16">
        <v>-1.8395505811284114E-3</v>
      </c>
    </row>
    <row r="189" spans="1:13" x14ac:dyDescent="0.2">
      <c r="A189" s="7">
        <f>A188+1</f>
        <v>117</v>
      </c>
      <c r="C189" s="8" t="s">
        <v>19</v>
      </c>
      <c r="E189" s="25"/>
      <c r="F189" s="25"/>
      <c r="G189" s="25"/>
      <c r="H189" s="25"/>
      <c r="I189" s="25"/>
      <c r="J189" s="21"/>
      <c r="L189" s="2">
        <v>-3.4656074158136911E-3</v>
      </c>
      <c r="M189" s="2">
        <v>-1.5657907162292383E-2</v>
      </c>
    </row>
    <row r="190" spans="1:13" x14ac:dyDescent="0.2">
      <c r="A190" s="7"/>
      <c r="E190" s="7"/>
      <c r="F190" s="7"/>
      <c r="G190" s="7"/>
      <c r="H190" s="7"/>
      <c r="I190" s="7"/>
      <c r="J190" s="27"/>
      <c r="K190" s="7"/>
      <c r="L190" s="7"/>
      <c r="M190" s="7"/>
    </row>
    <row r="191" spans="1:13" ht="14.25" x14ac:dyDescent="0.2">
      <c r="A191" s="7"/>
      <c r="C191" s="10" t="s">
        <v>37</v>
      </c>
      <c r="E191" s="8" t="s">
        <v>115</v>
      </c>
      <c r="G191" s="7"/>
      <c r="H191" s="7"/>
      <c r="I191" s="7"/>
      <c r="J191" s="7"/>
      <c r="K191" s="7"/>
      <c r="L191" s="7"/>
      <c r="M191" s="7"/>
    </row>
    <row r="192" spans="1:13" x14ac:dyDescent="0.2">
      <c r="A192" s="7">
        <f>A189+1</f>
        <v>118</v>
      </c>
      <c r="C192" s="8" t="s">
        <v>25</v>
      </c>
      <c r="E192" s="20">
        <v>3135864.1676275972</v>
      </c>
      <c r="F192" s="17">
        <v>1.522264159042523</v>
      </c>
      <c r="G192" s="18"/>
      <c r="H192" s="20">
        <v>2956541.36</v>
      </c>
      <c r="I192" s="17">
        <v>1.4352142524271845</v>
      </c>
      <c r="J192" s="21">
        <f>H192-E192</f>
        <v>-179322.80762759736</v>
      </c>
      <c r="K192" s="18"/>
      <c r="L192" s="2">
        <f>IFERROR(J192/E192,"100.0%")</f>
        <v>-5.7184494621545429E-2</v>
      </c>
      <c r="M192" s="2">
        <f>L192</f>
        <v>-5.7184494621545429E-2</v>
      </c>
    </row>
    <row r="193" spans="1:13" x14ac:dyDescent="0.2">
      <c r="A193" s="7">
        <f>A192+1</f>
        <v>119</v>
      </c>
      <c r="C193" s="8" t="s">
        <v>27</v>
      </c>
      <c r="E193" s="20">
        <v>20167399.999999996</v>
      </c>
      <c r="F193" s="17">
        <v>9.7899999999999991</v>
      </c>
      <c r="G193" s="18"/>
      <c r="H193" s="20">
        <v>20167399.999999996</v>
      </c>
      <c r="I193" s="17">
        <v>9.7899999999999991</v>
      </c>
      <c r="J193" s="21">
        <f>H193-E193</f>
        <v>0</v>
      </c>
      <c r="K193" s="18"/>
      <c r="L193" s="1">
        <f>IFERROR(J193/E193,"100.0%")</f>
        <v>0</v>
      </c>
      <c r="M193" s="3">
        <f>L193</f>
        <v>0</v>
      </c>
    </row>
    <row r="194" spans="1:13" x14ac:dyDescent="0.2">
      <c r="A194" s="7">
        <f>A193+1</f>
        <v>120</v>
      </c>
      <c r="C194" s="8" t="s">
        <v>9</v>
      </c>
      <c r="E194" s="20">
        <v>37779228.7847028</v>
      </c>
      <c r="F194" s="17">
        <v>18.339431448884856</v>
      </c>
      <c r="G194" s="7"/>
      <c r="H194" s="20">
        <v>43061416</v>
      </c>
      <c r="I194" s="17">
        <v>20.903600000000001</v>
      </c>
      <c r="J194" s="21">
        <f>H194-E194</f>
        <v>5282187.2152971998</v>
      </c>
      <c r="L194" s="3">
        <f>J194/E194</f>
        <v>0.13981723251682712</v>
      </c>
      <c r="M194" s="3">
        <f>L194</f>
        <v>0.13981723251682712</v>
      </c>
    </row>
    <row r="195" spans="1:13" x14ac:dyDescent="0.2">
      <c r="A195" s="7">
        <f>A194+1</f>
        <v>121</v>
      </c>
      <c r="C195" s="8" t="s">
        <v>23</v>
      </c>
      <c r="E195" s="22">
        <f>SUM(E192:E194)</f>
        <v>61082492.952330396</v>
      </c>
      <c r="F195" s="37">
        <v>29.651695607927376</v>
      </c>
      <c r="G195" s="7"/>
      <c r="H195" s="22">
        <f>SUM(H192:H194)</f>
        <v>66185357.359999999</v>
      </c>
      <c r="I195" s="37">
        <v>32.128814252427183</v>
      </c>
      <c r="J195" s="23">
        <f>SUM(J192:J194)</f>
        <v>5102864.407669602</v>
      </c>
      <c r="L195" s="24">
        <f>J195/E195</f>
        <v>8.3540539376019685E-2</v>
      </c>
      <c r="M195" s="24">
        <f>(J194+J192)/(E194+E192)</f>
        <v>0.12471838726151442</v>
      </c>
    </row>
    <row r="196" spans="1:13" x14ac:dyDescent="0.2">
      <c r="A196" s="7"/>
      <c r="E196" s="20"/>
      <c r="F196" s="18"/>
      <c r="G196" s="7"/>
      <c r="H196" s="20"/>
      <c r="I196" s="18"/>
      <c r="J196" s="21"/>
      <c r="L196" s="25"/>
      <c r="M196" s="25"/>
    </row>
    <row r="197" spans="1:13" x14ac:dyDescent="0.2">
      <c r="A197" s="7">
        <f>A195+1</f>
        <v>122</v>
      </c>
      <c r="C197" s="8" t="s">
        <v>36</v>
      </c>
      <c r="E197" s="22">
        <v>66364680.167627595</v>
      </c>
      <c r="F197" s="38">
        <v>32.215864159042525</v>
      </c>
      <c r="G197" s="7"/>
      <c r="H197" s="22">
        <v>66185357.359999999</v>
      </c>
      <c r="I197" s="38">
        <v>32.128814252427183</v>
      </c>
      <c r="J197" s="23">
        <f>H197-E197</f>
        <v>-179322.80762759596</v>
      </c>
      <c r="L197" s="16">
        <v>-2.7020819986573255E-3</v>
      </c>
      <c r="M197" s="16">
        <v>-3.8816745699513386E-3</v>
      </c>
    </row>
    <row r="198" spans="1:13" x14ac:dyDescent="0.2">
      <c r="A198" s="7">
        <f>A197+1</f>
        <v>123</v>
      </c>
      <c r="C198" s="8" t="s">
        <v>35</v>
      </c>
      <c r="E198" s="25"/>
      <c r="F198" s="25"/>
      <c r="G198" s="25"/>
      <c r="H198" s="25"/>
      <c r="I198" s="25"/>
      <c r="J198" s="21"/>
      <c r="L198" s="2">
        <v>-7.6951797970307026E-3</v>
      </c>
      <c r="M198" s="2">
        <v>-5.7184494621545429E-2</v>
      </c>
    </row>
    <row r="199" spans="1:13" x14ac:dyDescent="0.2">
      <c r="A199" s="7"/>
      <c r="E199" s="25"/>
      <c r="F199" s="25"/>
      <c r="G199" s="25"/>
      <c r="H199" s="25"/>
      <c r="I199" s="25"/>
      <c r="J199" s="21"/>
      <c r="K199" s="25"/>
      <c r="L199" s="25"/>
      <c r="M199" s="25"/>
    </row>
    <row r="200" spans="1:13" ht="14.25" x14ac:dyDescent="0.2">
      <c r="A200" s="7"/>
      <c r="C200" s="10" t="s">
        <v>34</v>
      </c>
      <c r="E200" s="45" t="s">
        <v>33</v>
      </c>
      <c r="F200" s="45"/>
      <c r="G200" s="25"/>
      <c r="H200" s="25"/>
      <c r="I200" s="25"/>
      <c r="J200" s="21"/>
      <c r="K200" s="25"/>
      <c r="L200" s="25"/>
      <c r="M200" s="25"/>
    </row>
    <row r="201" spans="1:13" x14ac:dyDescent="0.2">
      <c r="A201" s="7">
        <f>A198+1</f>
        <v>124</v>
      </c>
      <c r="C201" s="8" t="s">
        <v>25</v>
      </c>
      <c r="E201" s="20">
        <v>14843.730786704673</v>
      </c>
      <c r="F201" s="17">
        <v>2.47987790618338</v>
      </c>
      <c r="G201" s="7"/>
      <c r="H201" s="20">
        <v>26748.794254999997</v>
      </c>
      <c r="I201" s="17">
        <v>4.4688053726650478</v>
      </c>
      <c r="J201" s="21">
        <f>H201-E201</f>
        <v>11905.063468295324</v>
      </c>
      <c r="K201" s="18"/>
      <c r="L201" s="3">
        <f>J201/E201</f>
        <v>0.80202636650878412</v>
      </c>
      <c r="M201" s="3">
        <f>L201</f>
        <v>0.80202636650878412</v>
      </c>
    </row>
    <row r="202" spans="1:13" x14ac:dyDescent="0.2">
      <c r="A202" s="7">
        <f>A201+1</f>
        <v>125</v>
      </c>
      <c r="C202" s="8" t="s">
        <v>27</v>
      </c>
      <c r="E202" s="20">
        <v>58599.709299999995</v>
      </c>
      <c r="F202" s="17">
        <v>9.7899999999999991</v>
      </c>
      <c r="G202" s="18"/>
      <c r="H202" s="20">
        <v>58599.709299999995</v>
      </c>
      <c r="I202" s="17">
        <v>9.7899999999999991</v>
      </c>
      <c r="J202" s="21">
        <f>H202-E202</f>
        <v>0</v>
      </c>
      <c r="K202" s="18"/>
      <c r="L202" s="1">
        <f>IFERROR(J202/E202,"100.0%")</f>
        <v>0</v>
      </c>
      <c r="M202" s="1">
        <v>0</v>
      </c>
    </row>
    <row r="203" spans="1:13" x14ac:dyDescent="0.2">
      <c r="A203" s="7">
        <f>A202+1</f>
        <v>126</v>
      </c>
      <c r="C203" s="8" t="s">
        <v>24</v>
      </c>
      <c r="E203" s="20">
        <v>18461.476007894285</v>
      </c>
      <c r="F203" s="17">
        <v>3.0842789542180382</v>
      </c>
      <c r="G203" s="18"/>
      <c r="H203" s="20">
        <v>269.56013869863091</v>
      </c>
      <c r="I203" s="17">
        <v>4.5034246575342593E-2</v>
      </c>
      <c r="J203" s="21">
        <f>H203-E203</f>
        <v>-18191.915869195655</v>
      </c>
      <c r="K203" s="18"/>
      <c r="L203" s="2">
        <f>IFERROR(J203/E203,"100.0%")</f>
        <v>-0.98539877642592799</v>
      </c>
      <c r="M203" s="2">
        <f>L203</f>
        <v>-0.98539877642592799</v>
      </c>
    </row>
    <row r="204" spans="1:13" x14ac:dyDescent="0.2">
      <c r="A204" s="7">
        <f>A203+1</f>
        <v>127</v>
      </c>
      <c r="C204" s="8" t="s">
        <v>9</v>
      </c>
      <c r="E204" s="20">
        <v>109797.37345480292</v>
      </c>
      <c r="F204" s="17">
        <v>18.343372330048751</v>
      </c>
      <c r="G204" s="7"/>
      <c r="H204" s="20">
        <v>125122.051412</v>
      </c>
      <c r="I204" s="17">
        <v>20.903600000000001</v>
      </c>
      <c r="J204" s="21">
        <f>H204-E204</f>
        <v>15324.677957197084</v>
      </c>
      <c r="L204" s="3">
        <f>J204/E204</f>
        <v>0.13957235473857074</v>
      </c>
      <c r="M204" s="3">
        <f>L204</f>
        <v>0.13957235473857074</v>
      </c>
    </row>
    <row r="205" spans="1:13" x14ac:dyDescent="0.2">
      <c r="A205" s="7">
        <f>A204+1</f>
        <v>128</v>
      </c>
      <c r="C205" s="8" t="s">
        <v>23</v>
      </c>
      <c r="E205" s="22">
        <f>SUM(E201:E204)</f>
        <v>201702.28954940184</v>
      </c>
      <c r="F205" s="37">
        <v>33.697529190450162</v>
      </c>
      <c r="G205" s="7"/>
      <c r="H205" s="22">
        <f>SUM(H201:H204)</f>
        <v>210740.11510569861</v>
      </c>
      <c r="I205" s="37">
        <v>35.20743961924039</v>
      </c>
      <c r="J205" s="23">
        <f>SUM(J201:J204)</f>
        <v>9037.8255562967533</v>
      </c>
      <c r="L205" s="24">
        <f>J205/E205</f>
        <v>4.4807748967485905E-2</v>
      </c>
      <c r="M205" s="24">
        <f>(J201+J204+J203)/(E201+E204+E203)</f>
        <v>6.3156272518255507E-2</v>
      </c>
    </row>
    <row r="206" spans="1:13" x14ac:dyDescent="0.2">
      <c r="A206" s="7"/>
      <c r="E206" s="20"/>
      <c r="F206" s="18"/>
      <c r="G206" s="7"/>
      <c r="H206" s="20"/>
      <c r="I206" s="18"/>
      <c r="J206" s="21"/>
      <c r="L206" s="25"/>
      <c r="M206" s="25"/>
    </row>
    <row r="207" spans="1:13" x14ac:dyDescent="0.2">
      <c r="A207" s="7">
        <f>A205+1</f>
        <v>129</v>
      </c>
      <c r="C207" s="8" t="s">
        <v>22</v>
      </c>
      <c r="E207" s="22">
        <v>217026.96750659894</v>
      </c>
      <c r="F207" s="38">
        <v>36.257756860401415</v>
      </c>
      <c r="G207" s="7"/>
      <c r="H207" s="22">
        <v>221885.4326456986</v>
      </c>
      <c r="I207" s="38">
        <v>37.069439619240384</v>
      </c>
      <c r="J207" s="23">
        <f>H207-E207</f>
        <v>4858.4651390996587</v>
      </c>
      <c r="L207" s="39">
        <v>2.2386458212627143E-2</v>
      </c>
      <c r="M207" s="39">
        <v>3.0666851109446877E-2</v>
      </c>
    </row>
    <row r="208" spans="1:13" x14ac:dyDescent="0.2">
      <c r="A208" s="7">
        <f>A207+1</f>
        <v>130</v>
      </c>
      <c r="C208" s="8" t="s">
        <v>21</v>
      </c>
      <c r="E208" s="25"/>
      <c r="F208" s="25"/>
      <c r="G208" s="25"/>
      <c r="H208" s="25"/>
      <c r="I208" s="25"/>
      <c r="J208" s="21"/>
      <c r="L208" s="39">
        <v>5.2864039765824752E-2</v>
      </c>
      <c r="M208" s="39">
        <v>0.14587704466340543</v>
      </c>
    </row>
    <row r="209" spans="1:13" x14ac:dyDescent="0.2">
      <c r="A209" s="7">
        <f>A208+1</f>
        <v>131</v>
      </c>
      <c r="C209" s="8" t="s">
        <v>20</v>
      </c>
      <c r="E209" s="22">
        <v>199327.20260480343</v>
      </c>
      <c r="F209" s="38">
        <v>33.300733686421644</v>
      </c>
      <c r="G209" s="7"/>
      <c r="H209" s="22">
        <v>210740.11510569861</v>
      </c>
      <c r="I209" s="38">
        <v>35.20743961924039</v>
      </c>
      <c r="J209" s="23">
        <f>H209-E209</f>
        <v>11412.912500895181</v>
      </c>
      <c r="L209" s="39">
        <v>5.7257174895104603E-2</v>
      </c>
      <c r="M209" s="39">
        <v>8.1099380319208908E-2</v>
      </c>
    </row>
    <row r="210" spans="1:13" x14ac:dyDescent="0.2">
      <c r="A210" s="7">
        <f>A209+1</f>
        <v>132</v>
      </c>
      <c r="C210" s="8" t="s">
        <v>19</v>
      </c>
      <c r="E210" s="25"/>
      <c r="F210" s="25"/>
      <c r="G210" s="25"/>
      <c r="H210" s="25"/>
      <c r="I210" s="25"/>
      <c r="J210" s="21"/>
      <c r="L210" s="39">
        <v>0.1538021595191093</v>
      </c>
      <c r="M210" s="39">
        <v>0.73134183442497191</v>
      </c>
    </row>
    <row r="211" spans="1:13" x14ac:dyDescent="0.2">
      <c r="A211" s="7"/>
      <c r="E211" s="7"/>
      <c r="F211" s="7"/>
      <c r="G211" s="7"/>
      <c r="H211" s="7"/>
      <c r="I211" s="7"/>
      <c r="J211" s="27"/>
      <c r="K211" s="7"/>
      <c r="L211" s="7"/>
      <c r="M211" s="7"/>
    </row>
    <row r="212" spans="1:13" ht="14.25" x14ac:dyDescent="0.2">
      <c r="A212" s="7"/>
      <c r="C212" s="10" t="s">
        <v>32</v>
      </c>
      <c r="E212" s="8" t="s">
        <v>107</v>
      </c>
      <c r="G212" s="7"/>
      <c r="H212" s="7"/>
      <c r="I212" s="7"/>
      <c r="J212" s="27"/>
      <c r="K212" s="7"/>
      <c r="L212" s="7"/>
      <c r="M212" s="7"/>
    </row>
    <row r="213" spans="1:13" x14ac:dyDescent="0.2">
      <c r="A213" s="7">
        <f>A210+1</f>
        <v>133</v>
      </c>
      <c r="C213" s="8" t="s">
        <v>25</v>
      </c>
      <c r="E213" s="20">
        <v>29477.627862160123</v>
      </c>
      <c r="F213" s="17">
        <v>8.6906458548533916</v>
      </c>
      <c r="G213" s="7"/>
      <c r="H213" s="20">
        <v>8519.8944360000005</v>
      </c>
      <c r="I213" s="17">
        <v>2.511850193992712</v>
      </c>
      <c r="J213" s="21">
        <f>H213-E213</f>
        <v>-20957.733426160121</v>
      </c>
      <c r="K213" s="18"/>
      <c r="L213" s="2">
        <f>J213/E213</f>
        <v>-0.71097082588057126</v>
      </c>
      <c r="M213" s="2">
        <f>L213</f>
        <v>-0.71097082588057126</v>
      </c>
    </row>
    <row r="214" spans="1:13" x14ac:dyDescent="0.2">
      <c r="A214" s="7">
        <f>A213+1</f>
        <v>134</v>
      </c>
      <c r="C214" s="8" t="s">
        <v>27</v>
      </c>
      <c r="E214" s="20">
        <v>33206.505199999992</v>
      </c>
      <c r="F214" s="17">
        <v>9.7899999999999991</v>
      </c>
      <c r="G214" s="18"/>
      <c r="H214" s="20">
        <v>33206.505199999992</v>
      </c>
      <c r="I214" s="17">
        <v>9.7899999999999991</v>
      </c>
      <c r="J214" s="21">
        <f>H214-E214</f>
        <v>0</v>
      </c>
      <c r="K214" s="18"/>
      <c r="L214" s="1">
        <f>IFERROR(J214/E214,"100.0%")</f>
        <v>0</v>
      </c>
      <c r="M214" s="1">
        <v>0</v>
      </c>
    </row>
    <row r="215" spans="1:13" x14ac:dyDescent="0.2">
      <c r="A215" s="7">
        <f>A214+1</f>
        <v>135</v>
      </c>
      <c r="C215" s="8" t="s">
        <v>24</v>
      </c>
      <c r="E215" s="20">
        <v>11460.48630717643</v>
      </c>
      <c r="F215" s="17">
        <v>3.3788006377514628</v>
      </c>
      <c r="G215" s="18"/>
      <c r="H215" s="20">
        <v>1151.729116438356</v>
      </c>
      <c r="I215" s="17">
        <v>0.33955479452054793</v>
      </c>
      <c r="J215" s="21">
        <f>H215-E215</f>
        <v>-10308.757190738073</v>
      </c>
      <c r="K215" s="18"/>
      <c r="L215" s="2">
        <f>IFERROR(J215/E215,"100.0%")</f>
        <v>-0.89950434165109061</v>
      </c>
      <c r="M215" s="2">
        <f>L215</f>
        <v>-0.89950434165109061</v>
      </c>
    </row>
    <row r="216" spans="1:13" x14ac:dyDescent="0.2">
      <c r="A216" s="7">
        <f>A215+1</f>
        <v>136</v>
      </c>
      <c r="C216" s="8" t="s">
        <v>9</v>
      </c>
      <c r="E216" s="20">
        <v>62218.51773884576</v>
      </c>
      <c r="F216" s="17">
        <v>18.343372330048751</v>
      </c>
      <c r="G216" s="7"/>
      <c r="H216" s="20">
        <v>70902.502768000006</v>
      </c>
      <c r="I216" s="17">
        <v>20.903600000000004</v>
      </c>
      <c r="J216" s="21">
        <f>H216-E216</f>
        <v>8683.9850291542461</v>
      </c>
      <c r="L216" s="3">
        <f>J216/E216</f>
        <v>0.13957235473857088</v>
      </c>
      <c r="M216" s="3">
        <f>L216</f>
        <v>0.13957235473857088</v>
      </c>
    </row>
    <row r="217" spans="1:13" x14ac:dyDescent="0.2">
      <c r="A217" s="7">
        <f>A216+1</f>
        <v>137</v>
      </c>
      <c r="C217" s="8" t="s">
        <v>23</v>
      </c>
      <c r="E217" s="22">
        <f>SUM(E213:E216)</f>
        <v>136363.1371081823</v>
      </c>
      <c r="F217" s="37">
        <v>40.202818822653605</v>
      </c>
      <c r="G217" s="7"/>
      <c r="H217" s="22">
        <f>SUM(H213:H216)</f>
        <v>113780.63152043836</v>
      </c>
      <c r="I217" s="37">
        <v>33.545004988513263</v>
      </c>
      <c r="J217" s="23">
        <f>SUM(J213:J216)</f>
        <v>-22582.505587743948</v>
      </c>
      <c r="L217" s="16">
        <f>J217/E217</f>
        <v>-0.16560564729328828</v>
      </c>
      <c r="M217" s="16">
        <f>(J213+J216+J215)/(E213+E216+E215)</f>
        <v>-0.21891472385259916</v>
      </c>
    </row>
    <row r="218" spans="1:13" x14ac:dyDescent="0.2">
      <c r="A218" s="7"/>
      <c r="E218" s="20"/>
      <c r="F218" s="18"/>
      <c r="G218" s="7"/>
      <c r="H218" s="20"/>
      <c r="I218" s="18"/>
      <c r="J218" s="21"/>
      <c r="L218" s="25"/>
      <c r="M218" s="25"/>
    </row>
    <row r="219" spans="1:13" x14ac:dyDescent="0.2">
      <c r="A219" s="7">
        <f>A217+1</f>
        <v>138</v>
      </c>
      <c r="C219" s="8" t="s">
        <v>22</v>
      </c>
      <c r="E219" s="22">
        <v>145047.12213733656</v>
      </c>
      <c r="F219" s="38">
        <v>42.763046492604857</v>
      </c>
      <c r="G219" s="7"/>
      <c r="H219" s="22">
        <v>120096.31208043837</v>
      </c>
      <c r="I219" s="38">
        <v>35.407004988513265</v>
      </c>
      <c r="J219" s="23">
        <f>H219-E219</f>
        <v>-24950.81005689819</v>
      </c>
      <c r="L219" s="16">
        <v>-0.17201864945154682</v>
      </c>
      <c r="M219" s="16">
        <v>-0.22309256458123744</v>
      </c>
    </row>
    <row r="220" spans="1:13" x14ac:dyDescent="0.2">
      <c r="A220" s="7">
        <f>A219+1</f>
        <v>139</v>
      </c>
      <c r="C220" s="8" t="s">
        <v>21</v>
      </c>
      <c r="E220" s="25"/>
      <c r="F220" s="25"/>
      <c r="G220" s="25"/>
      <c r="H220" s="25"/>
      <c r="I220" s="25"/>
      <c r="J220" s="21"/>
      <c r="L220" s="16">
        <v>-0.33651545141274158</v>
      </c>
      <c r="M220" s="16">
        <v>-0.6094762927694124</v>
      </c>
    </row>
    <row r="221" spans="1:13" x14ac:dyDescent="0.2">
      <c r="A221" s="7">
        <f>A220+1</f>
        <v>140</v>
      </c>
      <c r="C221" s="8" t="s">
        <v>20</v>
      </c>
      <c r="E221" s="22">
        <v>135017.24482167396</v>
      </c>
      <c r="F221" s="38">
        <v>39.806020502398063</v>
      </c>
      <c r="G221" s="7"/>
      <c r="H221" s="22">
        <v>113780.63152043836</v>
      </c>
      <c r="I221" s="38">
        <v>33.545004988513263</v>
      </c>
      <c r="J221" s="23">
        <f>H221-E221</f>
        <v>-21236.6133012356</v>
      </c>
      <c r="L221" s="16">
        <v>-0.15728815477818539</v>
      </c>
      <c r="M221" s="16">
        <v>-0.20858912704249374</v>
      </c>
    </row>
    <row r="222" spans="1:13" x14ac:dyDescent="0.2">
      <c r="A222" s="7">
        <f>A221+1</f>
        <v>141</v>
      </c>
      <c r="C222" s="8" t="s">
        <v>19</v>
      </c>
      <c r="E222" s="25"/>
      <c r="F222" s="25"/>
      <c r="G222" s="25"/>
      <c r="H222" s="25"/>
      <c r="I222" s="25"/>
      <c r="J222" s="21"/>
      <c r="L222" s="2">
        <v>-0.33122824207040052</v>
      </c>
      <c r="M222" s="2">
        <v>-0.68708588593306563</v>
      </c>
    </row>
    <row r="226" spans="1:13" x14ac:dyDescent="0.2">
      <c r="A226" s="48" t="s">
        <v>141</v>
      </c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</row>
    <row r="227" spans="1:13" x14ac:dyDescent="0.2">
      <c r="A227" s="48" t="s">
        <v>102</v>
      </c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</row>
    <row r="229" spans="1:13" x14ac:dyDescent="0.2">
      <c r="A229" s="7"/>
      <c r="E229" s="49" t="s">
        <v>63</v>
      </c>
      <c r="F229" s="49"/>
      <c r="H229" s="49" t="s">
        <v>62</v>
      </c>
      <c r="I229" s="49"/>
      <c r="J229" s="49"/>
      <c r="L229" s="49" t="s">
        <v>61</v>
      </c>
      <c r="M229" s="49"/>
    </row>
    <row r="230" spans="1:13" x14ac:dyDescent="0.2">
      <c r="A230" s="7"/>
      <c r="E230" s="7"/>
      <c r="F230" s="7"/>
      <c r="H230" s="7"/>
      <c r="I230" s="7"/>
      <c r="J230" s="7" t="s">
        <v>58</v>
      </c>
      <c r="L230" s="7" t="s">
        <v>60</v>
      </c>
      <c r="M230" s="7" t="s">
        <v>59</v>
      </c>
    </row>
    <row r="231" spans="1:13" x14ac:dyDescent="0.2">
      <c r="A231" s="7" t="s">
        <v>0</v>
      </c>
      <c r="E231" s="7" t="s">
        <v>58</v>
      </c>
      <c r="F231" s="7" t="s">
        <v>12</v>
      </c>
      <c r="H231" s="7" t="s">
        <v>58</v>
      </c>
      <c r="I231" s="7" t="s">
        <v>12</v>
      </c>
      <c r="J231" s="7" t="s">
        <v>15</v>
      </c>
      <c r="L231" s="7" t="s">
        <v>57</v>
      </c>
      <c r="M231" s="7" t="s">
        <v>57</v>
      </c>
    </row>
    <row r="232" spans="1:13" ht="14.25" x14ac:dyDescent="0.2">
      <c r="A232" s="36" t="s">
        <v>1</v>
      </c>
      <c r="C232" s="15" t="s">
        <v>6</v>
      </c>
      <c r="E232" s="36" t="s">
        <v>17</v>
      </c>
      <c r="F232" s="36" t="s">
        <v>7</v>
      </c>
      <c r="H232" s="36" t="s">
        <v>17</v>
      </c>
      <c r="I232" s="36" t="s">
        <v>7</v>
      </c>
      <c r="J232" s="36" t="s">
        <v>17</v>
      </c>
      <c r="L232" s="36" t="s">
        <v>2</v>
      </c>
      <c r="M232" s="36" t="s">
        <v>2</v>
      </c>
    </row>
    <row r="233" spans="1:13" x14ac:dyDescent="0.2">
      <c r="A233" s="7"/>
      <c r="E233" s="7" t="s">
        <v>3</v>
      </c>
      <c r="F233" s="7" t="s">
        <v>4</v>
      </c>
      <c r="G233" s="7"/>
      <c r="H233" s="7" t="s">
        <v>10</v>
      </c>
      <c r="I233" s="7" t="s">
        <v>11</v>
      </c>
      <c r="J233" s="7" t="s">
        <v>56</v>
      </c>
      <c r="K233" s="7"/>
      <c r="L233" s="7" t="s">
        <v>55</v>
      </c>
      <c r="M233" s="7" t="s">
        <v>8</v>
      </c>
    </row>
    <row r="234" spans="1:13" x14ac:dyDescent="0.2">
      <c r="A234" s="7"/>
      <c r="E234" s="7"/>
      <c r="F234" s="7"/>
      <c r="G234" s="7"/>
      <c r="H234" s="7"/>
      <c r="I234" s="7"/>
      <c r="J234" s="28"/>
      <c r="K234" s="7"/>
      <c r="L234" s="7"/>
      <c r="M234" s="20"/>
    </row>
    <row r="235" spans="1:13" ht="14.25" x14ac:dyDescent="0.2">
      <c r="A235" s="7"/>
      <c r="C235" s="10" t="s">
        <v>31</v>
      </c>
      <c r="E235" s="8" t="s">
        <v>116</v>
      </c>
      <c r="J235" s="29"/>
    </row>
    <row r="236" spans="1:13" x14ac:dyDescent="0.2">
      <c r="A236" s="7">
        <f>A222+1</f>
        <v>142</v>
      </c>
      <c r="C236" s="8" t="s">
        <v>25</v>
      </c>
      <c r="E236" s="20">
        <v>47616.033070465986</v>
      </c>
      <c r="F236" s="17">
        <v>7.9550047146712046</v>
      </c>
      <c r="G236" s="7"/>
      <c r="H236" s="20">
        <v>12709.502162000001</v>
      </c>
      <c r="I236" s="17">
        <v>2.1233215599924486</v>
      </c>
      <c r="J236" s="21">
        <f>H236-E236</f>
        <v>-34906.530908465982</v>
      </c>
      <c r="K236" s="18"/>
      <c r="L236" s="2">
        <f>J236/E236</f>
        <v>-0.73308355731374186</v>
      </c>
      <c r="M236" s="2">
        <f>L236</f>
        <v>-0.73308355731374186</v>
      </c>
    </row>
    <row r="237" spans="1:13" x14ac:dyDescent="0.2">
      <c r="A237" s="7">
        <f>A236+1</f>
        <v>143</v>
      </c>
      <c r="C237" s="8" t="s">
        <v>27</v>
      </c>
      <c r="E237" s="20">
        <v>58599.709299999995</v>
      </c>
      <c r="F237" s="17">
        <v>9.7899999999999991</v>
      </c>
      <c r="G237" s="18"/>
      <c r="H237" s="20">
        <v>58599.709299999995</v>
      </c>
      <c r="I237" s="17">
        <v>9.7899999999999991</v>
      </c>
      <c r="J237" s="21">
        <f>H237-E237</f>
        <v>0</v>
      </c>
      <c r="K237" s="18"/>
      <c r="L237" s="1">
        <f>IFERROR(J237/E237,"100.0%")</f>
        <v>0</v>
      </c>
      <c r="M237" s="1">
        <v>0</v>
      </c>
    </row>
    <row r="238" spans="1:13" x14ac:dyDescent="0.2">
      <c r="A238" s="7">
        <f>A237+1</f>
        <v>144</v>
      </c>
      <c r="C238" s="8" t="s">
        <v>24</v>
      </c>
      <c r="E238" s="20">
        <v>20224.385613369799</v>
      </c>
      <c r="F238" s="17">
        <v>3.3788006377514628</v>
      </c>
      <c r="G238" s="18"/>
      <c r="H238" s="20">
        <v>2032.4629469178089</v>
      </c>
      <c r="I238" s="17">
        <v>0.3395547945205481</v>
      </c>
      <c r="J238" s="21">
        <f>H238-E238</f>
        <v>-18191.922666451988</v>
      </c>
      <c r="K238" s="18"/>
      <c r="L238" s="2">
        <f>IFERROR(J238/E238,"100.0%")</f>
        <v>-0.8995043416510905</v>
      </c>
      <c r="M238" s="2">
        <f>L238</f>
        <v>-0.8995043416510905</v>
      </c>
    </row>
    <row r="239" spans="1:13" x14ac:dyDescent="0.2">
      <c r="A239" s="7">
        <f>A238+1</f>
        <v>145</v>
      </c>
      <c r="C239" s="8" t="s">
        <v>9</v>
      </c>
      <c r="E239" s="20">
        <v>109797.37345480292</v>
      </c>
      <c r="F239" s="17">
        <v>18.343372330048751</v>
      </c>
      <c r="G239" s="7"/>
      <c r="H239" s="20">
        <v>125122.051412</v>
      </c>
      <c r="I239" s="17">
        <v>20.903600000000001</v>
      </c>
      <c r="J239" s="21">
        <f>H239-E239</f>
        <v>15324.677957197084</v>
      </c>
      <c r="L239" s="3">
        <f>J239/E239</f>
        <v>0.13957235473857074</v>
      </c>
      <c r="M239" s="3">
        <f>L239</f>
        <v>0.13957235473857074</v>
      </c>
    </row>
    <row r="240" spans="1:13" x14ac:dyDescent="0.2">
      <c r="A240" s="7">
        <f>A239+1</f>
        <v>146</v>
      </c>
      <c r="C240" s="8" t="s">
        <v>23</v>
      </c>
      <c r="E240" s="22">
        <f>SUM(E236:E239)</f>
        <v>236237.50143863869</v>
      </c>
      <c r="F240" s="37">
        <v>39.467177682471416</v>
      </c>
      <c r="G240" s="7"/>
      <c r="H240" s="22">
        <f>SUM(H236:H239)</f>
        <v>198463.72582091781</v>
      </c>
      <c r="I240" s="37">
        <v>33.156476354512996</v>
      </c>
      <c r="J240" s="23">
        <f>SUM(J236:J239)</f>
        <v>-37773.775617720887</v>
      </c>
      <c r="L240" s="16">
        <f>J240/E240</f>
        <v>-0.15989745653287993</v>
      </c>
      <c r="M240" s="16">
        <f>(J236+J239+J238)/(E236+E239+E238)</f>
        <v>-0.21264492855349196</v>
      </c>
    </row>
    <row r="241" spans="1:13" x14ac:dyDescent="0.2">
      <c r="A241" s="7"/>
      <c r="E241" s="20"/>
      <c r="F241" s="18"/>
      <c r="G241" s="7"/>
      <c r="H241" s="20"/>
      <c r="I241" s="18"/>
      <c r="J241" s="21"/>
      <c r="L241" s="25"/>
      <c r="M241" s="25"/>
    </row>
    <row r="242" spans="1:13" x14ac:dyDescent="0.2">
      <c r="A242" s="7">
        <f>A240+1</f>
        <v>147</v>
      </c>
      <c r="C242" s="8" t="s">
        <v>22</v>
      </c>
      <c r="E242" s="22">
        <v>251562.17939583579</v>
      </c>
      <c r="F242" s="38">
        <v>42.027405352422669</v>
      </c>
      <c r="G242" s="7"/>
      <c r="H242" s="22">
        <v>209609.0433609178</v>
      </c>
      <c r="I242" s="38">
        <v>35.018476354512998</v>
      </c>
      <c r="J242" s="23">
        <f>H242-E242</f>
        <v>-41953.136034917989</v>
      </c>
      <c r="L242" s="16">
        <v>-0.16677044274172972</v>
      </c>
      <c r="M242" s="16">
        <v>-0.21741603957537303</v>
      </c>
    </row>
    <row r="243" spans="1:13" x14ac:dyDescent="0.2">
      <c r="A243" s="7">
        <f>A242+1</f>
        <v>148</v>
      </c>
      <c r="C243" s="8" t="s">
        <v>21</v>
      </c>
      <c r="E243" s="25"/>
      <c r="F243" s="25"/>
      <c r="G243" s="25"/>
      <c r="H243" s="25"/>
      <c r="I243" s="25"/>
      <c r="J243" s="21"/>
      <c r="L243" s="16">
        <v>-0.33180238508048099</v>
      </c>
      <c r="M243" s="16">
        <v>-0.61840915561616472</v>
      </c>
    </row>
    <row r="244" spans="1:13" x14ac:dyDescent="0.2">
      <c r="A244" s="7">
        <f>A243+1</f>
        <v>149</v>
      </c>
      <c r="C244" s="8" t="s">
        <v>20</v>
      </c>
      <c r="E244" s="22">
        <v>233862.39763703471</v>
      </c>
      <c r="F244" s="38">
        <v>39.070379362215881</v>
      </c>
      <c r="G244" s="7"/>
      <c r="H244" s="22">
        <v>198463.72582091781</v>
      </c>
      <c r="I244" s="38">
        <v>33.156476354512996</v>
      </c>
      <c r="J244" s="23">
        <f>H244-E244</f>
        <v>-35398.671816116897</v>
      </c>
      <c r="L244" s="16">
        <v>-0.15136538483222642</v>
      </c>
      <c r="M244" s="16">
        <v>-0.20197494487842357</v>
      </c>
    </row>
    <row r="245" spans="1:13" x14ac:dyDescent="0.2">
      <c r="A245" s="7">
        <f>A244+1</f>
        <v>150</v>
      </c>
      <c r="C245" s="8" t="s">
        <v>19</v>
      </c>
      <c r="E245" s="25"/>
      <c r="F245" s="25"/>
      <c r="G245" s="25"/>
      <c r="H245" s="25"/>
      <c r="I245" s="25"/>
      <c r="J245" s="21"/>
      <c r="L245" s="2">
        <v>-0.32553392595293457</v>
      </c>
      <c r="M245" s="2">
        <v>-0.70598767760053538</v>
      </c>
    </row>
    <row r="246" spans="1:13" x14ac:dyDescent="0.2">
      <c r="A246" s="7"/>
      <c r="E246" s="25"/>
      <c r="F246" s="25"/>
      <c r="G246" s="25"/>
      <c r="H246" s="25"/>
      <c r="I246" s="25"/>
      <c r="J246" s="21"/>
      <c r="L246" s="4"/>
      <c r="M246" s="4"/>
    </row>
    <row r="247" spans="1:13" ht="14.25" x14ac:dyDescent="0.2">
      <c r="A247" s="7"/>
      <c r="C247" s="10" t="s">
        <v>30</v>
      </c>
      <c r="E247" s="8" t="s">
        <v>111</v>
      </c>
      <c r="G247" s="7"/>
      <c r="H247" s="7"/>
      <c r="I247" s="7"/>
      <c r="J247" s="7"/>
      <c r="K247" s="7"/>
      <c r="L247" s="7"/>
      <c r="M247" s="7"/>
    </row>
    <row r="248" spans="1:13" x14ac:dyDescent="0.2">
      <c r="A248" s="7">
        <f>A245+1</f>
        <v>151</v>
      </c>
      <c r="C248" s="8" t="s">
        <v>25</v>
      </c>
      <c r="E248" s="20">
        <v>108253.72897367828</v>
      </c>
      <c r="F248" s="17">
        <v>1.0851285767781291</v>
      </c>
      <c r="G248" s="7"/>
      <c r="H248" s="20">
        <v>167197.013572</v>
      </c>
      <c r="I248" s="17">
        <v>1.6759723577102119</v>
      </c>
      <c r="J248" s="21">
        <f>H248-E248</f>
        <v>58943.284598321712</v>
      </c>
      <c r="K248" s="18"/>
      <c r="L248" s="3">
        <f>J248/E248</f>
        <v>0.54449195567806885</v>
      </c>
      <c r="M248" s="3">
        <f>L248</f>
        <v>0.54449195567806885</v>
      </c>
    </row>
    <row r="249" spans="1:13" x14ac:dyDescent="0.2">
      <c r="A249" s="7">
        <f>A248+1</f>
        <v>152</v>
      </c>
      <c r="C249" s="8" t="s">
        <v>27</v>
      </c>
      <c r="E249" s="20">
        <v>976662.14799999993</v>
      </c>
      <c r="F249" s="17">
        <v>9.7899999999999991</v>
      </c>
      <c r="G249" s="18"/>
      <c r="H249" s="20">
        <v>976662.14799999993</v>
      </c>
      <c r="I249" s="17">
        <v>9.7899999999999991</v>
      </c>
      <c r="J249" s="21">
        <f>H249-E249</f>
        <v>0</v>
      </c>
      <c r="K249" s="18"/>
      <c r="L249" s="1">
        <f>IFERROR(J249/E249,"100.0%")</f>
        <v>0</v>
      </c>
      <c r="M249" s="1">
        <v>0</v>
      </c>
    </row>
    <row r="250" spans="1:13" x14ac:dyDescent="0.2">
      <c r="A250" s="7">
        <f>A249+1</f>
        <v>153</v>
      </c>
      <c r="C250" s="8" t="s">
        <v>24</v>
      </c>
      <c r="E250" s="20">
        <v>271476.67630410165</v>
      </c>
      <c r="F250" s="17">
        <v>2.721265144205379</v>
      </c>
      <c r="G250" s="18"/>
      <c r="H250" s="41">
        <v>-31722.011712328749</v>
      </c>
      <c r="I250" s="42">
        <v>-0.31797945205479433</v>
      </c>
      <c r="J250" s="21">
        <f>H250-E250</f>
        <v>-303198.68801643042</v>
      </c>
      <c r="K250" s="18"/>
      <c r="L250" s="2">
        <f>IFERROR(J250/E250,"100.0%")</f>
        <v>-1.11684986034231</v>
      </c>
      <c r="M250" s="2">
        <f>L250</f>
        <v>-1.11684986034231</v>
      </c>
    </row>
    <row r="251" spans="1:13" x14ac:dyDescent="0.2">
      <c r="A251" s="7">
        <f>A250+1</f>
        <v>154</v>
      </c>
      <c r="C251" s="8" t="s">
        <v>9</v>
      </c>
      <c r="E251" s="20">
        <v>1829563.66371061</v>
      </c>
      <c r="F251" s="17">
        <v>18.339431198808857</v>
      </c>
      <c r="G251" s="7"/>
      <c r="H251" s="20">
        <v>2085368.2203200001</v>
      </c>
      <c r="I251" s="17">
        <v>20.903600000000001</v>
      </c>
      <c r="J251" s="21">
        <f>H251-E251</f>
        <v>255804.55660939007</v>
      </c>
      <c r="L251" s="3">
        <f>J251/E251</f>
        <v>0.13981724805934481</v>
      </c>
      <c r="M251" s="3">
        <f>L251</f>
        <v>0.13981724805934481</v>
      </c>
    </row>
    <row r="252" spans="1:13" x14ac:dyDescent="0.2">
      <c r="A252" s="7">
        <f>A251+1</f>
        <v>155</v>
      </c>
      <c r="C252" s="8" t="s">
        <v>23</v>
      </c>
      <c r="E252" s="22">
        <f>SUM(E248:E251)</f>
        <v>3185956.2169883898</v>
      </c>
      <c r="F252" s="37">
        <v>31.93582491979236</v>
      </c>
      <c r="G252" s="7"/>
      <c r="H252" s="22">
        <f>SUM(H248:H251)</f>
        <v>3197505.3701796713</v>
      </c>
      <c r="I252" s="37">
        <v>32.051592905655419</v>
      </c>
      <c r="J252" s="23">
        <f>SUM(J248:J251)</f>
        <v>11549.153191281366</v>
      </c>
      <c r="L252" s="24">
        <f>J252/E252</f>
        <v>3.6250194304925229E-3</v>
      </c>
      <c r="M252" s="24">
        <f>(J248+J251+J250)/(E248+E251+E250)</f>
        <v>5.2275309807759494E-3</v>
      </c>
    </row>
    <row r="253" spans="1:13" x14ac:dyDescent="0.2">
      <c r="A253" s="7"/>
      <c r="E253" s="20"/>
      <c r="F253" s="18"/>
      <c r="G253" s="7"/>
      <c r="H253" s="20"/>
      <c r="I253" s="18"/>
      <c r="J253" s="21"/>
      <c r="L253" s="25"/>
      <c r="M253" s="25"/>
    </row>
    <row r="254" spans="1:13" x14ac:dyDescent="0.2">
      <c r="A254" s="7">
        <f>A252+1</f>
        <v>156</v>
      </c>
      <c r="C254" s="8" t="s">
        <v>22</v>
      </c>
      <c r="E254" s="22">
        <v>3441760.7735977797</v>
      </c>
      <c r="F254" s="38">
        <v>34.499993720983504</v>
      </c>
      <c r="G254" s="7"/>
      <c r="H254" s="22">
        <v>3383260.7245796714</v>
      </c>
      <c r="I254" s="38">
        <v>33.91359290565542</v>
      </c>
      <c r="J254" s="23">
        <f>H254-E254</f>
        <v>-58500.049018108286</v>
      </c>
      <c r="L254" s="16">
        <v>-1.6997128175459106E-2</v>
      </c>
      <c r="M254" s="16">
        <v>-2.3731321907626571E-2</v>
      </c>
    </row>
    <row r="255" spans="1:13" x14ac:dyDescent="0.2">
      <c r="A255" s="7">
        <f>A254+1</f>
        <v>157</v>
      </c>
      <c r="C255" s="8" t="s">
        <v>21</v>
      </c>
      <c r="E255" s="25"/>
      <c r="F255" s="25"/>
      <c r="G255" s="25"/>
      <c r="H255" s="25"/>
      <c r="I255" s="25"/>
      <c r="J255" s="21"/>
      <c r="L255" s="16">
        <v>-4.3129143459790395E-2</v>
      </c>
      <c r="M255" s="16">
        <v>-0.15405679451798143</v>
      </c>
    </row>
    <row r="256" spans="1:13" x14ac:dyDescent="0.2">
      <c r="A256" s="7">
        <f>A255+1</f>
        <v>158</v>
      </c>
      <c r="C256" s="8" t="s">
        <v>20</v>
      </c>
      <c r="E256" s="22">
        <v>3146764.4943898404</v>
      </c>
      <c r="F256" s="38">
        <v>31.542969555196215</v>
      </c>
      <c r="G256" s="7"/>
      <c r="H256" s="22">
        <v>3197505.3701796713</v>
      </c>
      <c r="I256" s="38">
        <v>32.051592905655419</v>
      </c>
      <c r="J256" s="23">
        <f>H256-E256</f>
        <v>50740.875789830927</v>
      </c>
      <c r="L256" s="39">
        <v>1.6124777014706236E-2</v>
      </c>
      <c r="M256" s="39">
        <v>2.3381789284843166E-2</v>
      </c>
    </row>
    <row r="257" spans="1:13" x14ac:dyDescent="0.2">
      <c r="A257" s="7">
        <f>A256+1</f>
        <v>159</v>
      </c>
      <c r="C257" s="8" t="s">
        <v>19</v>
      </c>
      <c r="E257" s="25"/>
      <c r="F257" s="25"/>
      <c r="G257" s="25"/>
      <c r="H257" s="25"/>
      <c r="I257" s="25"/>
      <c r="J257" s="21"/>
      <c r="L257" s="39">
        <v>4.7805779075584191E-2</v>
      </c>
      <c r="M257" s="39">
        <v>0.59882456034312459</v>
      </c>
    </row>
    <row r="258" spans="1:13" x14ac:dyDescent="0.2">
      <c r="A258" s="7"/>
      <c r="E258" s="7"/>
      <c r="F258" s="7"/>
      <c r="G258" s="7"/>
      <c r="H258" s="7"/>
      <c r="I258" s="7"/>
      <c r="J258" s="28"/>
      <c r="K258" s="7"/>
      <c r="L258" s="7"/>
      <c r="M258" s="20"/>
    </row>
    <row r="259" spans="1:13" ht="14.25" x14ac:dyDescent="0.2">
      <c r="A259" s="7"/>
      <c r="C259" s="10" t="s">
        <v>29</v>
      </c>
      <c r="E259" s="8" t="s">
        <v>112</v>
      </c>
      <c r="J259" s="29"/>
    </row>
    <row r="260" spans="1:13" x14ac:dyDescent="0.2">
      <c r="A260" s="7">
        <f>A257+1</f>
        <v>160</v>
      </c>
      <c r="C260" s="8" t="s">
        <v>25</v>
      </c>
      <c r="E260" s="20">
        <v>116258.12915287106</v>
      </c>
      <c r="F260" s="17">
        <v>1.1653640643780387</v>
      </c>
      <c r="G260" s="7"/>
      <c r="H260" s="20">
        <v>175042.02503600001</v>
      </c>
      <c r="I260" s="17">
        <v>1.7546100837790561</v>
      </c>
      <c r="J260" s="21">
        <f>H260-E260</f>
        <v>58783.895883128949</v>
      </c>
      <c r="K260" s="18"/>
      <c r="L260" s="3">
        <f>J260/E260</f>
        <v>0.505632563601917</v>
      </c>
      <c r="M260" s="3">
        <f>L260</f>
        <v>0.505632563601917</v>
      </c>
    </row>
    <row r="261" spans="1:13" x14ac:dyDescent="0.2">
      <c r="A261" s="7">
        <f>A260+1</f>
        <v>161</v>
      </c>
      <c r="C261" s="8" t="s">
        <v>27</v>
      </c>
      <c r="E261" s="20">
        <v>976662.24589999986</v>
      </c>
      <c r="F261" s="17">
        <v>9.7899999999999991</v>
      </c>
      <c r="G261" s="18"/>
      <c r="H261" s="20">
        <v>976662.24589999986</v>
      </c>
      <c r="I261" s="17">
        <v>9.7899999999999991</v>
      </c>
      <c r="J261" s="21">
        <f>H261-E261</f>
        <v>0</v>
      </c>
      <c r="K261" s="18"/>
      <c r="L261" s="1">
        <f>IFERROR(J261/E261,"100.0%")</f>
        <v>0</v>
      </c>
      <c r="M261" s="1">
        <v>0</v>
      </c>
    </row>
    <row r="262" spans="1:13" x14ac:dyDescent="0.2">
      <c r="A262" s="7">
        <f>A261+1</f>
        <v>162</v>
      </c>
      <c r="C262" s="8" t="s">
        <v>24</v>
      </c>
      <c r="E262" s="20">
        <v>271476.7035167531</v>
      </c>
      <c r="F262" s="17">
        <v>2.721265144205379</v>
      </c>
      <c r="G262" s="18"/>
      <c r="H262" s="41">
        <v>-31722.01489212329</v>
      </c>
      <c r="I262" s="42">
        <v>-0.31797945205479455</v>
      </c>
      <c r="J262" s="21">
        <f>H262-E262</f>
        <v>-303198.71840887639</v>
      </c>
      <c r="K262" s="18"/>
      <c r="L262" s="2">
        <f>IFERROR(J262/E262,"100.0%")</f>
        <v>-1.11684986034231</v>
      </c>
      <c r="M262" s="2">
        <f>L262</f>
        <v>-1.11684986034231</v>
      </c>
    </row>
    <row r="263" spans="1:13" x14ac:dyDescent="0.2">
      <c r="A263" s="7">
        <f>A262+1</f>
        <v>163</v>
      </c>
      <c r="C263" s="8" t="s">
        <v>9</v>
      </c>
      <c r="E263" s="20">
        <v>1829563.8471049222</v>
      </c>
      <c r="F263" s="17">
        <v>18.33943119880886</v>
      </c>
      <c r="G263" s="7"/>
      <c r="H263" s="20">
        <v>2085368.4293560002</v>
      </c>
      <c r="I263" s="17">
        <v>20.903600000000004</v>
      </c>
      <c r="J263" s="21">
        <f>H263-E263</f>
        <v>255804.58225107798</v>
      </c>
      <c r="L263" s="3">
        <f>J263/E263</f>
        <v>0.13981724805934476</v>
      </c>
      <c r="M263" s="3">
        <f>L263</f>
        <v>0.13981724805934476</v>
      </c>
    </row>
    <row r="264" spans="1:13" x14ac:dyDescent="0.2">
      <c r="A264" s="7">
        <f>A263+1</f>
        <v>164</v>
      </c>
      <c r="C264" s="8" t="s">
        <v>23</v>
      </c>
      <c r="E264" s="22">
        <f>SUM(E260:E263)</f>
        <v>3193960.9256745465</v>
      </c>
      <c r="F264" s="37">
        <v>32.016060407392274</v>
      </c>
      <c r="G264" s="7"/>
      <c r="H264" s="22">
        <f>SUM(H260:H263)</f>
        <v>3205350.6853998769</v>
      </c>
      <c r="I264" s="37">
        <v>32.130230631724267</v>
      </c>
      <c r="J264" s="23">
        <f>SUM(J260:J263)</f>
        <v>11389.759725330543</v>
      </c>
      <c r="L264" s="24">
        <f>J264/E264</f>
        <v>3.5660297637877614E-3</v>
      </c>
      <c r="M264" s="24">
        <f>(J260+J263+J262)/(E260+E263+E262)</f>
        <v>5.1367728800924004E-3</v>
      </c>
    </row>
    <row r="265" spans="1:13" x14ac:dyDescent="0.2">
      <c r="A265" s="7"/>
      <c r="E265" s="20"/>
      <c r="F265" s="18"/>
      <c r="G265" s="7"/>
      <c r="H265" s="20"/>
      <c r="I265" s="18"/>
      <c r="J265" s="21"/>
      <c r="L265" s="25"/>
      <c r="M265" s="25"/>
    </row>
    <row r="266" spans="1:13" x14ac:dyDescent="0.2">
      <c r="A266" s="7">
        <f>A264+1</f>
        <v>165</v>
      </c>
      <c r="C266" s="8" t="s">
        <v>22</v>
      </c>
      <c r="E266" s="22">
        <v>3449765.507925624</v>
      </c>
      <c r="F266" s="38">
        <v>34.580229208583418</v>
      </c>
      <c r="G266" s="7"/>
      <c r="H266" s="22">
        <v>3391106.0584198767</v>
      </c>
      <c r="I266" s="38">
        <v>33.992230631724262</v>
      </c>
      <c r="J266" s="23">
        <f>H266-E266</f>
        <v>-58659.449505747296</v>
      </c>
      <c r="L266" s="16">
        <v>-1.7003894720084893E-2</v>
      </c>
      <c r="M266" s="16">
        <v>-2.3718964916047129E-2</v>
      </c>
    </row>
    <row r="267" spans="1:13" x14ac:dyDescent="0.2">
      <c r="A267" s="7">
        <f>A266+1</f>
        <v>166</v>
      </c>
      <c r="C267" s="8" t="s">
        <v>21</v>
      </c>
      <c r="E267" s="25"/>
      <c r="F267" s="25"/>
      <c r="G267" s="25"/>
      <c r="H267" s="25"/>
      <c r="I267" s="25"/>
      <c r="J267" s="21"/>
      <c r="L267" s="16">
        <v>-4.2992945695283641E-2</v>
      </c>
      <c r="M267" s="16">
        <v>-0.1512875412865711</v>
      </c>
    </row>
    <row r="268" spans="1:13" x14ac:dyDescent="0.2">
      <c r="A268" s="7">
        <f>A267+1</f>
        <v>167</v>
      </c>
      <c r="C268" s="8" t="s">
        <v>20</v>
      </c>
      <c r="E268" s="22">
        <v>3154769.1991474428</v>
      </c>
      <c r="F268" s="38">
        <v>31.623205042796123</v>
      </c>
      <c r="G268" s="7"/>
      <c r="H268" s="22">
        <v>3205350.6853998769</v>
      </c>
      <c r="I268" s="38">
        <v>32.130230631724267</v>
      </c>
      <c r="J268" s="23">
        <f>H268-E268</f>
        <v>50581.486252434086</v>
      </c>
      <c r="L268" s="39">
        <v>1.6033339702347556E-2</v>
      </c>
      <c r="M268" s="39">
        <v>2.3222682511994906E-2</v>
      </c>
    </row>
    <row r="269" spans="1:13" x14ac:dyDescent="0.2">
      <c r="A269" s="7">
        <f>A268+1</f>
        <v>168</v>
      </c>
      <c r="C269" s="8" t="s">
        <v>19</v>
      </c>
      <c r="E269" s="25"/>
      <c r="F269" s="25"/>
      <c r="G269" s="25"/>
      <c r="H269" s="25"/>
      <c r="I269" s="25"/>
      <c r="J269" s="21"/>
      <c r="L269" s="39">
        <v>4.72989057809435E-2</v>
      </c>
      <c r="M269" s="39">
        <v>0.54542043726772271</v>
      </c>
    </row>
    <row r="270" spans="1:13" x14ac:dyDescent="0.2">
      <c r="A270" s="7"/>
      <c r="E270" s="7"/>
      <c r="F270" s="7"/>
      <c r="G270" s="7"/>
      <c r="H270" s="7"/>
      <c r="I270" s="7"/>
      <c r="J270" s="7"/>
      <c r="K270" s="7"/>
      <c r="L270" s="7"/>
      <c r="M270" s="7"/>
    </row>
    <row r="271" spans="1:13" ht="14.25" x14ac:dyDescent="0.2">
      <c r="A271" s="7"/>
      <c r="C271" s="10" t="s">
        <v>28</v>
      </c>
      <c r="E271" s="8" t="s">
        <v>117</v>
      </c>
      <c r="J271" s="29"/>
    </row>
    <row r="272" spans="1:13" x14ac:dyDescent="0.2">
      <c r="A272" s="7">
        <f>A269+1</f>
        <v>169</v>
      </c>
      <c r="C272" s="8" t="s">
        <v>25</v>
      </c>
      <c r="E272" s="20">
        <v>617885.9078814172</v>
      </c>
      <c r="F272" s="17">
        <v>0.88480694670404725</v>
      </c>
      <c r="G272" s="7"/>
      <c r="H272" s="20">
        <v>1148468.6165959998</v>
      </c>
      <c r="I272" s="17">
        <v>1.6445965138126251</v>
      </c>
      <c r="J272" s="21">
        <f>H272-E272</f>
        <v>530582.70871458261</v>
      </c>
      <c r="K272" s="18"/>
      <c r="L272" s="3">
        <f>J272/E272</f>
        <v>0.85870660254062703</v>
      </c>
      <c r="M272" s="3">
        <f>L272</f>
        <v>0.85870660254062703</v>
      </c>
    </row>
    <row r="273" spans="1:13" x14ac:dyDescent="0.2">
      <c r="A273" s="7">
        <f>A272+1</f>
        <v>170</v>
      </c>
      <c r="C273" s="8" t="s">
        <v>27</v>
      </c>
      <c r="E273" s="20">
        <v>6836636.0149999997</v>
      </c>
      <c r="F273" s="17">
        <v>9.7900000000000009</v>
      </c>
      <c r="G273" s="18"/>
      <c r="H273" s="20">
        <v>6836636.0149999997</v>
      </c>
      <c r="I273" s="17">
        <v>9.7900000000000009</v>
      </c>
      <c r="J273" s="21">
        <f>H273-E273</f>
        <v>0</v>
      </c>
      <c r="K273" s="18"/>
      <c r="L273" s="1">
        <f>IFERROR(J273/E273,"100.0%")</f>
        <v>0</v>
      </c>
      <c r="M273" s="1">
        <v>0</v>
      </c>
    </row>
    <row r="274" spans="1:13" x14ac:dyDescent="0.2">
      <c r="A274" s="7">
        <f>A273+1</f>
        <v>171</v>
      </c>
      <c r="C274" s="8" t="s">
        <v>24</v>
      </c>
      <c r="E274" s="20">
        <v>1900337.0062552262</v>
      </c>
      <c r="F274" s="17">
        <v>2.7212651442053795</v>
      </c>
      <c r="G274" s="18"/>
      <c r="H274" s="41">
        <v>-222054.1137842465</v>
      </c>
      <c r="I274" s="42">
        <v>-0.31797945205479444</v>
      </c>
      <c r="J274" s="21">
        <f>H274-E274</f>
        <v>-2122391.1200394728</v>
      </c>
      <c r="K274" s="18"/>
      <c r="L274" s="2">
        <f>IFERROR(J274/E274,"100.0%")</f>
        <v>-1.11684986034231</v>
      </c>
      <c r="M274" s="2">
        <f>L274</f>
        <v>-1.11684986034231</v>
      </c>
    </row>
    <row r="275" spans="1:13" x14ac:dyDescent="0.2">
      <c r="A275" s="7">
        <f>A274+1</f>
        <v>172</v>
      </c>
      <c r="C275" s="8" t="s">
        <v>9</v>
      </c>
      <c r="E275" s="20">
        <v>12806947.47991739</v>
      </c>
      <c r="F275" s="17">
        <v>18.339431198808857</v>
      </c>
      <c r="G275" s="7"/>
      <c r="H275" s="20">
        <v>14597579.6326</v>
      </c>
      <c r="I275" s="17">
        <v>20.903600000000001</v>
      </c>
      <c r="J275" s="21">
        <f>H275-E275</f>
        <v>1790632.1526826099</v>
      </c>
      <c r="L275" s="3">
        <f>J275/E275</f>
        <v>0.13981724805934476</v>
      </c>
      <c r="M275" s="3">
        <f>L275</f>
        <v>0.13981724805934476</v>
      </c>
    </row>
    <row r="276" spans="1:13" x14ac:dyDescent="0.2">
      <c r="A276" s="7">
        <f>A275+1</f>
        <v>173</v>
      </c>
      <c r="C276" s="8" t="s">
        <v>23</v>
      </c>
      <c r="E276" s="22">
        <f>SUM(E272:E275)</f>
        <v>22161806.409054033</v>
      </c>
      <c r="F276" s="37">
        <v>31.735503289718281</v>
      </c>
      <c r="G276" s="7"/>
      <c r="H276" s="22">
        <f>SUM(H272:H275)</f>
        <v>22360630.150411755</v>
      </c>
      <c r="I276" s="37">
        <v>32.020217061757833</v>
      </c>
      <c r="J276" s="23">
        <f>SUM(J272:J275)</f>
        <v>198823.74135771953</v>
      </c>
      <c r="L276" s="24">
        <f>J276/E276</f>
        <v>8.9714591711482338E-3</v>
      </c>
      <c r="M276" s="24">
        <f>(J272+J275+J274)/(E272+E275+E274)</f>
        <v>1.297367247772074E-2</v>
      </c>
    </row>
    <row r="277" spans="1:13" x14ac:dyDescent="0.2">
      <c r="A277" s="7"/>
      <c r="E277" s="20"/>
      <c r="F277" s="18"/>
      <c r="G277" s="7"/>
      <c r="H277" s="20"/>
      <c r="I277" s="18"/>
      <c r="J277" s="21"/>
      <c r="L277" s="25"/>
      <c r="M277" s="25"/>
    </row>
    <row r="278" spans="1:13" x14ac:dyDescent="0.2">
      <c r="A278" s="7">
        <f>A276+1</f>
        <v>174</v>
      </c>
      <c r="C278" s="8" t="s">
        <v>22</v>
      </c>
      <c r="E278" s="22">
        <v>23952438.561736643</v>
      </c>
      <c r="F278" s="38">
        <v>34.299672090909425</v>
      </c>
      <c r="G278" s="7"/>
      <c r="H278" s="22">
        <v>23660917.817411751</v>
      </c>
      <c r="I278" s="38">
        <v>33.882217061757828</v>
      </c>
      <c r="J278" s="23">
        <f>H278-E278</f>
        <v>-291520.74432489276</v>
      </c>
      <c r="L278" s="16">
        <v>-1.2170816911752218E-2</v>
      </c>
      <c r="M278" s="16">
        <v>-1.7032256800629701E-2</v>
      </c>
    </row>
    <row r="279" spans="1:13" x14ac:dyDescent="0.2">
      <c r="A279" s="7">
        <f>A278+1</f>
        <v>175</v>
      </c>
      <c r="C279" s="8" t="s">
        <v>21</v>
      </c>
      <c r="E279" s="25"/>
      <c r="F279" s="25"/>
      <c r="G279" s="25"/>
      <c r="H279" s="25"/>
      <c r="I279" s="25"/>
      <c r="J279" s="21"/>
      <c r="L279" s="16">
        <v>-3.1162494970065215E-2</v>
      </c>
      <c r="M279" s="16">
        <v>-0.11576447132156938</v>
      </c>
    </row>
    <row r="280" spans="1:13" x14ac:dyDescent="0.2">
      <c r="A280" s="7">
        <f>A279+1</f>
        <v>176</v>
      </c>
      <c r="C280" s="8" t="s">
        <v>20</v>
      </c>
      <c r="E280" s="22">
        <v>21887464.31157865</v>
      </c>
      <c r="F280" s="38">
        <v>31.342647925122129</v>
      </c>
      <c r="G280" s="7"/>
      <c r="H280" s="22">
        <v>22360630.150411755</v>
      </c>
      <c r="I280" s="38">
        <v>32.020217061757833</v>
      </c>
      <c r="J280" s="23">
        <f>H280-E280</f>
        <v>473165.83883310482</v>
      </c>
      <c r="L280" s="39">
        <v>2.1618120404326403E-2</v>
      </c>
      <c r="M280" s="39">
        <v>3.1437860396072971E-2</v>
      </c>
    </row>
    <row r="281" spans="1:13" x14ac:dyDescent="0.2">
      <c r="A281" s="7">
        <f>A280+1</f>
        <v>177</v>
      </c>
      <c r="C281" s="8" t="s">
        <v>19</v>
      </c>
      <c r="E281" s="25"/>
      <c r="F281" s="25"/>
      <c r="G281" s="25"/>
      <c r="H281" s="25"/>
      <c r="I281" s="25"/>
      <c r="J281" s="21"/>
      <c r="L281" s="39">
        <v>6.4907177502758165E-2</v>
      </c>
      <c r="M281" s="39">
        <v>1.0439431518222713</v>
      </c>
    </row>
    <row r="282" spans="1:13" x14ac:dyDescent="0.2">
      <c r="A282" s="7"/>
      <c r="E282" s="25"/>
      <c r="F282" s="25"/>
      <c r="G282" s="25"/>
      <c r="H282" s="25"/>
      <c r="I282" s="25"/>
      <c r="J282" s="21"/>
      <c r="L282" s="4"/>
      <c r="M282" s="4"/>
    </row>
    <row r="283" spans="1:13" ht="14.25" x14ac:dyDescent="0.2">
      <c r="A283" s="7"/>
      <c r="C283" s="10" t="s">
        <v>26</v>
      </c>
      <c r="E283" s="8" t="s">
        <v>118</v>
      </c>
      <c r="J283" s="29"/>
    </row>
    <row r="284" spans="1:13" x14ac:dyDescent="0.2">
      <c r="A284" s="7">
        <f>A281+1</f>
        <v>178</v>
      </c>
      <c r="C284" s="8" t="s">
        <v>25</v>
      </c>
      <c r="E284" s="20">
        <v>5954981.6104730107</v>
      </c>
      <c r="F284" s="17">
        <v>4.2442936065795029</v>
      </c>
      <c r="G284" s="7"/>
      <c r="H284" s="20">
        <v>5330277.2208000002</v>
      </c>
      <c r="I284" s="17">
        <v>3.7990480927347163</v>
      </c>
      <c r="J284" s="21">
        <f>H284-E284</f>
        <v>-624704.38967301045</v>
      </c>
      <c r="K284" s="18"/>
      <c r="M284" s="2">
        <f>J284/E284</f>
        <v>-0.10490450357971626</v>
      </c>
    </row>
    <row r="285" spans="1:13" x14ac:dyDescent="0.2">
      <c r="A285" s="7">
        <f>A284+1</f>
        <v>179</v>
      </c>
      <c r="C285" s="8" t="s">
        <v>24</v>
      </c>
      <c r="E285" s="20">
        <v>5248929.6594909895</v>
      </c>
      <c r="F285" s="17">
        <v>3.7410692513278083</v>
      </c>
      <c r="G285" s="18"/>
      <c r="H285" s="20">
        <v>1722987.6589808217</v>
      </c>
      <c r="I285" s="17">
        <v>1.2280248678462027</v>
      </c>
      <c r="J285" s="21">
        <f>H285-E285</f>
        <v>-3525942.0005101678</v>
      </c>
      <c r="K285" s="18"/>
      <c r="M285" s="2">
        <f>J285/E285</f>
        <v>-0.67174495168451032</v>
      </c>
    </row>
    <row r="286" spans="1:13" x14ac:dyDescent="0.2">
      <c r="A286" s="7">
        <f>A285+1</f>
        <v>180</v>
      </c>
      <c r="C286" s="8" t="s">
        <v>9</v>
      </c>
      <c r="E286" s="20">
        <v>25731108.039998189</v>
      </c>
      <c r="F286" s="17">
        <v>18.339330746597561</v>
      </c>
      <c r="G286" s="7"/>
      <c r="H286" s="20">
        <v>29328921.401600003</v>
      </c>
      <c r="I286" s="17">
        <v>20.903600000000004</v>
      </c>
      <c r="J286" s="21">
        <f>H286-E286</f>
        <v>3597813.3616018146</v>
      </c>
      <c r="M286" s="3">
        <f>J286/E286</f>
        <v>0.13982349131677999</v>
      </c>
    </row>
    <row r="287" spans="1:13" x14ac:dyDescent="0.2">
      <c r="A287" s="7">
        <f>A286+1</f>
        <v>181</v>
      </c>
      <c r="C287" s="8" t="s">
        <v>23</v>
      </c>
      <c r="E287" s="22">
        <f>SUM(E284:E286)</f>
        <v>36935019.309962191</v>
      </c>
      <c r="F287" s="37">
        <v>26.324693604504873</v>
      </c>
      <c r="G287" s="7"/>
      <c r="H287" s="22">
        <f>SUM(H284:H286)</f>
        <v>36382186.281380825</v>
      </c>
      <c r="I287" s="37">
        <v>25.930672960580921</v>
      </c>
      <c r="J287" s="23">
        <f>SUM(J284:J286)</f>
        <v>-552833.02858136361</v>
      </c>
      <c r="M287" s="16">
        <f>(J284+J286+J285)/(E284+E286+E285)</f>
        <v>-1.4967720036692991E-2</v>
      </c>
    </row>
    <row r="288" spans="1:13" x14ac:dyDescent="0.2">
      <c r="A288" s="7"/>
      <c r="E288" s="20"/>
      <c r="F288" s="18"/>
      <c r="G288" s="7"/>
      <c r="H288" s="20"/>
      <c r="I288" s="18"/>
      <c r="J288" s="21"/>
      <c r="M288" s="25"/>
    </row>
    <row r="289" spans="1:13" x14ac:dyDescent="0.2">
      <c r="A289" s="7">
        <f>A287+1</f>
        <v>182</v>
      </c>
      <c r="C289" s="8" t="s">
        <v>22</v>
      </c>
      <c r="E289" s="22">
        <v>40532832.671564005</v>
      </c>
      <c r="F289" s="38">
        <v>28.888962857907313</v>
      </c>
      <c r="G289" s="7"/>
      <c r="H289" s="22">
        <v>38994676.553380825</v>
      </c>
      <c r="I289" s="38">
        <v>27.792672960580923</v>
      </c>
      <c r="J289" s="23">
        <f>H289-E289</f>
        <v>-1538156.1181831807</v>
      </c>
      <c r="M289" s="16">
        <v>-3.7948399280326596E-2</v>
      </c>
    </row>
    <row r="290" spans="1:13" x14ac:dyDescent="0.2">
      <c r="A290" s="7">
        <f>A289+1</f>
        <v>183</v>
      </c>
      <c r="C290" s="8" t="s">
        <v>21</v>
      </c>
      <c r="E290" s="25"/>
      <c r="F290" s="25"/>
      <c r="G290" s="25"/>
      <c r="H290" s="25"/>
      <c r="I290" s="25"/>
      <c r="J290" s="21"/>
      <c r="M290" s="16">
        <v>-0.13728742410757419</v>
      </c>
    </row>
    <row r="291" spans="1:13" x14ac:dyDescent="0.2">
      <c r="A291" s="7">
        <f>A290+1</f>
        <v>184</v>
      </c>
      <c r="C291" s="8" t="s">
        <v>20</v>
      </c>
      <c r="E291" s="22">
        <v>36383962.44547683</v>
      </c>
      <c r="F291" s="38">
        <v>25.931938885886829</v>
      </c>
      <c r="G291" s="7"/>
      <c r="H291" s="22">
        <v>36382186.281380825</v>
      </c>
      <c r="I291" s="38">
        <v>25.930672960580921</v>
      </c>
      <c r="J291" s="23">
        <f>H291-E291</f>
        <v>-1776.1640960052609</v>
      </c>
      <c r="M291" s="16">
        <v>-4.8817225409836376E-5</v>
      </c>
    </row>
    <row r="292" spans="1:13" x14ac:dyDescent="0.2">
      <c r="A292" s="7">
        <f>A291+1</f>
        <v>185</v>
      </c>
      <c r="C292" s="8" t="s">
        <v>19</v>
      </c>
      <c r="E292" s="25"/>
      <c r="F292" s="25"/>
      <c r="G292" s="25"/>
      <c r="H292" s="25"/>
      <c r="I292" s="25"/>
      <c r="J292" s="21"/>
      <c r="M292" s="2">
        <v>-2.5175815207275411E-4</v>
      </c>
    </row>
    <row r="293" spans="1:13" x14ac:dyDescent="0.2">
      <c r="A293" s="7"/>
      <c r="E293" s="7"/>
      <c r="F293" s="7"/>
      <c r="G293" s="7"/>
      <c r="H293" s="7"/>
      <c r="I293" s="7"/>
      <c r="J293" s="7"/>
      <c r="K293" s="7"/>
      <c r="L293" s="7"/>
      <c r="M293" s="7"/>
    </row>
    <row r="294" spans="1:13" x14ac:dyDescent="0.2">
      <c r="A294" s="10" t="s">
        <v>5</v>
      </c>
      <c r="B294" s="10"/>
      <c r="F294" s="18"/>
      <c r="J294" s="29"/>
    </row>
    <row r="295" spans="1:13" x14ac:dyDescent="0.2">
      <c r="A295" s="14" t="s">
        <v>13</v>
      </c>
      <c r="B295" s="11"/>
      <c r="C295" s="30" t="s">
        <v>103</v>
      </c>
      <c r="E295" s="20"/>
      <c r="F295" s="18"/>
      <c r="H295" s="20"/>
      <c r="I295" s="18"/>
      <c r="J295" s="21"/>
      <c r="L295" s="25"/>
      <c r="M295" s="25"/>
    </row>
    <row r="296" spans="1:13" x14ac:dyDescent="0.2">
      <c r="A296" s="14" t="s">
        <v>14</v>
      </c>
      <c r="C296" s="46" t="s">
        <v>139</v>
      </c>
      <c r="D296" s="47"/>
      <c r="E296" s="47"/>
      <c r="F296" s="47"/>
      <c r="G296" s="47"/>
      <c r="H296" s="47"/>
      <c r="I296" s="47"/>
      <c r="J296" s="47"/>
      <c r="K296" s="47"/>
      <c r="L296" s="47"/>
      <c r="M296" s="47"/>
    </row>
    <row r="297" spans="1:13" x14ac:dyDescent="0.2">
      <c r="A297" s="7"/>
      <c r="C297" s="10"/>
      <c r="D297" s="10"/>
      <c r="E297" s="10"/>
      <c r="F297" s="10"/>
      <c r="G297" s="10"/>
      <c r="H297" s="10"/>
      <c r="I297" s="10"/>
      <c r="J297" s="10"/>
      <c r="L297" s="31"/>
      <c r="M297" s="31"/>
    </row>
    <row r="298" spans="1:13" x14ac:dyDescent="0.2">
      <c r="A298" s="7"/>
      <c r="C298" s="10"/>
      <c r="D298" s="10"/>
      <c r="E298" s="10"/>
      <c r="F298" s="10"/>
      <c r="G298" s="10"/>
      <c r="H298" s="10"/>
      <c r="I298" s="10"/>
      <c r="J298" s="10"/>
      <c r="L298" s="31"/>
      <c r="M298" s="31"/>
    </row>
    <row r="299" spans="1:13" x14ac:dyDescent="0.2">
      <c r="A299" s="7"/>
      <c r="C299" s="10"/>
      <c r="D299" s="10"/>
      <c r="E299" s="10"/>
      <c r="F299" s="10"/>
      <c r="G299" s="10"/>
      <c r="H299" s="10"/>
      <c r="I299" s="10"/>
      <c r="J299" s="10"/>
      <c r="L299" s="31"/>
      <c r="M299" s="31"/>
    </row>
    <row r="300" spans="1:13" x14ac:dyDescent="0.2">
      <c r="A300" s="7"/>
      <c r="C300" s="10"/>
      <c r="D300" s="10"/>
      <c r="E300" s="10"/>
      <c r="F300" s="10"/>
      <c r="G300" s="10"/>
      <c r="H300" s="10"/>
      <c r="I300" s="10"/>
      <c r="J300" s="10"/>
      <c r="L300" s="9"/>
      <c r="M300" s="9"/>
    </row>
    <row r="301" spans="1:13" x14ac:dyDescent="0.2">
      <c r="A301" s="7"/>
      <c r="C301" s="35"/>
      <c r="D301" s="35"/>
      <c r="E301" s="35"/>
      <c r="F301" s="35"/>
      <c r="G301" s="35"/>
      <c r="H301" s="35"/>
      <c r="I301" s="35"/>
      <c r="J301" s="35"/>
      <c r="K301" s="10"/>
      <c r="L301" s="32"/>
      <c r="M301" s="9"/>
    </row>
    <row r="723" spans="1:2" x14ac:dyDescent="0.2">
      <c r="A723" s="7"/>
      <c r="B723" s="11"/>
    </row>
  </sheetData>
  <mergeCells count="26">
    <mergeCell ref="A226:M226"/>
    <mergeCell ref="A227:M227"/>
    <mergeCell ref="E229:F229"/>
    <mergeCell ref="H229:J229"/>
    <mergeCell ref="L229:M229"/>
    <mergeCell ref="A153:M153"/>
    <mergeCell ref="A154:M154"/>
    <mergeCell ref="E156:F156"/>
    <mergeCell ref="H156:J156"/>
    <mergeCell ref="L156:M156"/>
    <mergeCell ref="E25:F25"/>
    <mergeCell ref="C296:M296"/>
    <mergeCell ref="E200:F200"/>
    <mergeCell ref="E49:F49"/>
    <mergeCell ref="A4:M4"/>
    <mergeCell ref="A5:M5"/>
    <mergeCell ref="E37:F37"/>
    <mergeCell ref="E7:F7"/>
    <mergeCell ref="H7:J7"/>
    <mergeCell ref="L7:M7"/>
    <mergeCell ref="E13:F13"/>
    <mergeCell ref="A75:M75"/>
    <mergeCell ref="A76:M76"/>
    <mergeCell ref="E78:F78"/>
    <mergeCell ref="H78:J78"/>
    <mergeCell ref="L78:M78"/>
  </mergeCells>
  <pageMargins left="0.7" right="0.7" top="0.75" bottom="0.75" header="0.3" footer="0.3"/>
  <pageSetup scale="63" fitToHeight="0" orientation="portrait" r:id="rId1"/>
  <headerFooter>
    <oddHeader>&amp;R&amp;"Arial,Regular"&amp;10Filed: 2023-05-18
EB-2022-0200
Exhibit I.7.0-STAFF-237
Attachment 3
Page &amp;P of 9</oddHeader>
  </headerFooter>
  <rowBreaks count="3" manualBreakCount="3">
    <brk id="71" max="16383" man="1"/>
    <brk id="149" max="16383" man="1"/>
    <brk id="2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9648-2C3C-4593-972F-2D5A16C44B53}">
  <sheetPr>
    <pageSetUpPr fitToPage="1"/>
  </sheetPr>
  <dimension ref="A4:M140"/>
  <sheetViews>
    <sheetView view="pageLayout" topLeftCell="A88" zoomScale="80" zoomScaleNormal="80" zoomScaleSheetLayoutView="90" zoomScalePageLayoutView="80" workbookViewId="0">
      <selection activeCell="J104" sqref="J104"/>
    </sheetView>
  </sheetViews>
  <sheetFormatPr defaultColWidth="9.140625" defaultRowHeight="12.75" x14ac:dyDescent="0.2"/>
  <cols>
    <col min="1" max="1" width="4.7109375" style="8" customWidth="1"/>
    <col min="2" max="2" width="1.5703125" style="8" customWidth="1"/>
    <col min="3" max="3" width="35.7109375" style="8" customWidth="1"/>
    <col min="4" max="4" width="1.5703125" style="8" customWidth="1"/>
    <col min="5" max="6" width="15.7109375" style="8" customWidth="1"/>
    <col min="7" max="7" width="1.5703125" style="8" customWidth="1"/>
    <col min="8" max="8" width="10.85546875" style="8" bestFit="1" customWidth="1"/>
    <col min="9" max="9" width="10.140625" style="8" bestFit="1" customWidth="1"/>
    <col min="10" max="10" width="13" style="8" bestFit="1" customWidth="1"/>
    <col min="11" max="11" width="1.5703125" style="8" customWidth="1"/>
    <col min="12" max="13" width="15.7109375" style="8" customWidth="1"/>
    <col min="14" max="16384" width="9.140625" style="8"/>
  </cols>
  <sheetData>
    <row r="4" spans="1:13" x14ac:dyDescent="0.2">
      <c r="A4" s="48" t="s">
        <v>141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x14ac:dyDescent="0.2">
      <c r="A5" s="48" t="s">
        <v>80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">
      <c r="A7" s="7"/>
      <c r="E7" s="49" t="s">
        <v>63</v>
      </c>
      <c r="F7" s="49"/>
      <c r="H7" s="49" t="s">
        <v>62</v>
      </c>
      <c r="I7" s="49"/>
      <c r="J7" s="49"/>
      <c r="L7" s="49" t="s">
        <v>61</v>
      </c>
      <c r="M7" s="49"/>
    </row>
    <row r="8" spans="1:13" x14ac:dyDescent="0.2">
      <c r="A8" s="7"/>
      <c r="E8" s="7"/>
      <c r="F8" s="7"/>
      <c r="H8" s="7"/>
      <c r="I8" s="7"/>
      <c r="J8" s="7" t="s">
        <v>58</v>
      </c>
      <c r="L8" s="7" t="s">
        <v>60</v>
      </c>
      <c r="M8" s="7" t="s">
        <v>59</v>
      </c>
    </row>
    <row r="9" spans="1:13" x14ac:dyDescent="0.2">
      <c r="A9" s="7" t="s">
        <v>0</v>
      </c>
      <c r="E9" s="7" t="s">
        <v>58</v>
      </c>
      <c r="F9" s="7" t="s">
        <v>12</v>
      </c>
      <c r="H9" s="7" t="s">
        <v>58</v>
      </c>
      <c r="I9" s="7" t="s">
        <v>12</v>
      </c>
      <c r="J9" s="7" t="s">
        <v>15</v>
      </c>
      <c r="L9" s="7" t="s">
        <v>57</v>
      </c>
      <c r="M9" s="7" t="s">
        <v>57</v>
      </c>
    </row>
    <row r="10" spans="1:13" ht="14.25" x14ac:dyDescent="0.2">
      <c r="A10" s="36" t="s">
        <v>1</v>
      </c>
      <c r="C10" s="15" t="s">
        <v>6</v>
      </c>
      <c r="E10" s="36" t="s">
        <v>17</v>
      </c>
      <c r="F10" s="36" t="s">
        <v>7</v>
      </c>
      <c r="H10" s="36" t="s">
        <v>17</v>
      </c>
      <c r="I10" s="36" t="s">
        <v>7</v>
      </c>
      <c r="J10" s="36" t="s">
        <v>17</v>
      </c>
      <c r="L10" s="36" t="s">
        <v>2</v>
      </c>
      <c r="M10" s="36" t="s">
        <v>2</v>
      </c>
    </row>
    <row r="11" spans="1:13" x14ac:dyDescent="0.2">
      <c r="A11" s="7"/>
      <c r="E11" s="7" t="s">
        <v>3</v>
      </c>
      <c r="F11" s="7" t="s">
        <v>4</v>
      </c>
      <c r="G11" s="7"/>
      <c r="H11" s="7" t="s">
        <v>10</v>
      </c>
      <c r="I11" s="7" t="s">
        <v>11</v>
      </c>
      <c r="J11" s="7" t="s">
        <v>56</v>
      </c>
      <c r="K11" s="7"/>
      <c r="L11" s="7" t="s">
        <v>55</v>
      </c>
      <c r="M11" s="7" t="s">
        <v>8</v>
      </c>
    </row>
    <row r="12" spans="1:13" x14ac:dyDescent="0.2">
      <c r="A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4.25" x14ac:dyDescent="0.2">
      <c r="A13" s="7"/>
      <c r="C13" s="10" t="s">
        <v>79</v>
      </c>
      <c r="E13" s="45" t="s">
        <v>78</v>
      </c>
      <c r="F13" s="45"/>
      <c r="G13" s="7"/>
      <c r="H13" s="7"/>
      <c r="I13" s="7"/>
      <c r="J13" s="7"/>
      <c r="K13" s="7"/>
      <c r="L13" s="7"/>
      <c r="M13" s="7"/>
    </row>
    <row r="14" spans="1:13" x14ac:dyDescent="0.2">
      <c r="A14" s="7">
        <f>1</f>
        <v>1</v>
      </c>
      <c r="C14" s="8" t="s">
        <v>25</v>
      </c>
      <c r="E14" s="20">
        <v>516.88424539999994</v>
      </c>
      <c r="F14" s="18">
        <v>23.494738427272726</v>
      </c>
      <c r="G14" s="18"/>
      <c r="H14" s="20">
        <v>470.44061880000004</v>
      </c>
      <c r="I14" s="18">
        <v>21.383664490909094</v>
      </c>
      <c r="J14" s="21">
        <f>H14-E14</f>
        <v>-46.443626599999902</v>
      </c>
      <c r="K14" s="18"/>
      <c r="L14" s="2">
        <f>J14/E14</f>
        <v>-8.9853051265005549E-2</v>
      </c>
      <c r="M14" s="2">
        <f>L14</f>
        <v>-8.9853051265005549E-2</v>
      </c>
    </row>
    <row r="15" spans="1:13" x14ac:dyDescent="0.2">
      <c r="A15" s="7">
        <f>A14+1</f>
        <v>2</v>
      </c>
      <c r="C15" s="8" t="s">
        <v>27</v>
      </c>
      <c r="E15" s="20">
        <v>215.37999999999997</v>
      </c>
      <c r="F15" s="18">
        <v>9.7899999999999991</v>
      </c>
      <c r="G15" s="18"/>
      <c r="H15" s="20">
        <v>215.37999999999997</v>
      </c>
      <c r="I15" s="18">
        <v>9.7899999999999991</v>
      </c>
      <c r="J15" s="21">
        <f>H15-E15</f>
        <v>0</v>
      </c>
      <c r="K15" s="18"/>
      <c r="L15" s="1">
        <f>IFERROR(J15/E15,"100.0%")</f>
        <v>0</v>
      </c>
      <c r="M15" s="1">
        <v>0</v>
      </c>
    </row>
    <row r="16" spans="1:13" x14ac:dyDescent="0.2">
      <c r="A16" s="7">
        <f>A15+1</f>
        <v>3</v>
      </c>
      <c r="C16" s="8" t="s">
        <v>24</v>
      </c>
      <c r="E16" s="20">
        <v>188.26060000000001</v>
      </c>
      <c r="F16" s="18">
        <v>8.5573000000000015</v>
      </c>
      <c r="G16" s="18"/>
      <c r="H16" s="20">
        <v>105.07419999999999</v>
      </c>
      <c r="I16" s="18">
        <v>4.7760999999999996</v>
      </c>
      <c r="J16" s="21">
        <f>H16-E16</f>
        <v>-83.18640000000002</v>
      </c>
      <c r="L16" s="2">
        <f>J16/E16</f>
        <v>-0.44186834632419114</v>
      </c>
      <c r="M16" s="2">
        <f>L16</f>
        <v>-0.44186834632419114</v>
      </c>
    </row>
    <row r="17" spans="1:13" x14ac:dyDescent="0.2">
      <c r="A17" s="7">
        <f>A16+1</f>
        <v>4</v>
      </c>
      <c r="C17" s="8" t="s">
        <v>9</v>
      </c>
      <c r="E17" s="20">
        <v>490.93276972764289</v>
      </c>
      <c r="F17" s="18">
        <v>22.315125896711042</v>
      </c>
      <c r="H17" s="20">
        <v>459.87919999999997</v>
      </c>
      <c r="I17" s="18">
        <v>20.903600000000001</v>
      </c>
      <c r="J17" s="21">
        <f>H17-E17</f>
        <v>-31.053569727642923</v>
      </c>
      <c r="L17" s="2">
        <f>J17/E17</f>
        <v>-6.325422062346879E-2</v>
      </c>
      <c r="M17" s="2">
        <f>L17</f>
        <v>-6.325422062346879E-2</v>
      </c>
    </row>
    <row r="18" spans="1:13" x14ac:dyDescent="0.2">
      <c r="A18" s="7">
        <f>A17+1</f>
        <v>5</v>
      </c>
      <c r="C18" s="8" t="s">
        <v>23</v>
      </c>
      <c r="E18" s="22">
        <f>SUM(E14:E17)</f>
        <v>1411.4576151276428</v>
      </c>
      <c r="F18" s="38">
        <v>64.157164323983764</v>
      </c>
      <c r="G18" s="7"/>
      <c r="H18" s="22">
        <f>SUM(H14:H17)</f>
        <v>1250.7740188</v>
      </c>
      <c r="I18" s="38">
        <v>56.853364490909101</v>
      </c>
      <c r="J18" s="23">
        <f>SUM(J14:J17)</f>
        <v>-160.68359632764285</v>
      </c>
      <c r="L18" s="16">
        <f>J18/E18</f>
        <v>-0.11384231067619532</v>
      </c>
      <c r="M18" s="16">
        <f>(J14+J17+J16)/(E14+E17+E16)</f>
        <v>-0.13434211483883929</v>
      </c>
    </row>
    <row r="19" spans="1:13" x14ac:dyDescent="0.2">
      <c r="A19" s="7"/>
      <c r="E19" s="20"/>
      <c r="F19" s="18"/>
      <c r="G19" s="7"/>
      <c r="H19" s="20"/>
      <c r="I19" s="18"/>
      <c r="J19" s="21"/>
      <c r="L19" s="25"/>
      <c r="M19" s="25"/>
    </row>
    <row r="20" spans="1:13" x14ac:dyDescent="0.2">
      <c r="A20" s="7">
        <f>A18+1</f>
        <v>6</v>
      </c>
      <c r="C20" s="8" t="s">
        <v>36</v>
      </c>
      <c r="E20" s="22">
        <f>SUM(E14:E16)+H17</f>
        <v>1380.4040454000001</v>
      </c>
      <c r="F20" s="38">
        <v>62.745638427272731</v>
      </c>
      <c r="G20" s="7"/>
      <c r="H20" s="22">
        <f>SUM(H14:H17)</f>
        <v>1250.7740188</v>
      </c>
      <c r="I20" s="38">
        <v>56.853364490909101</v>
      </c>
      <c r="J20" s="23">
        <f>J14+J15+J16</f>
        <v>-129.63002659999992</v>
      </c>
      <c r="L20" s="16">
        <f>J20/E20</f>
        <v>-9.3907307090249068E-2</v>
      </c>
      <c r="M20" s="16">
        <f>(J20-J15)/(E20-E15)</f>
        <v>-0.11126811254397127</v>
      </c>
    </row>
    <row r="21" spans="1:13" x14ac:dyDescent="0.2">
      <c r="A21" s="7">
        <f>A20+1</f>
        <v>7</v>
      </c>
      <c r="C21" s="8" t="s">
        <v>35</v>
      </c>
      <c r="E21" s="25"/>
      <c r="F21" s="25"/>
      <c r="G21" s="25"/>
      <c r="H21" s="25"/>
      <c r="I21" s="25"/>
      <c r="J21" s="21"/>
      <c r="L21" s="2">
        <v>-0.14082186618620945</v>
      </c>
      <c r="M21" s="2">
        <v>-0.18383460851432037</v>
      </c>
    </row>
    <row r="22" spans="1:13" x14ac:dyDescent="0.2">
      <c r="A22" s="7"/>
      <c r="E22" s="7"/>
      <c r="F22" s="7"/>
      <c r="G22" s="7"/>
      <c r="H22" s="7"/>
      <c r="I22" s="7"/>
      <c r="J22" s="27"/>
      <c r="K22" s="7"/>
      <c r="L22" s="2"/>
      <c r="M22" s="20"/>
    </row>
    <row r="23" spans="1:13" ht="14.25" x14ac:dyDescent="0.2">
      <c r="A23" s="7"/>
      <c r="C23" s="10" t="s">
        <v>77</v>
      </c>
      <c r="E23" s="45" t="s">
        <v>76</v>
      </c>
      <c r="F23" s="45"/>
      <c r="G23" s="7"/>
      <c r="H23" s="7"/>
      <c r="I23" s="7"/>
      <c r="J23" s="27"/>
      <c r="K23" s="7"/>
      <c r="L23" s="7"/>
      <c r="M23" s="7"/>
    </row>
    <row r="24" spans="1:13" x14ac:dyDescent="0.2">
      <c r="A24" s="7">
        <f>A21+1</f>
        <v>8</v>
      </c>
      <c r="C24" s="8" t="s">
        <v>25</v>
      </c>
      <c r="E24" s="20">
        <v>4238.4152000000004</v>
      </c>
      <c r="F24" s="18">
        <v>10.596038</v>
      </c>
      <c r="G24" s="18"/>
      <c r="H24" s="20">
        <v>3077.4588000000003</v>
      </c>
      <c r="I24" s="18">
        <v>7.6936470000000003</v>
      </c>
      <c r="J24" s="21">
        <f>H24-E24</f>
        <v>-1160.9564</v>
      </c>
      <c r="K24" s="18"/>
      <c r="L24" s="2">
        <f>J24/E24</f>
        <v>-0.27391285308716334</v>
      </c>
      <c r="M24" s="2">
        <f>L24</f>
        <v>-0.27391285308716334</v>
      </c>
    </row>
    <row r="25" spans="1:13" x14ac:dyDescent="0.2">
      <c r="A25" s="7">
        <f>A24+1</f>
        <v>9</v>
      </c>
      <c r="C25" s="8" t="s">
        <v>27</v>
      </c>
      <c r="E25" s="20">
        <v>3915.9999999999995</v>
      </c>
      <c r="F25" s="18">
        <v>9.7899999999999991</v>
      </c>
      <c r="G25" s="18"/>
      <c r="H25" s="20">
        <v>3915.9999999999995</v>
      </c>
      <c r="I25" s="18">
        <v>9.7899999999999991</v>
      </c>
      <c r="J25" s="21">
        <f>H25-E25</f>
        <v>0</v>
      </c>
      <c r="K25" s="18"/>
      <c r="L25" s="2">
        <f>IFERROR(J25/E25,"100.0%")</f>
        <v>0</v>
      </c>
      <c r="M25" s="1">
        <v>0</v>
      </c>
    </row>
    <row r="26" spans="1:13" x14ac:dyDescent="0.2">
      <c r="A26" s="7">
        <f>A25+1</f>
        <v>10</v>
      </c>
      <c r="C26" s="8" t="s">
        <v>24</v>
      </c>
      <c r="E26" s="20">
        <v>3422.9199999999996</v>
      </c>
      <c r="F26" s="18">
        <v>8.5572999999999997</v>
      </c>
      <c r="G26" s="18"/>
      <c r="H26" s="20">
        <v>1910.44</v>
      </c>
      <c r="I26" s="18">
        <v>4.7760999999999996</v>
      </c>
      <c r="J26" s="21">
        <f>H26-E26</f>
        <v>-1512.4799999999996</v>
      </c>
      <c r="L26" s="2">
        <f>J26/E26</f>
        <v>-0.44186834632419097</v>
      </c>
      <c r="M26" s="2">
        <f>L26</f>
        <v>-0.44186834632419097</v>
      </c>
    </row>
    <row r="27" spans="1:13" x14ac:dyDescent="0.2">
      <c r="A27" s="7">
        <f>A26+1</f>
        <v>11</v>
      </c>
      <c r="C27" s="8" t="s">
        <v>9</v>
      </c>
      <c r="E27" s="20">
        <v>8926.050358684417</v>
      </c>
      <c r="F27" s="18">
        <v>22.315125896711045</v>
      </c>
      <c r="H27" s="20">
        <v>8361.44</v>
      </c>
      <c r="I27" s="18">
        <v>20.903600000000001</v>
      </c>
      <c r="J27" s="21">
        <f>H27-E27</f>
        <v>-564.6103586844165</v>
      </c>
      <c r="L27" s="2">
        <f>J27/E27</f>
        <v>-6.3254220623468749E-2</v>
      </c>
      <c r="M27" s="2">
        <f>L27</f>
        <v>-6.3254220623468749E-2</v>
      </c>
    </row>
    <row r="28" spans="1:13" x14ac:dyDescent="0.2">
      <c r="A28" s="7">
        <f>A27+1</f>
        <v>12</v>
      </c>
      <c r="C28" s="8" t="s">
        <v>23</v>
      </c>
      <c r="E28" s="22">
        <f>SUM(E24:E27)</f>
        <v>20503.385558684415</v>
      </c>
      <c r="F28" s="38">
        <v>51.258463896711035</v>
      </c>
      <c r="G28" s="7"/>
      <c r="H28" s="22">
        <f>SUM(H24:H27)</f>
        <v>17265.338800000001</v>
      </c>
      <c r="I28" s="38">
        <v>43.163347000000002</v>
      </c>
      <c r="J28" s="23">
        <f>SUM(J24:J27)</f>
        <v>-3238.0467586844161</v>
      </c>
      <c r="L28" s="16">
        <f>J28/E28</f>
        <v>-0.1579274188361009</v>
      </c>
      <c r="M28" s="16">
        <f>(J24+J27+J26)/(E24+E27+E26)</f>
        <v>-0.19521140008644217</v>
      </c>
    </row>
    <row r="29" spans="1:13" x14ac:dyDescent="0.2">
      <c r="A29" s="7"/>
      <c r="E29" s="20"/>
      <c r="F29" s="18"/>
      <c r="G29" s="7"/>
      <c r="H29" s="20"/>
      <c r="I29" s="18"/>
      <c r="J29" s="21"/>
      <c r="L29" s="25"/>
      <c r="M29" s="25"/>
    </row>
    <row r="30" spans="1:13" x14ac:dyDescent="0.2">
      <c r="A30" s="7">
        <f>A28+1</f>
        <v>13</v>
      </c>
      <c r="C30" s="8" t="s">
        <v>36</v>
      </c>
      <c r="E30" s="22">
        <f>SUM(E24:E26)+H27</f>
        <v>19938.7752</v>
      </c>
      <c r="F30" s="38">
        <v>49.846938000000002</v>
      </c>
      <c r="G30" s="7"/>
      <c r="H30" s="22">
        <f>SUM(H24:H27)</f>
        <v>17265.338800000001</v>
      </c>
      <c r="I30" s="38">
        <v>43.163347000000002</v>
      </c>
      <c r="J30" s="23">
        <f>J24+J25+J26</f>
        <v>-2673.4363999999996</v>
      </c>
      <c r="L30" s="16">
        <f>J30/E30</f>
        <v>-0.13408227803280512</v>
      </c>
      <c r="M30" s="16">
        <f>(J30-J25)/(E30-E25)</f>
        <v>-0.16685226913749621</v>
      </c>
    </row>
    <row r="31" spans="1:13" x14ac:dyDescent="0.2">
      <c r="A31" s="7">
        <f>A30+1</f>
        <v>14</v>
      </c>
      <c r="C31" s="8" t="s">
        <v>35</v>
      </c>
      <c r="E31" s="25"/>
      <c r="F31" s="25"/>
      <c r="G31" s="25"/>
      <c r="H31" s="25"/>
      <c r="I31" s="25"/>
      <c r="J31" s="21"/>
      <c r="L31" s="2">
        <v>-0.23091984069010973</v>
      </c>
      <c r="M31" s="2">
        <v>-0.34895175974026038</v>
      </c>
    </row>
    <row r="32" spans="1:13" x14ac:dyDescent="0.2">
      <c r="A32" s="7"/>
      <c r="E32" s="7"/>
      <c r="F32" s="7"/>
      <c r="G32" s="7"/>
      <c r="H32" s="7"/>
      <c r="I32" s="7"/>
      <c r="J32" s="28"/>
      <c r="K32" s="7"/>
      <c r="L32" s="7"/>
      <c r="M32" s="20"/>
    </row>
    <row r="33" spans="1:13" ht="14.25" x14ac:dyDescent="0.2">
      <c r="A33" s="7"/>
      <c r="C33" s="10" t="s">
        <v>75</v>
      </c>
      <c r="E33" s="45" t="s">
        <v>74</v>
      </c>
      <c r="F33" s="45"/>
      <c r="J33" s="29"/>
    </row>
    <row r="34" spans="1:13" x14ac:dyDescent="0.2">
      <c r="A34" s="7">
        <f>A31+1</f>
        <v>15</v>
      </c>
      <c r="C34" s="8" t="s">
        <v>25</v>
      </c>
      <c r="E34" s="20">
        <v>6143.1103363599996</v>
      </c>
      <c r="F34" s="18">
        <v>10.238517227266666</v>
      </c>
      <c r="G34" s="18"/>
      <c r="H34" s="20">
        <v>4736.0027970799993</v>
      </c>
      <c r="I34" s="18">
        <v>7.8933379951333311</v>
      </c>
      <c r="J34" s="21">
        <f>H34-E34</f>
        <v>-1407.1075392800003</v>
      </c>
      <c r="K34" s="18"/>
      <c r="L34" s="2">
        <f>J34/E34</f>
        <v>-0.22905457695453979</v>
      </c>
      <c r="M34" s="2">
        <f>L34</f>
        <v>-0.22905457695453979</v>
      </c>
    </row>
    <row r="35" spans="1:13" x14ac:dyDescent="0.2">
      <c r="A35" s="7">
        <f>A34+1</f>
        <v>16</v>
      </c>
      <c r="C35" s="8" t="s">
        <v>27</v>
      </c>
      <c r="E35" s="20">
        <v>5874</v>
      </c>
      <c r="F35" s="18">
        <v>9.7900000000000009</v>
      </c>
      <c r="G35" s="18"/>
      <c r="H35" s="20">
        <v>5874</v>
      </c>
      <c r="I35" s="18">
        <v>9.7900000000000009</v>
      </c>
      <c r="J35" s="21">
        <f>H35-E35</f>
        <v>0</v>
      </c>
      <c r="K35" s="18"/>
      <c r="L35" s="2">
        <f>IFERROR(J35/E35,"100.0%")</f>
        <v>0</v>
      </c>
      <c r="M35" s="2">
        <v>0</v>
      </c>
    </row>
    <row r="36" spans="1:13" x14ac:dyDescent="0.2">
      <c r="A36" s="7">
        <f>A35+1</f>
        <v>17</v>
      </c>
      <c r="C36" s="8" t="s">
        <v>24</v>
      </c>
      <c r="E36" s="20">
        <v>4073.7000000000003</v>
      </c>
      <c r="F36" s="18">
        <v>6.7895000000000012</v>
      </c>
      <c r="G36" s="18"/>
      <c r="H36" s="20">
        <v>2558.88</v>
      </c>
      <c r="I36" s="18">
        <v>4.2648000000000001</v>
      </c>
      <c r="J36" s="21">
        <f>H36-E36</f>
        <v>-1514.8200000000002</v>
      </c>
      <c r="L36" s="2">
        <f>J36/E36</f>
        <v>-0.37185359746667651</v>
      </c>
      <c r="M36" s="2">
        <f>L36</f>
        <v>-0.37185359746667651</v>
      </c>
    </row>
    <row r="37" spans="1:13" x14ac:dyDescent="0.2">
      <c r="A37" s="7">
        <f>A36+1</f>
        <v>18</v>
      </c>
      <c r="C37" s="8" t="s">
        <v>9</v>
      </c>
      <c r="E37" s="20">
        <v>13389.075538026626</v>
      </c>
      <c r="F37" s="18">
        <v>22.315125896711045</v>
      </c>
      <c r="H37" s="20">
        <v>12542.16</v>
      </c>
      <c r="I37" s="18">
        <v>20.903600000000001</v>
      </c>
      <c r="J37" s="21">
        <f>H37-E37</f>
        <v>-846.91553802662565</v>
      </c>
      <c r="L37" s="2">
        <f>J37/E37</f>
        <v>-6.3254220623468818E-2</v>
      </c>
      <c r="M37" s="2">
        <f>L37</f>
        <v>-6.3254220623468818E-2</v>
      </c>
    </row>
    <row r="38" spans="1:13" x14ac:dyDescent="0.2">
      <c r="A38" s="7">
        <f>A37+1</f>
        <v>19</v>
      </c>
      <c r="C38" s="8" t="s">
        <v>23</v>
      </c>
      <c r="E38" s="22">
        <f>SUM(E34:E37)</f>
        <v>29479.885874386626</v>
      </c>
      <c r="F38" s="38">
        <v>49.13314312397771</v>
      </c>
      <c r="G38" s="7"/>
      <c r="H38" s="22">
        <f>SUM(H34:H37)</f>
        <v>25711.042797080001</v>
      </c>
      <c r="I38" s="38">
        <v>42.851737995133341</v>
      </c>
      <c r="J38" s="23">
        <f>SUM(J34:J37)</f>
        <v>-3768.8430773066261</v>
      </c>
      <c r="L38" s="16">
        <f>J38/E38</f>
        <v>-0.12784456131769345</v>
      </c>
      <c r="M38" s="16">
        <f>(J34+J37+J36)/(E34+E37+E36)</f>
        <v>-0.15965692189488973</v>
      </c>
    </row>
    <row r="39" spans="1:13" x14ac:dyDescent="0.2">
      <c r="A39" s="7"/>
      <c r="E39" s="20"/>
      <c r="F39" s="18"/>
      <c r="G39" s="7"/>
      <c r="H39" s="20"/>
      <c r="I39" s="18"/>
      <c r="J39" s="21"/>
      <c r="L39" s="25"/>
      <c r="M39" s="25"/>
    </row>
    <row r="40" spans="1:13" x14ac:dyDescent="0.2">
      <c r="A40" s="7">
        <f>A38+1</f>
        <v>20</v>
      </c>
      <c r="C40" s="8" t="s">
        <v>36</v>
      </c>
      <c r="E40" s="22">
        <f>SUM(E34:E36)+H37</f>
        <v>28632.970336359998</v>
      </c>
      <c r="F40" s="38">
        <v>47.721617227266663</v>
      </c>
      <c r="G40" s="7"/>
      <c r="H40" s="22">
        <f>SUM(H34:H37)</f>
        <v>25711.042797080001</v>
      </c>
      <c r="I40" s="38">
        <v>42.851737995133341</v>
      </c>
      <c r="J40" s="23">
        <f>J34+J35+J36</f>
        <v>-2921.9275392800005</v>
      </c>
      <c r="L40" s="16">
        <f>J40/E40</f>
        <v>-0.10204765712237504</v>
      </c>
      <c r="M40" s="16">
        <f>(J40-J35)/(E40-E35)</f>
        <v>-0.12838575278653511</v>
      </c>
    </row>
    <row r="41" spans="1:13" x14ac:dyDescent="0.2">
      <c r="A41" s="7">
        <f>A40+1</f>
        <v>21</v>
      </c>
      <c r="C41" s="8" t="s">
        <v>35</v>
      </c>
      <c r="E41" s="25"/>
      <c r="F41" s="25"/>
      <c r="G41" s="25"/>
      <c r="H41" s="25"/>
      <c r="I41" s="25"/>
      <c r="J41" s="21"/>
      <c r="L41" s="2">
        <v>-0.18158983159955558</v>
      </c>
      <c r="M41" s="2">
        <v>-0.28599214853596</v>
      </c>
    </row>
    <row r="42" spans="1:13" x14ac:dyDescent="0.2">
      <c r="A42" s="7"/>
      <c r="G42" s="7"/>
      <c r="H42" s="7"/>
      <c r="I42" s="7"/>
      <c r="J42" s="21"/>
    </row>
    <row r="43" spans="1:13" ht="14.25" x14ac:dyDescent="0.2">
      <c r="A43" s="7"/>
      <c r="C43" s="10" t="s">
        <v>73</v>
      </c>
      <c r="E43" s="45" t="s">
        <v>72</v>
      </c>
      <c r="F43" s="45"/>
      <c r="J43" s="21"/>
      <c r="M43" s="5"/>
    </row>
    <row r="44" spans="1:13" x14ac:dyDescent="0.2">
      <c r="A44" s="7">
        <f>A61+1</f>
        <v>29</v>
      </c>
      <c r="C44" s="8" t="s">
        <v>25</v>
      </c>
      <c r="E44" s="20">
        <v>8765.3971026999989</v>
      </c>
      <c r="F44" s="18">
        <v>9.425158174946235</v>
      </c>
      <c r="G44" s="18"/>
      <c r="H44" s="20">
        <v>6635.501209699999</v>
      </c>
      <c r="I44" s="18">
        <v>7.1349475373118265</v>
      </c>
      <c r="J44" s="21">
        <f>H44-E44</f>
        <v>-2129.8958929999999</v>
      </c>
      <c r="K44" s="18"/>
      <c r="L44" s="2">
        <f>J44/E44</f>
        <v>-0.24298909314033584</v>
      </c>
      <c r="M44" s="2">
        <f>L44</f>
        <v>-0.24298909314033584</v>
      </c>
    </row>
    <row r="45" spans="1:13" x14ac:dyDescent="0.2">
      <c r="A45" s="7">
        <f>A44+1</f>
        <v>30</v>
      </c>
      <c r="C45" s="8" t="s">
        <v>27</v>
      </c>
      <c r="E45" s="20">
        <v>9104.6999999999989</v>
      </c>
      <c r="F45" s="18">
        <v>9.7899999999999991</v>
      </c>
      <c r="G45" s="18"/>
      <c r="H45" s="20">
        <v>9104.6999999999989</v>
      </c>
      <c r="I45" s="18">
        <v>9.7899999999999991</v>
      </c>
      <c r="J45" s="21">
        <f>H45-E45</f>
        <v>0</v>
      </c>
      <c r="K45" s="18"/>
      <c r="L45" s="2">
        <f>IFERROR(J45/E45,"100.0%")</f>
        <v>0</v>
      </c>
      <c r="M45" s="2">
        <v>0</v>
      </c>
    </row>
    <row r="46" spans="1:13" x14ac:dyDescent="0.2">
      <c r="A46" s="7">
        <f>A45+1</f>
        <v>31</v>
      </c>
      <c r="C46" s="8" t="s">
        <v>24</v>
      </c>
      <c r="E46" s="20">
        <v>6314.2349999999997</v>
      </c>
      <c r="F46" s="18">
        <v>6.7894999999999994</v>
      </c>
      <c r="G46" s="18"/>
      <c r="H46" s="20">
        <v>3966.2640000000001</v>
      </c>
      <c r="I46" s="18">
        <v>4.2648000000000001</v>
      </c>
      <c r="J46" s="21">
        <f>H46-E46</f>
        <v>-2347.9709999999995</v>
      </c>
      <c r="L46" s="2">
        <f>J46/E46</f>
        <v>-0.37185359746667646</v>
      </c>
      <c r="M46" s="2">
        <f>L46</f>
        <v>-0.37185359746667646</v>
      </c>
    </row>
    <row r="47" spans="1:13" x14ac:dyDescent="0.2">
      <c r="A47" s="7">
        <f>A46+1</f>
        <v>32</v>
      </c>
      <c r="C47" s="8" t="s">
        <v>9</v>
      </c>
      <c r="E47" s="20">
        <v>20753.067083941271</v>
      </c>
      <c r="F47" s="18">
        <v>22.315125896711045</v>
      </c>
      <c r="H47" s="20">
        <v>19440.348000000002</v>
      </c>
      <c r="I47" s="18">
        <v>20.903600000000004</v>
      </c>
      <c r="J47" s="21">
        <f>H47-E47</f>
        <v>-1312.7190839412688</v>
      </c>
      <c r="L47" s="2">
        <f>J47/E47</f>
        <v>-6.3254220623468763E-2</v>
      </c>
      <c r="M47" s="2">
        <f>L47</f>
        <v>-6.3254220623468763E-2</v>
      </c>
    </row>
    <row r="48" spans="1:13" x14ac:dyDescent="0.2">
      <c r="A48" s="7">
        <f>A47+1</f>
        <v>33</v>
      </c>
      <c r="C48" s="8" t="s">
        <v>23</v>
      </c>
      <c r="E48" s="22">
        <f>SUM(E44:E47)</f>
        <v>44937.399186641269</v>
      </c>
      <c r="F48" s="38">
        <v>48.319784071657281</v>
      </c>
      <c r="G48" s="7"/>
      <c r="H48" s="22">
        <f>SUM(H44:H47)</f>
        <v>39146.813209699998</v>
      </c>
      <c r="I48" s="38">
        <v>42.093347537311828</v>
      </c>
      <c r="J48" s="23">
        <f>SUM(J44:J47)</f>
        <v>-5790.5859769412682</v>
      </c>
      <c r="L48" s="16">
        <f>J48/E48</f>
        <v>-0.1288589478196295</v>
      </c>
      <c r="M48" s="16">
        <f>(J44+J47+J46)/(E44+E47+E46)</f>
        <v>-0.16160060805857593</v>
      </c>
    </row>
    <row r="49" spans="1:13" x14ac:dyDescent="0.2">
      <c r="A49" s="7"/>
      <c r="E49" s="20"/>
      <c r="F49" s="18"/>
      <c r="G49" s="7"/>
      <c r="H49" s="20"/>
      <c r="I49" s="18"/>
      <c r="J49" s="21"/>
      <c r="L49" s="25"/>
      <c r="M49" s="25"/>
    </row>
    <row r="50" spans="1:13" x14ac:dyDescent="0.2">
      <c r="A50" s="7">
        <f>A48+1</f>
        <v>34</v>
      </c>
      <c r="C50" s="8" t="s">
        <v>36</v>
      </c>
      <c r="E50" s="22">
        <f>SUM(E44:E46)+H47</f>
        <v>43624.680102700004</v>
      </c>
      <c r="F50" s="38">
        <v>46.908258174946241</v>
      </c>
      <c r="G50" s="7"/>
      <c r="H50" s="22">
        <f>SUM(H44:H47)</f>
        <v>39146.813209699998</v>
      </c>
      <c r="I50" s="38">
        <v>42.093347537311828</v>
      </c>
      <c r="J50" s="23">
        <f>J44+J45+J46</f>
        <v>-4477.8668929999994</v>
      </c>
      <c r="L50" s="16">
        <f>J50/E50</f>
        <v>-0.10264526599297302</v>
      </c>
      <c r="M50" s="16">
        <f>(J50-J45)/(E50-E45)</f>
        <v>-0.12971811917845688</v>
      </c>
    </row>
    <row r="51" spans="1:13" x14ac:dyDescent="0.2">
      <c r="A51" s="7">
        <f>A50+1</f>
        <v>35</v>
      </c>
      <c r="C51" s="8" t="s">
        <v>35</v>
      </c>
      <c r="E51" s="25"/>
      <c r="F51" s="25"/>
      <c r="G51" s="25"/>
      <c r="H51" s="25"/>
      <c r="I51" s="25"/>
      <c r="J51" s="21"/>
      <c r="L51" s="2">
        <v>-0.18515569807694141</v>
      </c>
      <c r="M51" s="2">
        <v>-0.2969480198524368</v>
      </c>
    </row>
    <row r="52" spans="1:13" x14ac:dyDescent="0.2">
      <c r="A52" s="7"/>
      <c r="J52" s="21"/>
    </row>
    <row r="53" spans="1:13" ht="14.25" x14ac:dyDescent="0.2">
      <c r="A53" s="7"/>
      <c r="C53" s="10" t="s">
        <v>71</v>
      </c>
      <c r="E53" s="45" t="s">
        <v>70</v>
      </c>
      <c r="F53" s="45"/>
      <c r="J53" s="21"/>
      <c r="M53" s="5"/>
    </row>
    <row r="54" spans="1:13" x14ac:dyDescent="0.2">
      <c r="A54" s="7">
        <f>A41+1</f>
        <v>22</v>
      </c>
      <c r="C54" s="8" t="s">
        <v>25</v>
      </c>
      <c r="E54" s="20">
        <v>20396.777521399999</v>
      </c>
      <c r="F54" s="18">
        <v>8.158711008560001</v>
      </c>
      <c r="G54" s="18"/>
      <c r="H54" s="20">
        <v>15076.07652352</v>
      </c>
      <c r="I54" s="18">
        <v>6.0304306094079996</v>
      </c>
      <c r="J54" s="21">
        <f>H54-E54</f>
        <v>-5320.7009978799997</v>
      </c>
      <c r="K54" s="18"/>
      <c r="L54" s="2">
        <f>J54/E54</f>
        <v>-0.26085988300345964</v>
      </c>
      <c r="M54" s="2">
        <f>L54</f>
        <v>-0.26085988300345964</v>
      </c>
    </row>
    <row r="55" spans="1:13" x14ac:dyDescent="0.2">
      <c r="A55" s="7">
        <f>A54+1</f>
        <v>23</v>
      </c>
      <c r="C55" s="8" t="s">
        <v>27</v>
      </c>
      <c r="E55" s="20">
        <v>24475</v>
      </c>
      <c r="F55" s="18">
        <v>9.7900000000000009</v>
      </c>
      <c r="G55" s="18"/>
      <c r="H55" s="20">
        <v>24475</v>
      </c>
      <c r="I55" s="18">
        <v>9.7900000000000009</v>
      </c>
      <c r="J55" s="21">
        <f>H55-E55</f>
        <v>0</v>
      </c>
      <c r="K55" s="18"/>
      <c r="L55" s="2">
        <f>IFERROR(J55/E55,"100.0%")</f>
        <v>0</v>
      </c>
      <c r="M55" s="2">
        <v>0</v>
      </c>
    </row>
    <row r="56" spans="1:13" x14ac:dyDescent="0.2">
      <c r="A56" s="7">
        <f>A55+1</f>
        <v>24</v>
      </c>
      <c r="C56" s="8" t="s">
        <v>24</v>
      </c>
      <c r="E56" s="20">
        <v>16973.75</v>
      </c>
      <c r="F56" s="18">
        <v>6.7894999999999994</v>
      </c>
      <c r="G56" s="18"/>
      <c r="H56" s="20">
        <v>10662</v>
      </c>
      <c r="I56" s="18">
        <v>4.2648000000000001</v>
      </c>
      <c r="J56" s="21">
        <f>H56-E56</f>
        <v>-6311.75</v>
      </c>
      <c r="L56" s="2">
        <f>J56/E56</f>
        <v>-0.37185359746667651</v>
      </c>
      <c r="M56" s="2">
        <f>L56</f>
        <v>-0.37185359746667651</v>
      </c>
    </row>
    <row r="57" spans="1:13" x14ac:dyDescent="0.2">
      <c r="A57" s="7">
        <f>A56+1</f>
        <v>25</v>
      </c>
      <c r="C57" s="8" t="s">
        <v>9</v>
      </c>
      <c r="E57" s="20">
        <v>55787.814741777598</v>
      </c>
      <c r="F57" s="18">
        <v>22.315125896711038</v>
      </c>
      <c r="H57" s="20">
        <v>52259</v>
      </c>
      <c r="I57" s="18">
        <v>20.903600000000001</v>
      </c>
      <c r="J57" s="21">
        <f>H57-E57</f>
        <v>-3528.8147417775981</v>
      </c>
      <c r="L57" s="2">
        <f>J57/E57</f>
        <v>-6.3254220623468665E-2</v>
      </c>
      <c r="M57" s="2">
        <f>L57</f>
        <v>-6.3254220623468665E-2</v>
      </c>
    </row>
    <row r="58" spans="1:13" x14ac:dyDescent="0.2">
      <c r="A58" s="7">
        <f>A57+1</f>
        <v>26</v>
      </c>
      <c r="C58" s="8" t="s">
        <v>23</v>
      </c>
      <c r="E58" s="22">
        <f>SUM(E54:E57)</f>
        <v>117633.34226317759</v>
      </c>
      <c r="F58" s="38">
        <v>47.053336905271038</v>
      </c>
      <c r="G58" s="7"/>
      <c r="H58" s="22">
        <f>SUM(H54:H57)</f>
        <v>102472.07652351999</v>
      </c>
      <c r="I58" s="38">
        <v>40.988830609407998</v>
      </c>
      <c r="J58" s="23">
        <f>SUM(J54:J57)</f>
        <v>-15161.265739657598</v>
      </c>
      <c r="L58" s="16">
        <f>J58/E58</f>
        <v>-0.12888578567918055</v>
      </c>
      <c r="M58" s="16">
        <f>(J54+J57+J56)/(E54+E57+E56)</f>
        <v>-0.16274726848215229</v>
      </c>
    </row>
    <row r="59" spans="1:13" x14ac:dyDescent="0.2">
      <c r="A59" s="7"/>
      <c r="E59" s="20"/>
      <c r="F59" s="18"/>
      <c r="G59" s="7"/>
      <c r="H59" s="20"/>
      <c r="I59" s="18"/>
      <c r="J59" s="21"/>
      <c r="L59" s="25"/>
      <c r="M59" s="25"/>
    </row>
    <row r="60" spans="1:13" x14ac:dyDescent="0.2">
      <c r="A60" s="7">
        <f>A58+1</f>
        <v>27</v>
      </c>
      <c r="C60" s="8" t="s">
        <v>36</v>
      </c>
      <c r="E60" s="22">
        <f>SUM(E54:E56)+H57</f>
        <v>114104.5275214</v>
      </c>
      <c r="F60" s="38">
        <v>45.641811008560005</v>
      </c>
      <c r="G60" s="7"/>
      <c r="H60" s="22">
        <f>SUM(H54:H57)</f>
        <v>102472.07652351999</v>
      </c>
      <c r="I60" s="38">
        <v>40.988830609407998</v>
      </c>
      <c r="J60" s="23">
        <f>J54+J55+J56</f>
        <v>-11632.45099788</v>
      </c>
      <c r="L60" s="16">
        <f>J60/E60</f>
        <v>-0.10194556912475156</v>
      </c>
      <c r="M60" s="16">
        <f>(J60-J55)/(E60-E55)</f>
        <v>-0.12978369204392637</v>
      </c>
    </row>
    <row r="61" spans="1:13" x14ac:dyDescent="0.2">
      <c r="A61" s="7">
        <f>A60+1</f>
        <v>28</v>
      </c>
      <c r="C61" s="8" t="s">
        <v>35</v>
      </c>
      <c r="E61" s="25"/>
      <c r="F61" s="25"/>
      <c r="G61" s="25"/>
      <c r="H61" s="25"/>
      <c r="I61" s="25"/>
      <c r="J61" s="21"/>
      <c r="L61" s="2">
        <v>-0.18808879904621886</v>
      </c>
      <c r="M61" s="2">
        <v>-0.31127339562490125</v>
      </c>
    </row>
    <row r="62" spans="1:13" x14ac:dyDescent="0.2">
      <c r="A62" s="7"/>
      <c r="J62" s="21"/>
    </row>
    <row r="63" spans="1:13" ht="14.25" x14ac:dyDescent="0.2">
      <c r="A63" s="7"/>
      <c r="C63" s="10" t="s">
        <v>69</v>
      </c>
      <c r="E63" s="8" t="s">
        <v>119</v>
      </c>
      <c r="J63" s="21"/>
    </row>
    <row r="64" spans="1:13" x14ac:dyDescent="0.2">
      <c r="A64" s="7">
        <f>A51+1</f>
        <v>36</v>
      </c>
      <c r="C64" s="8" t="s">
        <v>25</v>
      </c>
      <c r="E64" s="20">
        <v>95250.744000000006</v>
      </c>
      <c r="F64" s="18">
        <v>3.1750248000000001</v>
      </c>
      <c r="G64" s="18"/>
      <c r="H64" s="20">
        <v>85581.191999999995</v>
      </c>
      <c r="I64" s="18">
        <v>2.8527063999999998</v>
      </c>
      <c r="J64" s="21">
        <f>H64-E64</f>
        <v>-9669.5520000000106</v>
      </c>
      <c r="K64" s="18"/>
      <c r="L64" s="2">
        <f>J64/E64</f>
        <v>-0.1015168133489856</v>
      </c>
      <c r="M64" s="2">
        <f>L64</f>
        <v>-0.1015168133489856</v>
      </c>
    </row>
    <row r="65" spans="1:13" x14ac:dyDescent="0.2">
      <c r="A65" s="7">
        <f>A64+1</f>
        <v>37</v>
      </c>
      <c r="C65" s="8" t="s">
        <v>27</v>
      </c>
      <c r="E65" s="20">
        <v>293699.99999999994</v>
      </c>
      <c r="F65" s="18">
        <v>9.7899999999999991</v>
      </c>
      <c r="G65" s="18"/>
      <c r="H65" s="20">
        <v>293699.99999999994</v>
      </c>
      <c r="I65" s="18">
        <v>9.7899999999999991</v>
      </c>
      <c r="J65" s="21">
        <f>H65-E65</f>
        <v>0</v>
      </c>
      <c r="K65" s="18"/>
      <c r="L65" s="2">
        <f>IFERROR(J65/E65,"100.0%")</f>
        <v>0</v>
      </c>
      <c r="M65" s="2">
        <v>0</v>
      </c>
    </row>
    <row r="66" spans="1:13" x14ac:dyDescent="0.2">
      <c r="A66" s="7">
        <f>A65+1</f>
        <v>38</v>
      </c>
      <c r="C66" s="8" t="s">
        <v>24</v>
      </c>
      <c r="E66" s="20">
        <v>104834.11199999999</v>
      </c>
      <c r="F66" s="18">
        <v>3.4944704</v>
      </c>
      <c r="G66" s="18"/>
      <c r="H66" s="20">
        <v>65614.080000000002</v>
      </c>
      <c r="I66" s="18">
        <v>2.1871359999999997</v>
      </c>
      <c r="J66" s="21">
        <f>H66-E66</f>
        <v>-39220.031999999992</v>
      </c>
      <c r="L66" s="2">
        <f>J66/E66</f>
        <v>-0.37411517350383044</v>
      </c>
      <c r="M66" s="2">
        <f>L66</f>
        <v>-0.37411517350383044</v>
      </c>
    </row>
    <row r="67" spans="1:13" x14ac:dyDescent="0.2">
      <c r="A67" s="7">
        <f>A66+1</f>
        <v>39</v>
      </c>
      <c r="C67" s="8" t="s">
        <v>9</v>
      </c>
      <c r="E67" s="20">
        <v>650010.77690133126</v>
      </c>
      <c r="F67" s="18">
        <v>21.667025896711042</v>
      </c>
      <c r="H67" s="20">
        <v>627108</v>
      </c>
      <c r="I67" s="18">
        <v>20.903600000000001</v>
      </c>
      <c r="J67" s="21">
        <f>H67-E67</f>
        <v>-22902.776901331265</v>
      </c>
      <c r="L67" s="2">
        <f>J67/E67</f>
        <v>-3.523445720471155E-2</v>
      </c>
      <c r="M67" s="2">
        <f>L67</f>
        <v>-3.523445720471155E-2</v>
      </c>
    </row>
    <row r="68" spans="1:13" x14ac:dyDescent="0.2">
      <c r="A68" s="7">
        <f>A67+1</f>
        <v>40</v>
      </c>
      <c r="C68" s="8" t="s">
        <v>23</v>
      </c>
      <c r="E68" s="22">
        <f>SUM(E64:E67)</f>
        <v>1143795.6329013312</v>
      </c>
      <c r="F68" s="38">
        <v>38.126521096711045</v>
      </c>
      <c r="G68" s="7"/>
      <c r="H68" s="22">
        <f>SUM(H64:H67)</f>
        <v>1072003.2719999999</v>
      </c>
      <c r="I68" s="38">
        <v>35.733442400000001</v>
      </c>
      <c r="J68" s="23">
        <f>SUM(J64:J67)</f>
        <v>-71792.360901331267</v>
      </c>
      <c r="L68" s="16">
        <f>J68/E68</f>
        <v>-6.2766773046006544E-2</v>
      </c>
      <c r="M68" s="16">
        <f>(J64+J67+J66)/(E64+E67+E66)</f>
        <v>-8.4452099414165621E-2</v>
      </c>
    </row>
    <row r="69" spans="1:13" x14ac:dyDescent="0.2">
      <c r="A69" s="7"/>
      <c r="E69" s="20"/>
      <c r="F69" s="18"/>
      <c r="G69" s="7"/>
      <c r="H69" s="20"/>
      <c r="I69" s="18"/>
      <c r="J69" s="21"/>
      <c r="L69" s="25"/>
      <c r="M69" s="25"/>
    </row>
    <row r="70" spans="1:13" x14ac:dyDescent="0.2">
      <c r="A70" s="7">
        <f>A68+1</f>
        <v>41</v>
      </c>
      <c r="C70" s="8" t="s">
        <v>36</v>
      </c>
      <c r="E70" s="22">
        <f>SUM(E64:E66)+H67</f>
        <v>1120892.8559999999</v>
      </c>
      <c r="F70" s="38">
        <v>37.363095199999997</v>
      </c>
      <c r="G70" s="7"/>
      <c r="H70" s="22">
        <f>SUM(H64:H67)</f>
        <v>1072003.2719999999</v>
      </c>
      <c r="I70" s="38">
        <v>35.733442400000001</v>
      </c>
      <c r="J70" s="23">
        <f>J64+J65+J66</f>
        <v>-48889.584000000003</v>
      </c>
      <c r="L70" s="16">
        <f>J70/E70</f>
        <v>-4.3616643409135979E-2</v>
      </c>
      <c r="M70" s="16">
        <f>(J70-J65)/(E70-E65)</f>
        <v>-5.9103005599458427E-2</v>
      </c>
    </row>
    <row r="71" spans="1:13" x14ac:dyDescent="0.2">
      <c r="A71" s="7">
        <f>A70+1</f>
        <v>42</v>
      </c>
      <c r="C71" s="8" t="s">
        <v>35</v>
      </c>
      <c r="E71" s="25"/>
      <c r="F71" s="25"/>
      <c r="G71" s="25"/>
      <c r="H71" s="25"/>
      <c r="I71" s="25"/>
      <c r="J71" s="21"/>
      <c r="L71" s="2">
        <v>-9.9009889440594773E-2</v>
      </c>
      <c r="M71" s="2">
        <v>-0.24434424962177048</v>
      </c>
    </row>
    <row r="75" spans="1:13" x14ac:dyDescent="0.2">
      <c r="A75" s="48" t="s">
        <v>141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3" x14ac:dyDescent="0.2">
      <c r="A76" s="48" t="s">
        <v>104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</row>
    <row r="77" spans="1:13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x14ac:dyDescent="0.2">
      <c r="A78" s="7"/>
      <c r="E78" s="49" t="s">
        <v>63</v>
      </c>
      <c r="F78" s="49"/>
      <c r="H78" s="49" t="s">
        <v>62</v>
      </c>
      <c r="I78" s="49"/>
      <c r="J78" s="49"/>
      <c r="L78" s="49" t="s">
        <v>61</v>
      </c>
      <c r="M78" s="49"/>
    </row>
    <row r="79" spans="1:13" x14ac:dyDescent="0.2">
      <c r="A79" s="7"/>
      <c r="E79" s="7"/>
      <c r="F79" s="7"/>
      <c r="H79" s="7"/>
      <c r="I79" s="7"/>
      <c r="J79" s="7" t="s">
        <v>58</v>
      </c>
      <c r="L79" s="7" t="s">
        <v>60</v>
      </c>
      <c r="M79" s="7" t="s">
        <v>59</v>
      </c>
    </row>
    <row r="80" spans="1:13" x14ac:dyDescent="0.2">
      <c r="A80" s="7" t="s">
        <v>0</v>
      </c>
      <c r="E80" s="7" t="s">
        <v>58</v>
      </c>
      <c r="F80" s="7" t="s">
        <v>12</v>
      </c>
      <c r="H80" s="7" t="s">
        <v>58</v>
      </c>
      <c r="I80" s="7" t="s">
        <v>12</v>
      </c>
      <c r="J80" s="7" t="s">
        <v>15</v>
      </c>
      <c r="L80" s="7" t="s">
        <v>57</v>
      </c>
      <c r="M80" s="7" t="s">
        <v>57</v>
      </c>
    </row>
    <row r="81" spans="1:13" ht="14.25" x14ac:dyDescent="0.2">
      <c r="A81" s="36" t="s">
        <v>1</v>
      </c>
      <c r="C81" s="15" t="s">
        <v>6</v>
      </c>
      <c r="E81" s="36" t="s">
        <v>17</v>
      </c>
      <c r="F81" s="36" t="s">
        <v>7</v>
      </c>
      <c r="H81" s="36" t="s">
        <v>17</v>
      </c>
      <c r="I81" s="36" t="s">
        <v>7</v>
      </c>
      <c r="J81" s="36" t="s">
        <v>17</v>
      </c>
      <c r="L81" s="36" t="s">
        <v>2</v>
      </c>
      <c r="M81" s="36" t="s">
        <v>2</v>
      </c>
    </row>
    <row r="82" spans="1:13" x14ac:dyDescent="0.2">
      <c r="A82" s="7"/>
      <c r="E82" s="7" t="s">
        <v>3</v>
      </c>
      <c r="F82" s="7" t="s">
        <v>4</v>
      </c>
      <c r="G82" s="7"/>
      <c r="H82" s="7" t="s">
        <v>10</v>
      </c>
      <c r="I82" s="7" t="s">
        <v>11</v>
      </c>
      <c r="J82" s="7" t="s">
        <v>56</v>
      </c>
      <c r="K82" s="7"/>
      <c r="L82" s="7" t="s">
        <v>55</v>
      </c>
      <c r="M82" s="7" t="s">
        <v>8</v>
      </c>
    </row>
    <row r="83" spans="1:13" x14ac:dyDescent="0.2">
      <c r="A83" s="7"/>
      <c r="J83" s="21"/>
    </row>
    <row r="84" spans="1:13" ht="14.25" x14ac:dyDescent="0.2">
      <c r="A84" s="7"/>
      <c r="C84" s="10" t="s">
        <v>68</v>
      </c>
      <c r="E84" s="8" t="s">
        <v>120</v>
      </c>
      <c r="J84" s="21"/>
    </row>
    <row r="85" spans="1:13" x14ac:dyDescent="0.2">
      <c r="A85" s="7">
        <f>A71+1</f>
        <v>43</v>
      </c>
      <c r="C85" s="8" t="s">
        <v>25</v>
      </c>
      <c r="E85" s="20">
        <v>372039.84</v>
      </c>
      <c r="F85" s="18">
        <v>2.4802656000000001</v>
      </c>
      <c r="G85" s="18"/>
      <c r="H85" s="20">
        <v>330733.68</v>
      </c>
      <c r="I85" s="18">
        <v>2.2048912000000001</v>
      </c>
      <c r="J85" s="21">
        <f>H85-E85</f>
        <v>-41306.160000000033</v>
      </c>
      <c r="K85" s="18"/>
      <c r="L85" s="2">
        <f>J85/E85</f>
        <v>-0.11102617397104576</v>
      </c>
      <c r="M85" s="2">
        <f>L85</f>
        <v>-0.11102617397104576</v>
      </c>
    </row>
    <row r="86" spans="1:13" x14ac:dyDescent="0.2">
      <c r="A86" s="7">
        <f>A85+1</f>
        <v>44</v>
      </c>
      <c r="C86" s="8" t="s">
        <v>27</v>
      </c>
      <c r="E86" s="20">
        <v>1468500</v>
      </c>
      <c r="F86" s="18">
        <v>9.7900000000000009</v>
      </c>
      <c r="G86" s="18"/>
      <c r="H86" s="20">
        <v>1468500</v>
      </c>
      <c r="I86" s="18">
        <v>9.7900000000000009</v>
      </c>
      <c r="J86" s="21">
        <f>H86-E86</f>
        <v>0</v>
      </c>
      <c r="K86" s="18"/>
      <c r="L86" s="2">
        <f>IFERROR(J86/E86,"100.0%")</f>
        <v>0</v>
      </c>
      <c r="M86" s="2">
        <v>0</v>
      </c>
    </row>
    <row r="87" spans="1:13" x14ac:dyDescent="0.2">
      <c r="A87" s="7">
        <f>A86+1</f>
        <v>45</v>
      </c>
      <c r="C87" s="8" t="s">
        <v>24</v>
      </c>
      <c r="E87" s="20">
        <v>472128.48</v>
      </c>
      <c r="F87" s="18">
        <v>3.1475231999999997</v>
      </c>
      <c r="G87" s="18"/>
      <c r="H87" s="20">
        <v>306208.2</v>
      </c>
      <c r="I87" s="18">
        <v>2.0413880000000004</v>
      </c>
      <c r="J87" s="21">
        <f>H87-E87</f>
        <v>-165920.27999999997</v>
      </c>
      <c r="L87" s="2">
        <f>J87/E87</f>
        <v>-0.35143035641484704</v>
      </c>
      <c r="M87" s="2">
        <f>L87</f>
        <v>-0.35143035641484704</v>
      </c>
    </row>
    <row r="88" spans="1:13" x14ac:dyDescent="0.2">
      <c r="A88" s="7">
        <f>A87+1</f>
        <v>46</v>
      </c>
      <c r="C88" s="8" t="s">
        <v>9</v>
      </c>
      <c r="E88" s="20">
        <v>3250053.8845066563</v>
      </c>
      <c r="F88" s="18">
        <v>21.667025896711042</v>
      </c>
      <c r="H88" s="20">
        <v>3135540</v>
      </c>
      <c r="I88" s="18">
        <v>20.903600000000001</v>
      </c>
      <c r="J88" s="21">
        <f>H88-E88</f>
        <v>-114513.88450665632</v>
      </c>
      <c r="L88" s="2">
        <f>J88/E88</f>
        <v>-3.523445720471155E-2</v>
      </c>
      <c r="M88" s="2">
        <f>L88</f>
        <v>-3.523445720471155E-2</v>
      </c>
    </row>
    <row r="89" spans="1:13" x14ac:dyDescent="0.2">
      <c r="A89" s="7">
        <f>A88+1</f>
        <v>47</v>
      </c>
      <c r="C89" s="8" t="s">
        <v>23</v>
      </c>
      <c r="E89" s="22">
        <f>SUM(E85:E88)</f>
        <v>5562722.2045066562</v>
      </c>
      <c r="F89" s="38">
        <v>37.084814696711042</v>
      </c>
      <c r="G89" s="7"/>
      <c r="H89" s="22">
        <f>SUM(H85:H88)</f>
        <v>5240981.88</v>
      </c>
      <c r="I89" s="38">
        <v>34.9398792</v>
      </c>
      <c r="J89" s="23">
        <f>SUM(J85:J88)</f>
        <v>-321740.32450665632</v>
      </c>
      <c r="L89" s="16">
        <f>J89/E89</f>
        <v>-5.7838646741337797E-2</v>
      </c>
      <c r="M89" s="16">
        <f>(J85+J88+J87)/(E85+E88+E87)</f>
        <v>-7.8583991888008742E-2</v>
      </c>
    </row>
    <row r="90" spans="1:13" x14ac:dyDescent="0.2">
      <c r="A90" s="7"/>
      <c r="E90" s="20"/>
      <c r="F90" s="18"/>
      <c r="G90" s="7"/>
      <c r="H90" s="20"/>
      <c r="I90" s="18"/>
      <c r="J90" s="21"/>
      <c r="L90" s="25"/>
      <c r="M90" s="25"/>
    </row>
    <row r="91" spans="1:13" x14ac:dyDescent="0.2">
      <c r="A91" s="7">
        <f>A89+1</f>
        <v>48</v>
      </c>
      <c r="C91" s="8" t="s">
        <v>36</v>
      </c>
      <c r="E91" s="22">
        <f>SUM(E85:E87)+H88</f>
        <v>5448208.3200000003</v>
      </c>
      <c r="F91" s="38">
        <v>36.321388800000001</v>
      </c>
      <c r="G91" s="7"/>
      <c r="H91" s="22">
        <f>SUM(H85:H88)</f>
        <v>5240981.88</v>
      </c>
      <c r="I91" s="38">
        <v>34.9398792</v>
      </c>
      <c r="J91" s="23">
        <f>J85+J86+J87</f>
        <v>-207226.44</v>
      </c>
      <c r="L91" s="16">
        <f>J91/E91</f>
        <v>-3.8035704185408241E-2</v>
      </c>
      <c r="M91" s="16">
        <f>(J91-J86)/(E91-E86)</f>
        <v>-5.2070760803897304E-2</v>
      </c>
    </row>
    <row r="92" spans="1:13" x14ac:dyDescent="0.2">
      <c r="A92" s="7">
        <f>A91+1</f>
        <v>49</v>
      </c>
      <c r="C92" s="8" t="s">
        <v>35</v>
      </c>
      <c r="E92" s="25"/>
      <c r="F92" s="25"/>
      <c r="G92" s="25"/>
      <c r="H92" s="25"/>
      <c r="I92" s="25"/>
      <c r="J92" s="21"/>
      <c r="L92" s="2">
        <v>-8.9604911438402865E-2</v>
      </c>
      <c r="M92" s="2">
        <v>-0.24548000095525968</v>
      </c>
    </row>
    <row r="93" spans="1:13" x14ac:dyDescent="0.2">
      <c r="A93" s="7"/>
      <c r="J93" s="21"/>
      <c r="L93" s="2"/>
      <c r="M93" s="2"/>
    </row>
    <row r="94" spans="1:13" ht="14.25" x14ac:dyDescent="0.2">
      <c r="A94" s="7"/>
      <c r="C94" s="10" t="s">
        <v>67</v>
      </c>
      <c r="E94" s="45" t="s">
        <v>66</v>
      </c>
      <c r="F94" s="45"/>
      <c r="J94" s="21"/>
      <c r="L94" s="2"/>
      <c r="M94" s="2"/>
    </row>
    <row r="95" spans="1:13" x14ac:dyDescent="0.2">
      <c r="A95" s="7">
        <f>A92+1</f>
        <v>50</v>
      </c>
      <c r="C95" s="8" t="s">
        <v>25</v>
      </c>
      <c r="E95" s="20">
        <v>78232.881915181279</v>
      </c>
      <c r="F95" s="18">
        <v>3.4388079962717049</v>
      </c>
      <c r="G95" s="18"/>
      <c r="H95" s="20">
        <v>47063.045000000006</v>
      </c>
      <c r="I95" s="18">
        <v>2.068705274725275</v>
      </c>
      <c r="J95" s="21">
        <f>H95-E95</f>
        <v>-31169.836915181273</v>
      </c>
      <c r="K95" s="18"/>
      <c r="L95" s="2">
        <f>J95/E95</f>
        <v>-0.39842373375654327</v>
      </c>
      <c r="M95" s="2">
        <f>L95</f>
        <v>-0.39842373375654327</v>
      </c>
    </row>
    <row r="96" spans="1:13" x14ac:dyDescent="0.2">
      <c r="A96" s="7">
        <f>A95+1</f>
        <v>51</v>
      </c>
      <c r="C96" s="8" t="s">
        <v>27</v>
      </c>
      <c r="E96" s="20">
        <v>222722.49999999997</v>
      </c>
      <c r="F96" s="18">
        <v>9.7899999999999991</v>
      </c>
      <c r="G96" s="18"/>
      <c r="H96" s="20">
        <v>222722.49999999997</v>
      </c>
      <c r="I96" s="18">
        <v>9.7899999999999991</v>
      </c>
      <c r="J96" s="21">
        <f>H96-E96</f>
        <v>0</v>
      </c>
      <c r="K96" s="18"/>
      <c r="L96" s="2">
        <f>IFERROR(J96/E96,"100.0%")</f>
        <v>0</v>
      </c>
      <c r="M96" s="2">
        <v>0</v>
      </c>
    </row>
    <row r="97" spans="1:13" x14ac:dyDescent="0.2">
      <c r="A97" s="7">
        <f>A96+1</f>
        <v>52</v>
      </c>
      <c r="C97" s="8" t="s">
        <v>24</v>
      </c>
      <c r="E97" s="20">
        <v>25809.875</v>
      </c>
      <c r="F97" s="18">
        <v>1.1344999999999998</v>
      </c>
      <c r="G97" s="18"/>
      <c r="H97" s="20">
        <v>20190.625</v>
      </c>
      <c r="I97" s="18">
        <v>0.88749999999999996</v>
      </c>
      <c r="J97" s="21">
        <f>H97-E97</f>
        <v>-5619.25</v>
      </c>
      <c r="L97" s="2">
        <f>J97/E97</f>
        <v>-0.21771705597179375</v>
      </c>
      <c r="M97" s="2">
        <f>L97</f>
        <v>-0.21771705597179375</v>
      </c>
    </row>
    <row r="98" spans="1:13" x14ac:dyDescent="0.2">
      <c r="A98" s="7">
        <f>A97+1</f>
        <v>53</v>
      </c>
      <c r="C98" s="8" t="s">
        <v>9</v>
      </c>
      <c r="E98" s="20">
        <v>497922.03009802982</v>
      </c>
      <c r="F98" s="18">
        <v>21.886682641671641</v>
      </c>
      <c r="H98" s="20">
        <v>475556.9</v>
      </c>
      <c r="I98" s="18">
        <v>20.903600000000001</v>
      </c>
      <c r="J98" s="21">
        <f>H98-E98</f>
        <v>-22365.130098029796</v>
      </c>
      <c r="L98" s="2">
        <f>J98/E98</f>
        <v>-4.4916932262721129E-2</v>
      </c>
      <c r="M98" s="2">
        <f>L98</f>
        <v>-4.4916932262721129E-2</v>
      </c>
    </row>
    <row r="99" spans="1:13" x14ac:dyDescent="0.2">
      <c r="A99" s="7">
        <f>A98+1</f>
        <v>54</v>
      </c>
      <c r="C99" s="8" t="s">
        <v>23</v>
      </c>
      <c r="E99" s="22">
        <f>SUM(E95:E98)</f>
        <v>824687.28701321105</v>
      </c>
      <c r="F99" s="38">
        <v>36.249990637943341</v>
      </c>
      <c r="G99" s="7"/>
      <c r="H99" s="22">
        <f>SUM(H95:H98)</f>
        <v>765533.07000000007</v>
      </c>
      <c r="I99" s="38">
        <v>33.649805274725274</v>
      </c>
      <c r="J99" s="23">
        <f>SUM(J95:J98)</f>
        <v>-59154.21701321107</v>
      </c>
      <c r="L99" s="16">
        <f>J99/E99</f>
        <v>-7.1729269924180911E-2</v>
      </c>
      <c r="M99" s="16">
        <f>(J95+J98+J97)/(E95+E98+E97)</f>
        <v>-9.8268567014888925E-2</v>
      </c>
    </row>
    <row r="100" spans="1:13" x14ac:dyDescent="0.2">
      <c r="A100" s="7"/>
      <c r="E100" s="20"/>
      <c r="F100" s="18"/>
      <c r="G100" s="7"/>
      <c r="H100" s="20"/>
      <c r="I100" s="18"/>
      <c r="J100" s="21"/>
      <c r="L100" s="25"/>
      <c r="M100" s="25"/>
    </row>
    <row r="101" spans="1:13" x14ac:dyDescent="0.2">
      <c r="A101" s="7">
        <f>A99+1</f>
        <v>55</v>
      </c>
      <c r="C101" s="8" t="s">
        <v>36</v>
      </c>
      <c r="E101" s="22">
        <f>SUM(E95:E97)+H98</f>
        <v>802322.15691518132</v>
      </c>
      <c r="F101" s="38">
        <v>35.266907996271705</v>
      </c>
      <c r="G101" s="7"/>
      <c r="H101" s="22">
        <f>SUM(H95:H98)</f>
        <v>765533.07000000007</v>
      </c>
      <c r="I101" s="38">
        <v>33.649805274725274</v>
      </c>
      <c r="J101" s="23">
        <f>J95+J96+J97</f>
        <v>-36789.086915181273</v>
      </c>
      <c r="L101" s="16">
        <f>J101/E101</f>
        <v>-4.5853260561356385E-2</v>
      </c>
      <c r="M101" s="16">
        <f>(J101-J96)/(E101-E96)</f>
        <v>-6.3473272415281973E-2</v>
      </c>
    </row>
    <row r="102" spans="1:13" x14ac:dyDescent="0.2">
      <c r="A102" s="7">
        <f>A101+1</f>
        <v>56</v>
      </c>
      <c r="C102" s="8" t="s">
        <v>35</v>
      </c>
      <c r="E102" s="25"/>
      <c r="F102" s="25"/>
      <c r="G102" s="25"/>
      <c r="H102" s="25"/>
      <c r="I102" s="25"/>
      <c r="J102" s="21"/>
      <c r="L102" s="2">
        <v>-0.11258567469041135</v>
      </c>
      <c r="M102" s="2">
        <v>-0.35359584853343351</v>
      </c>
    </row>
    <row r="103" spans="1:13" x14ac:dyDescent="0.2">
      <c r="A103" s="7"/>
      <c r="J103" s="21"/>
      <c r="L103" s="2"/>
      <c r="M103" s="2"/>
    </row>
    <row r="104" spans="1:13" ht="14.25" x14ac:dyDescent="0.2">
      <c r="A104" s="7"/>
      <c r="C104" s="10" t="s">
        <v>45</v>
      </c>
      <c r="E104" s="8" t="s">
        <v>122</v>
      </c>
      <c r="J104" s="21"/>
      <c r="L104" s="2"/>
      <c r="M104" s="2"/>
    </row>
    <row r="105" spans="1:13" x14ac:dyDescent="0.2">
      <c r="A105" s="7">
        <f>A102+1</f>
        <v>57</v>
      </c>
      <c r="C105" s="8" t="s">
        <v>25</v>
      </c>
      <c r="E105" s="20">
        <v>340126.31999999995</v>
      </c>
      <c r="F105" s="18">
        <v>1.259727111111111</v>
      </c>
      <c r="G105" s="18"/>
      <c r="H105" s="20">
        <v>206802</v>
      </c>
      <c r="I105" s="18">
        <v>0.76593333333333335</v>
      </c>
      <c r="J105" s="21">
        <f>H105-E105</f>
        <v>-133324.31999999995</v>
      </c>
      <c r="K105" s="18"/>
      <c r="L105" s="2">
        <f>J105/E105</f>
        <v>-0.39198471908907245</v>
      </c>
      <c r="M105" s="2">
        <f>L105</f>
        <v>-0.39198471908907245</v>
      </c>
    </row>
    <row r="106" spans="1:13" x14ac:dyDescent="0.2">
      <c r="A106" s="7">
        <f>A105+1</f>
        <v>58</v>
      </c>
      <c r="C106" s="8" t="s">
        <v>27</v>
      </c>
      <c r="E106" s="20">
        <v>2643299.9999999995</v>
      </c>
      <c r="F106" s="18">
        <v>9.7899999999999991</v>
      </c>
      <c r="G106" s="18"/>
      <c r="H106" s="20">
        <v>2643299.9999999995</v>
      </c>
      <c r="I106" s="18">
        <v>9.7899999999999991</v>
      </c>
      <c r="J106" s="21">
        <f>H106-E106</f>
        <v>0</v>
      </c>
      <c r="K106" s="18"/>
      <c r="L106" s="2">
        <f>IFERROR(J106/E106,"100.0%")</f>
        <v>0</v>
      </c>
      <c r="M106" s="2">
        <v>0</v>
      </c>
    </row>
    <row r="107" spans="1:13" x14ac:dyDescent="0.2">
      <c r="A107" s="7">
        <f>A106+1</f>
        <v>59</v>
      </c>
      <c r="C107" s="8" t="s">
        <v>24</v>
      </c>
      <c r="E107" s="20">
        <v>2251450.7999999998</v>
      </c>
      <c r="F107" s="18">
        <v>8.3387066666666669</v>
      </c>
      <c r="G107" s="18"/>
      <c r="H107" s="20">
        <v>533685</v>
      </c>
      <c r="I107" s="18">
        <v>1.9766111111111113</v>
      </c>
      <c r="J107" s="21">
        <f>H107-E107</f>
        <v>-1717765.7999999998</v>
      </c>
      <c r="L107" s="2">
        <f>J107/E107</f>
        <v>-0.76295951037437726</v>
      </c>
      <c r="M107" s="2">
        <f>L107</f>
        <v>-0.76295951037437726</v>
      </c>
    </row>
    <row r="108" spans="1:13" x14ac:dyDescent="0.2">
      <c r="A108" s="7">
        <f>A107+1</f>
        <v>60</v>
      </c>
      <c r="C108" s="8" t="s">
        <v>9</v>
      </c>
      <c r="E108" s="20">
        <v>5850096.9921119809</v>
      </c>
      <c r="F108" s="18">
        <v>21.667025896711039</v>
      </c>
      <c r="H108" s="20">
        <v>5643972</v>
      </c>
      <c r="I108" s="18">
        <v>20.903600000000001</v>
      </c>
      <c r="J108" s="21">
        <f>H108-E108</f>
        <v>-206124.99211198092</v>
      </c>
      <c r="L108" s="2">
        <f>J108/E108</f>
        <v>-3.5234457204711474E-2</v>
      </c>
      <c r="M108" s="2">
        <f>L108</f>
        <v>-3.5234457204711474E-2</v>
      </c>
    </row>
    <row r="109" spans="1:13" x14ac:dyDescent="0.2">
      <c r="A109" s="7">
        <f>A108+1</f>
        <v>61</v>
      </c>
      <c r="C109" s="8" t="s">
        <v>23</v>
      </c>
      <c r="E109" s="22">
        <f>SUM(E105:E108)</f>
        <v>11084974.11211198</v>
      </c>
      <c r="F109" s="38">
        <v>41.055459674488816</v>
      </c>
      <c r="G109" s="7"/>
      <c r="H109" s="22">
        <f>SUM(H105:H108)</f>
        <v>9027759</v>
      </c>
      <c r="I109" s="38">
        <v>33.436144444444444</v>
      </c>
      <c r="J109" s="23">
        <f>SUM(J105:J108)</f>
        <v>-2057215.1121119806</v>
      </c>
      <c r="L109" s="16">
        <f>J109/E109</f>
        <v>-0.18558591939914118</v>
      </c>
      <c r="M109" s="16">
        <f>(J105+J108+J107)/(E105+E108+E107)</f>
        <v>-0.24369752785887819</v>
      </c>
    </row>
    <row r="110" spans="1:13" x14ac:dyDescent="0.2">
      <c r="A110" s="7"/>
      <c r="E110" s="20"/>
      <c r="F110" s="18"/>
      <c r="G110" s="7"/>
      <c r="H110" s="20"/>
      <c r="I110" s="18"/>
      <c r="J110" s="21"/>
      <c r="L110" s="25"/>
      <c r="M110" s="25"/>
    </row>
    <row r="111" spans="1:13" x14ac:dyDescent="0.2">
      <c r="A111" s="7">
        <f>A109+1</f>
        <v>62</v>
      </c>
      <c r="C111" s="8" t="s">
        <v>36</v>
      </c>
      <c r="E111" s="22">
        <v>10878849.119999999</v>
      </c>
      <c r="F111" s="38">
        <v>40.292033777777775</v>
      </c>
      <c r="G111" s="7"/>
      <c r="H111" s="22">
        <v>9027759</v>
      </c>
      <c r="I111" s="38">
        <v>33.436144444444444</v>
      </c>
      <c r="J111" s="23">
        <f>J105+J106+J107</f>
        <v>-1851090.1199999996</v>
      </c>
      <c r="L111" s="16">
        <v>-0.17015495845023723</v>
      </c>
      <c r="M111" s="16">
        <v>-0.22476826900402239</v>
      </c>
    </row>
    <row r="112" spans="1:13" x14ac:dyDescent="0.2">
      <c r="A112" s="7">
        <f>A111+1</f>
        <v>63</v>
      </c>
      <c r="C112" s="8" t="s">
        <v>35</v>
      </c>
      <c r="E112" s="25"/>
      <c r="F112" s="25"/>
      <c r="G112" s="25"/>
      <c r="H112" s="25"/>
      <c r="I112" s="25"/>
      <c r="J112" s="21"/>
      <c r="L112" s="16">
        <v>-0.35360717693407862</v>
      </c>
      <c r="M112" s="16">
        <v>-0.71427167098928546</v>
      </c>
    </row>
    <row r="113" spans="1:13" x14ac:dyDescent="0.2">
      <c r="A113" s="7">
        <f>A112+1</f>
        <v>64</v>
      </c>
      <c r="C113" s="8" t="s">
        <v>65</v>
      </c>
      <c r="E113" s="22">
        <v>9161083.3200000003</v>
      </c>
      <c r="F113" s="37">
        <v>33.929938222222219</v>
      </c>
      <c r="G113" s="25"/>
      <c r="H113" s="22">
        <v>9027759</v>
      </c>
      <c r="I113" s="38">
        <v>33.436144444444444</v>
      </c>
      <c r="J113" s="23">
        <f>H113-E113</f>
        <v>-133324.3200000003</v>
      </c>
      <c r="L113" s="16">
        <v>-1.4553335598305669E-2</v>
      </c>
      <c r="M113" s="16">
        <v>-2.045546982068135E-2</v>
      </c>
    </row>
    <row r="114" spans="1:13" x14ac:dyDescent="0.2">
      <c r="A114" s="7">
        <f>A113+1</f>
        <v>65</v>
      </c>
      <c r="C114" s="8" t="s">
        <v>64</v>
      </c>
      <c r="E114" s="25"/>
      <c r="F114" s="25"/>
      <c r="G114" s="25"/>
      <c r="H114" s="25"/>
      <c r="I114" s="25"/>
      <c r="J114" s="21"/>
      <c r="L114" s="2">
        <v>-4.4688323323500069E-2</v>
      </c>
      <c r="M114" s="2">
        <v>-0.39198471908907245</v>
      </c>
    </row>
    <row r="115" spans="1:13" x14ac:dyDescent="0.2">
      <c r="A115" s="7"/>
      <c r="J115" s="21"/>
      <c r="L115" s="2"/>
      <c r="M115" s="2"/>
    </row>
    <row r="116" spans="1:13" ht="14.25" x14ac:dyDescent="0.2">
      <c r="A116" s="7"/>
      <c r="C116" s="10" t="s">
        <v>43</v>
      </c>
      <c r="E116" s="8" t="s">
        <v>121</v>
      </c>
      <c r="J116" s="21"/>
      <c r="L116" s="2"/>
      <c r="M116" s="2"/>
    </row>
    <row r="117" spans="1:13" x14ac:dyDescent="0.2">
      <c r="A117" s="7">
        <f>A114+1</f>
        <v>66</v>
      </c>
      <c r="C117" s="8" t="s">
        <v>25</v>
      </c>
      <c r="E117" s="20">
        <v>2776822.3200000003</v>
      </c>
      <c r="F117" s="18">
        <v>1.1570093000000001</v>
      </c>
      <c r="G117" s="18"/>
      <c r="H117" s="20">
        <v>1636803</v>
      </c>
      <c r="I117" s="18">
        <v>0.68200125</v>
      </c>
      <c r="J117" s="21">
        <f>H117-E117</f>
        <v>-1140019.3200000003</v>
      </c>
      <c r="K117" s="18"/>
      <c r="L117" s="2">
        <f>J117/E117</f>
        <v>-0.41054816931895022</v>
      </c>
      <c r="M117" s="2">
        <f>L117</f>
        <v>-0.41054816931895022</v>
      </c>
    </row>
    <row r="118" spans="1:13" x14ac:dyDescent="0.2">
      <c r="A118" s="7">
        <f>A117+1</f>
        <v>67</v>
      </c>
      <c r="C118" s="8" t="s">
        <v>27</v>
      </c>
      <c r="E118" s="20">
        <v>23496000</v>
      </c>
      <c r="F118" s="18">
        <v>9.7900000000000009</v>
      </c>
      <c r="G118" s="18"/>
      <c r="H118" s="20">
        <v>23496000</v>
      </c>
      <c r="I118" s="18">
        <v>9.7900000000000009</v>
      </c>
      <c r="J118" s="21">
        <f>H118-E118</f>
        <v>0</v>
      </c>
      <c r="K118" s="18"/>
      <c r="L118" s="2">
        <f>IFERROR(J118/E118,"100.0%")</f>
        <v>0</v>
      </c>
      <c r="M118" s="2">
        <v>0</v>
      </c>
    </row>
    <row r="119" spans="1:13" x14ac:dyDescent="0.2">
      <c r="A119" s="7">
        <f>A118+1</f>
        <v>68</v>
      </c>
      <c r="C119" s="8" t="s">
        <v>24</v>
      </c>
      <c r="E119" s="20">
        <v>19480681.800000001</v>
      </c>
      <c r="F119" s="18">
        <v>8.1169507500000009</v>
      </c>
      <c r="G119" s="18"/>
      <c r="H119" s="20">
        <v>4658847</v>
      </c>
      <c r="I119" s="18">
        <v>1.9411862500000001</v>
      </c>
      <c r="J119" s="21">
        <f>H119-E119</f>
        <v>-14821834.800000001</v>
      </c>
      <c r="L119" s="2">
        <f>J119/E119</f>
        <v>-0.76084784671140204</v>
      </c>
      <c r="M119" s="2">
        <f>L119</f>
        <v>-0.76084784671140204</v>
      </c>
    </row>
    <row r="120" spans="1:13" x14ac:dyDescent="0.2">
      <c r="A120" s="7">
        <f>A119+1</f>
        <v>69</v>
      </c>
      <c r="C120" s="8" t="s">
        <v>9</v>
      </c>
      <c r="E120" s="20">
        <v>52000862.152106501</v>
      </c>
      <c r="F120" s="18">
        <v>21.667025896711042</v>
      </c>
      <c r="H120" s="20">
        <v>50168640</v>
      </c>
      <c r="I120" s="18">
        <v>20.903600000000001</v>
      </c>
      <c r="J120" s="21">
        <f>H120-E120</f>
        <v>-1832222.1521065012</v>
      </c>
      <c r="L120" s="2">
        <f>J120/E120</f>
        <v>-3.523445720471155E-2</v>
      </c>
      <c r="M120" s="2">
        <f>L120</f>
        <v>-3.523445720471155E-2</v>
      </c>
    </row>
    <row r="121" spans="1:13" x14ac:dyDescent="0.2">
      <c r="A121" s="7">
        <f>A120+1</f>
        <v>70</v>
      </c>
      <c r="C121" s="8" t="s">
        <v>23</v>
      </c>
      <c r="E121" s="22">
        <f>SUM(E117:E120)</f>
        <v>97754366.272106498</v>
      </c>
      <c r="F121" s="38">
        <v>40.730985946711037</v>
      </c>
      <c r="G121" s="7"/>
      <c r="H121" s="22">
        <f>SUM(H117:H120)</f>
        <v>79960290</v>
      </c>
      <c r="I121" s="38">
        <v>33.316787500000004</v>
      </c>
      <c r="J121" s="23">
        <f>SUM(J117:J120)</f>
        <v>-17794076.272106502</v>
      </c>
      <c r="L121" s="16">
        <f>J121/E121</f>
        <v>-0.18202845510322654</v>
      </c>
      <c r="M121" s="16">
        <f>(J117+J120+J119)/(E117+E120+E119)</f>
        <v>-0.23962385877038142</v>
      </c>
    </row>
    <row r="122" spans="1:13" x14ac:dyDescent="0.2">
      <c r="A122" s="7"/>
      <c r="E122" s="20"/>
      <c r="F122" s="18"/>
      <c r="G122" s="7"/>
      <c r="H122" s="20"/>
      <c r="I122" s="18"/>
      <c r="J122" s="21"/>
      <c r="L122" s="25"/>
      <c r="M122" s="25"/>
    </row>
    <row r="123" spans="1:13" x14ac:dyDescent="0.2">
      <c r="A123" s="7">
        <f>A121+1</f>
        <v>71</v>
      </c>
      <c r="C123" s="8" t="s">
        <v>36</v>
      </c>
      <c r="E123" s="22">
        <v>95922144.120000005</v>
      </c>
      <c r="F123" s="38">
        <v>39.967560050000003</v>
      </c>
      <c r="G123" s="7"/>
      <c r="H123" s="22">
        <v>79960290</v>
      </c>
      <c r="I123" s="38">
        <v>33.316787500000004</v>
      </c>
      <c r="J123" s="23">
        <f>J117+J118+J119</f>
        <v>-15961854.120000001</v>
      </c>
      <c r="L123" s="16">
        <v>-0.16640426740285838</v>
      </c>
      <c r="M123" s="16">
        <v>-0.22038801476927225</v>
      </c>
    </row>
    <row r="124" spans="1:13" x14ac:dyDescent="0.2">
      <c r="A124" s="7">
        <f>A123+1</f>
        <v>72</v>
      </c>
      <c r="C124" s="8" t="s">
        <v>35</v>
      </c>
      <c r="E124" s="25"/>
      <c r="F124" s="25"/>
      <c r="G124" s="25"/>
      <c r="H124" s="25"/>
      <c r="I124" s="25"/>
      <c r="J124" s="21"/>
      <c r="L124" s="16">
        <v>-0.34886626558997641</v>
      </c>
      <c r="M124" s="16">
        <v>-0.7171448350157601</v>
      </c>
    </row>
    <row r="125" spans="1:13" x14ac:dyDescent="0.2">
      <c r="A125" s="7">
        <f>A124+1</f>
        <v>73</v>
      </c>
      <c r="C125" s="8" t="s">
        <v>65</v>
      </c>
      <c r="E125" s="22">
        <v>81100309.319999993</v>
      </c>
      <c r="F125" s="37">
        <v>33.791795550000003</v>
      </c>
      <c r="G125" s="25"/>
      <c r="H125" s="22">
        <v>79960290</v>
      </c>
      <c r="I125" s="38">
        <v>33.316787500000004</v>
      </c>
      <c r="J125" s="23">
        <f>H125-E125</f>
        <v>-1140019.3199999928</v>
      </c>
      <c r="L125" s="16">
        <v>-1.4056904709225996E-2</v>
      </c>
      <c r="M125" s="16">
        <v>-1.9790521463715953E-2</v>
      </c>
    </row>
    <row r="126" spans="1:13" x14ac:dyDescent="0.2">
      <c r="A126" s="7">
        <f>A125+1</f>
        <v>74</v>
      </c>
      <c r="C126" s="8" t="s">
        <v>64</v>
      </c>
      <c r="E126" s="25"/>
      <c r="F126" s="25"/>
      <c r="G126" s="25"/>
      <c r="H126" s="25"/>
      <c r="I126" s="25"/>
      <c r="J126" s="21"/>
      <c r="L126" s="2">
        <v>-4.3391581845098087E-2</v>
      </c>
      <c r="M126" s="2">
        <v>-0.41054816931895005</v>
      </c>
    </row>
    <row r="127" spans="1:13" x14ac:dyDescent="0.2">
      <c r="A127" s="7"/>
    </row>
    <row r="128" spans="1:13" x14ac:dyDescent="0.2">
      <c r="A128" s="10" t="s">
        <v>5</v>
      </c>
      <c r="B128" s="10"/>
    </row>
    <row r="129" spans="1:13" x14ac:dyDescent="0.2">
      <c r="A129" s="14" t="s">
        <v>13</v>
      </c>
      <c r="B129" s="19"/>
      <c r="C129" s="11" t="s">
        <v>140</v>
      </c>
    </row>
    <row r="130" spans="1:13" x14ac:dyDescent="0.2">
      <c r="A130" s="14" t="s">
        <v>14</v>
      </c>
      <c r="B130" s="19"/>
      <c r="C130" s="46" t="s">
        <v>138</v>
      </c>
      <c r="D130" s="47"/>
      <c r="E130" s="47"/>
      <c r="F130" s="47"/>
      <c r="G130" s="47"/>
      <c r="H130" s="47"/>
      <c r="I130" s="47"/>
      <c r="J130" s="47"/>
      <c r="K130" s="47"/>
      <c r="L130" s="47"/>
      <c r="M130" s="47"/>
    </row>
    <row r="131" spans="1:13" x14ac:dyDescent="0.2">
      <c r="A131" s="7"/>
    </row>
    <row r="132" spans="1:13" x14ac:dyDescent="0.2">
      <c r="A132" s="7"/>
      <c r="L132" s="33"/>
      <c r="M132" s="33"/>
    </row>
    <row r="133" spans="1:13" x14ac:dyDescent="0.2">
      <c r="A133" s="7"/>
      <c r="L133" s="33"/>
      <c r="M133" s="33"/>
    </row>
    <row r="134" spans="1:13" x14ac:dyDescent="0.2">
      <c r="A134" s="7"/>
      <c r="L134" s="33"/>
      <c r="M134" s="33"/>
    </row>
    <row r="135" spans="1:13" x14ac:dyDescent="0.2">
      <c r="A135" s="7"/>
      <c r="L135" s="33"/>
      <c r="M135" s="33"/>
    </row>
    <row r="136" spans="1:13" x14ac:dyDescent="0.2">
      <c r="A136" s="7"/>
      <c r="L136" s="33"/>
      <c r="M136" s="33"/>
    </row>
    <row r="137" spans="1:13" x14ac:dyDescent="0.2">
      <c r="A137" s="7"/>
      <c r="L137" s="33"/>
      <c r="M137" s="33"/>
    </row>
    <row r="138" spans="1:13" x14ac:dyDescent="0.2">
      <c r="A138" s="7"/>
      <c r="L138" s="9"/>
      <c r="M138" s="33"/>
    </row>
    <row r="139" spans="1:13" x14ac:dyDescent="0.2">
      <c r="A139" s="7"/>
      <c r="L139" s="32"/>
      <c r="M139" s="9"/>
    </row>
    <row r="140" spans="1:13" x14ac:dyDescent="0.2">
      <c r="A140" s="12"/>
      <c r="B140" s="13"/>
      <c r="D140" s="13"/>
      <c r="E140" s="13"/>
      <c r="G140" s="13"/>
      <c r="H140" s="13"/>
      <c r="I140" s="13"/>
      <c r="J140" s="13"/>
      <c r="K140" s="13"/>
      <c r="L140" s="13"/>
      <c r="M140" s="13"/>
    </row>
  </sheetData>
  <mergeCells count="17">
    <mergeCell ref="H78:J78"/>
    <mergeCell ref="L78:M78"/>
    <mergeCell ref="E13:F13"/>
    <mergeCell ref="E23:F23"/>
    <mergeCell ref="C130:M130"/>
    <mergeCell ref="A4:M4"/>
    <mergeCell ref="A5:M5"/>
    <mergeCell ref="E94:F94"/>
    <mergeCell ref="E33:F33"/>
    <mergeCell ref="E53:F53"/>
    <mergeCell ref="E43:F43"/>
    <mergeCell ref="E7:F7"/>
    <mergeCell ref="H7:J7"/>
    <mergeCell ref="L7:M7"/>
    <mergeCell ref="A75:M75"/>
    <mergeCell ref="A76:M76"/>
    <mergeCell ref="E78:F78"/>
  </mergeCells>
  <pageMargins left="0.7" right="0.7" top="0.75" bottom="0.75" header="0.3" footer="0.3"/>
  <pageSetup scale="63" firstPageNumber="5" fitToHeight="0" orientation="portrait" useFirstPageNumber="1" r:id="rId1"/>
  <headerFooter>
    <oddHeader>&amp;R&amp;"Arial,Regular"&amp;10Filed: 2023-05-18
EB-2022-0200
Exhibit I.7.0-STAFF-237
Attachment 3
Page &amp;P of 9</oddHeader>
  </headerFooter>
  <rowBreaks count="1" manualBreakCount="1">
    <brk id="7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12456-22DB-4FE1-A3BF-3661A4C02B6C}">
  <dimension ref="A4:M227"/>
  <sheetViews>
    <sheetView view="pageLayout" topLeftCell="A205" zoomScale="80" zoomScaleNormal="85" zoomScaleSheetLayoutView="80" zoomScalePageLayoutView="80" workbookViewId="0">
      <selection activeCell="L221" sqref="L221"/>
    </sheetView>
  </sheetViews>
  <sheetFormatPr defaultColWidth="9.140625" defaultRowHeight="12.75" x14ac:dyDescent="0.2"/>
  <cols>
    <col min="1" max="1" width="4.7109375" style="8" customWidth="1"/>
    <col min="2" max="2" width="1.5703125" style="8" customWidth="1"/>
    <col min="3" max="3" width="35.7109375" style="8" customWidth="1"/>
    <col min="4" max="4" width="1.5703125" style="8" customWidth="1"/>
    <col min="5" max="6" width="15.7109375" style="8" customWidth="1"/>
    <col min="7" max="7" width="1.5703125" style="8" customWidth="1"/>
    <col min="8" max="8" width="12" style="8" customWidth="1"/>
    <col min="9" max="9" width="10.140625" style="8" customWidth="1"/>
    <col min="10" max="10" width="13" style="8" customWidth="1"/>
    <col min="11" max="11" width="1.5703125" style="8" customWidth="1"/>
    <col min="12" max="13" width="15.7109375" style="8" customWidth="1"/>
    <col min="14" max="16384" width="9.140625" style="8"/>
  </cols>
  <sheetData>
    <row r="4" spans="1:13" x14ac:dyDescent="0.2">
      <c r="A4" s="48" t="s">
        <v>141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x14ac:dyDescent="0.2">
      <c r="A5" s="48" t="s">
        <v>18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x14ac:dyDescent="0.2">
      <c r="A7" s="7"/>
      <c r="E7" s="49" t="s">
        <v>63</v>
      </c>
      <c r="F7" s="49"/>
      <c r="H7" s="49" t="s">
        <v>62</v>
      </c>
      <c r="I7" s="49"/>
      <c r="J7" s="49"/>
      <c r="L7" s="49" t="s">
        <v>61</v>
      </c>
      <c r="M7" s="49"/>
    </row>
    <row r="8" spans="1:13" x14ac:dyDescent="0.2">
      <c r="A8" s="7"/>
      <c r="E8" s="7"/>
      <c r="F8" s="7"/>
      <c r="H8" s="7"/>
      <c r="I8" s="7"/>
      <c r="J8" s="7" t="s">
        <v>58</v>
      </c>
      <c r="L8" s="7" t="s">
        <v>60</v>
      </c>
      <c r="M8" s="7" t="s">
        <v>59</v>
      </c>
    </row>
    <row r="9" spans="1:13" x14ac:dyDescent="0.2">
      <c r="A9" s="7" t="s">
        <v>0</v>
      </c>
      <c r="E9" s="7" t="s">
        <v>58</v>
      </c>
      <c r="F9" s="7" t="s">
        <v>12</v>
      </c>
      <c r="H9" s="7" t="s">
        <v>58</v>
      </c>
      <c r="I9" s="7" t="s">
        <v>12</v>
      </c>
      <c r="J9" s="7" t="s">
        <v>15</v>
      </c>
      <c r="L9" s="7" t="s">
        <v>57</v>
      </c>
      <c r="M9" s="7" t="s">
        <v>57</v>
      </c>
    </row>
    <row r="10" spans="1:13" ht="14.25" x14ac:dyDescent="0.2">
      <c r="A10" s="36" t="s">
        <v>1</v>
      </c>
      <c r="C10" s="15" t="s">
        <v>6</v>
      </c>
      <c r="E10" s="36" t="s">
        <v>17</v>
      </c>
      <c r="F10" s="36" t="s">
        <v>7</v>
      </c>
      <c r="H10" s="36" t="s">
        <v>17</v>
      </c>
      <c r="I10" s="36" t="s">
        <v>7</v>
      </c>
      <c r="J10" s="36" t="s">
        <v>17</v>
      </c>
      <c r="L10" s="36" t="s">
        <v>2</v>
      </c>
      <c r="M10" s="36" t="s">
        <v>2</v>
      </c>
    </row>
    <row r="11" spans="1:13" x14ac:dyDescent="0.2">
      <c r="E11" s="7" t="s">
        <v>3</v>
      </c>
      <c r="F11" s="7" t="s">
        <v>4</v>
      </c>
      <c r="G11" s="7"/>
      <c r="H11" s="7" t="s">
        <v>10</v>
      </c>
      <c r="I11" s="7" t="s">
        <v>11</v>
      </c>
      <c r="J11" s="7" t="s">
        <v>56</v>
      </c>
      <c r="K11" s="7"/>
      <c r="L11" s="7" t="s">
        <v>55</v>
      </c>
      <c r="M11" s="7" t="s">
        <v>8</v>
      </c>
    </row>
    <row r="12" spans="1:13" x14ac:dyDescent="0.2">
      <c r="A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4.25" x14ac:dyDescent="0.2">
      <c r="A13" s="7"/>
      <c r="C13" s="10" t="s">
        <v>101</v>
      </c>
      <c r="E13" s="45" t="s">
        <v>78</v>
      </c>
      <c r="F13" s="45"/>
      <c r="H13" s="34"/>
    </row>
    <row r="14" spans="1:13" x14ac:dyDescent="0.2">
      <c r="A14" s="7">
        <f>1</f>
        <v>1</v>
      </c>
      <c r="C14" s="8" t="s">
        <v>25</v>
      </c>
      <c r="E14" s="20">
        <v>432.56967980000002</v>
      </c>
      <c r="F14" s="18">
        <v>19.662258172727274</v>
      </c>
      <c r="G14" s="18"/>
      <c r="H14" s="20">
        <v>536.3340942000001</v>
      </c>
      <c r="I14" s="18">
        <v>24.378822463636368</v>
      </c>
      <c r="J14" s="21">
        <f>H14-E14</f>
        <v>103.76441440000008</v>
      </c>
      <c r="K14" s="18"/>
      <c r="L14" s="2">
        <f>J14/E14</f>
        <v>0.23987907439091868</v>
      </c>
      <c r="M14" s="3">
        <f>L14</f>
        <v>0.23987907439091868</v>
      </c>
    </row>
    <row r="15" spans="1:13" x14ac:dyDescent="0.2">
      <c r="A15" s="7">
        <f>A14+1</f>
        <v>2</v>
      </c>
      <c r="C15" s="8" t="s">
        <v>27</v>
      </c>
      <c r="E15" s="20">
        <v>215.37999999999997</v>
      </c>
      <c r="F15" s="18">
        <v>9.7899999999999991</v>
      </c>
      <c r="G15" s="18"/>
      <c r="H15" s="20">
        <v>215.37999999999997</v>
      </c>
      <c r="I15" s="18">
        <v>9.7899999999999991</v>
      </c>
      <c r="J15" s="21">
        <f>H15-E15</f>
        <v>0</v>
      </c>
      <c r="K15" s="18"/>
      <c r="L15" s="2">
        <f>IFERROR(J15/E15,"100.0%")</f>
        <v>0</v>
      </c>
      <c r="M15" s="2">
        <f>L15</f>
        <v>0</v>
      </c>
    </row>
    <row r="16" spans="1:13" x14ac:dyDescent="0.2">
      <c r="A16" s="7">
        <f>A15+1</f>
        <v>3</v>
      </c>
      <c r="C16" s="8" t="s">
        <v>24</v>
      </c>
      <c r="E16" s="43">
        <v>0</v>
      </c>
      <c r="F16" s="43">
        <v>0</v>
      </c>
      <c r="G16" s="18"/>
      <c r="H16" s="20">
        <v>39.751799999999996</v>
      </c>
      <c r="I16" s="18">
        <v>1.8068999999999997</v>
      </c>
      <c r="J16" s="21">
        <f>H16-E16</f>
        <v>39.751799999999996</v>
      </c>
      <c r="K16" s="18"/>
      <c r="L16" s="2" t="str">
        <f>IFERROR(J16/E16,"100.0%")</f>
        <v>100.0%</v>
      </c>
      <c r="M16" s="2" t="str">
        <f>L16</f>
        <v>100.0%</v>
      </c>
    </row>
    <row r="17" spans="1:13" x14ac:dyDescent="0.2">
      <c r="A17" s="7">
        <f>A16+1</f>
        <v>4</v>
      </c>
      <c r="C17" s="8" t="s">
        <v>9</v>
      </c>
      <c r="E17" s="20">
        <v>490.39407207210047</v>
      </c>
      <c r="F17" s="18">
        <v>22.290639639640929</v>
      </c>
      <c r="H17" s="20">
        <v>459.87919999999997</v>
      </c>
      <c r="I17" s="18">
        <v>20.903600000000001</v>
      </c>
      <c r="J17" s="21">
        <f>H17-E17</f>
        <v>-30.514872072100502</v>
      </c>
      <c r="L17" s="2">
        <f>J17/E17</f>
        <v>-6.2225205829188807E-2</v>
      </c>
      <c r="M17" s="2">
        <f>L17</f>
        <v>-6.2225205829188807E-2</v>
      </c>
    </row>
    <row r="18" spans="1:13" x14ac:dyDescent="0.2">
      <c r="A18" s="7">
        <f>A17+1</f>
        <v>5</v>
      </c>
      <c r="C18" s="8" t="s">
        <v>23</v>
      </c>
      <c r="E18" s="22">
        <f>SUM(E14:E17)</f>
        <v>1138.3437518721005</v>
      </c>
      <c r="F18" s="38">
        <v>51.742897812368206</v>
      </c>
      <c r="G18" s="7"/>
      <c r="H18" s="22">
        <f>SUM(H14:H17)</f>
        <v>1251.3450941999999</v>
      </c>
      <c r="I18" s="38">
        <v>56.879322463636363</v>
      </c>
      <c r="J18" s="23">
        <f>SUM(J14:J17)</f>
        <v>113.00134232789958</v>
      </c>
      <c r="L18" s="24">
        <f>J18/E18</f>
        <v>9.9268206235646764E-2</v>
      </c>
      <c r="M18" s="24">
        <f>(J18-J15)/(E18-E15)</f>
        <v>0.12243313141896683</v>
      </c>
    </row>
    <row r="19" spans="1:13" x14ac:dyDescent="0.2">
      <c r="A19" s="7"/>
      <c r="E19" s="20"/>
      <c r="F19" s="18"/>
      <c r="G19" s="7"/>
      <c r="H19" s="20"/>
      <c r="I19" s="18"/>
      <c r="J19" s="21"/>
      <c r="L19" s="25"/>
      <c r="M19" s="25"/>
    </row>
    <row r="20" spans="1:13" x14ac:dyDescent="0.2">
      <c r="A20" s="7">
        <f>A18+1</f>
        <v>6</v>
      </c>
      <c r="C20" s="8" t="s">
        <v>36</v>
      </c>
      <c r="E20" s="22">
        <f>SUM(E14:E16)+H17</f>
        <v>1107.8288797999999</v>
      </c>
      <c r="F20" s="38">
        <v>50.355858172727267</v>
      </c>
      <c r="G20" s="7"/>
      <c r="H20" s="22">
        <f>SUM(H14:H17)</f>
        <v>1251.3450941999999</v>
      </c>
      <c r="I20" s="38">
        <v>56.879322463636363</v>
      </c>
      <c r="J20" s="23">
        <f>J14+J15+J16</f>
        <v>143.51621440000008</v>
      </c>
      <c r="L20" s="24">
        <f>J20/E20</f>
        <v>0.12954727667499474</v>
      </c>
      <c r="M20" s="24">
        <f>(J20-J15)/(E20-E15)</f>
        <v>0.16081169201776851</v>
      </c>
    </row>
    <row r="21" spans="1:13" x14ac:dyDescent="0.2">
      <c r="A21" s="7">
        <f>A20+1</f>
        <v>7</v>
      </c>
      <c r="C21" s="8" t="s">
        <v>35</v>
      </c>
      <c r="E21" s="20"/>
      <c r="F21" s="18"/>
      <c r="G21" s="7"/>
      <c r="H21" s="20"/>
      <c r="I21" s="18"/>
      <c r="J21" s="21"/>
      <c r="L21" s="4">
        <v>0.22149283945058601</v>
      </c>
      <c r="M21" s="4">
        <v>0.33177594524506493</v>
      </c>
    </row>
    <row r="22" spans="1:13" x14ac:dyDescent="0.2">
      <c r="A22" s="7"/>
      <c r="J22" s="29"/>
      <c r="L22" s="25"/>
    </row>
    <row r="23" spans="1:13" ht="14.25" x14ac:dyDescent="0.2">
      <c r="A23" s="7"/>
      <c r="C23" s="10" t="s">
        <v>100</v>
      </c>
      <c r="E23" s="45" t="s">
        <v>76</v>
      </c>
      <c r="F23" s="45"/>
      <c r="H23" s="34"/>
    </row>
    <row r="24" spans="1:13" x14ac:dyDescent="0.2">
      <c r="A24" s="7">
        <f>A21+1</f>
        <v>8</v>
      </c>
      <c r="C24" s="8" t="s">
        <v>25</v>
      </c>
      <c r="E24" s="20">
        <v>2834.0341999999996</v>
      </c>
      <c r="F24" s="18">
        <v>7.085085499999999</v>
      </c>
      <c r="G24" s="18"/>
      <c r="H24" s="20">
        <v>4078.7565999999997</v>
      </c>
      <c r="I24" s="18">
        <v>10.1968915</v>
      </c>
      <c r="J24" s="21">
        <f>H24-E24</f>
        <v>1244.7224000000001</v>
      </c>
      <c r="K24" s="18"/>
      <c r="L24" s="2">
        <f>J24/E24</f>
        <v>0.43920514438393166</v>
      </c>
      <c r="M24" s="2">
        <f>L24</f>
        <v>0.43920514438393166</v>
      </c>
    </row>
    <row r="25" spans="1:13" x14ac:dyDescent="0.2">
      <c r="A25" s="7">
        <f>A24+1</f>
        <v>9</v>
      </c>
      <c r="C25" s="8" t="s">
        <v>27</v>
      </c>
      <c r="E25" s="20">
        <v>3915.9999999999995</v>
      </c>
      <c r="F25" s="18">
        <v>9.7899999999999991</v>
      </c>
      <c r="G25" s="18"/>
      <c r="H25" s="20">
        <v>3915.9999999999995</v>
      </c>
      <c r="I25" s="18">
        <v>9.7899999999999991</v>
      </c>
      <c r="J25" s="21">
        <f>H25-E25</f>
        <v>0</v>
      </c>
      <c r="K25" s="18"/>
      <c r="L25" s="2">
        <f>IFERROR(J25/E25,"100.0%")</f>
        <v>0</v>
      </c>
      <c r="M25" s="2">
        <f>L25</f>
        <v>0</v>
      </c>
    </row>
    <row r="26" spans="1:13" x14ac:dyDescent="0.2">
      <c r="A26" s="7">
        <f>A25+1</f>
        <v>10</v>
      </c>
      <c r="C26" s="8" t="s">
        <v>24</v>
      </c>
      <c r="E26" s="43">
        <v>0</v>
      </c>
      <c r="F26" s="43">
        <v>0</v>
      </c>
      <c r="G26" s="18"/>
      <c r="H26" s="20">
        <v>722.76</v>
      </c>
      <c r="I26" s="18">
        <v>1.8068999999999997</v>
      </c>
      <c r="J26" s="21">
        <f>H26-E26</f>
        <v>722.76</v>
      </c>
      <c r="K26" s="18"/>
      <c r="L26" s="2" t="str">
        <f>IFERROR(J26/E26,"100.0%")</f>
        <v>100.0%</v>
      </c>
      <c r="M26" s="2" t="str">
        <f>L26</f>
        <v>100.0%</v>
      </c>
    </row>
    <row r="27" spans="1:13" x14ac:dyDescent="0.2">
      <c r="A27" s="7">
        <f>A26+1</f>
        <v>11</v>
      </c>
      <c r="C27" s="8" t="s">
        <v>9</v>
      </c>
      <c r="E27" s="20">
        <v>8916.2558558563705</v>
      </c>
      <c r="F27" s="18">
        <v>22.290639639640926</v>
      </c>
      <c r="H27" s="20">
        <v>8361.44</v>
      </c>
      <c r="I27" s="18">
        <v>20.903600000000001</v>
      </c>
      <c r="J27" s="21">
        <f>H27-E27</f>
        <v>-554.81585585637004</v>
      </c>
      <c r="L27" s="2">
        <f>J27/E27</f>
        <v>-6.2225205829188515E-2</v>
      </c>
      <c r="M27" s="2">
        <f>L27</f>
        <v>-6.2225205829188515E-2</v>
      </c>
    </row>
    <row r="28" spans="1:13" x14ac:dyDescent="0.2">
      <c r="A28" s="7">
        <f>A27+1</f>
        <v>12</v>
      </c>
      <c r="C28" s="8" t="s">
        <v>23</v>
      </c>
      <c r="E28" s="22">
        <f>SUM(E24:E27)</f>
        <v>15666.290055856371</v>
      </c>
      <c r="F28" s="38">
        <v>39.165725139640926</v>
      </c>
      <c r="G28" s="7"/>
      <c r="H28" s="22">
        <f>SUM(H24:H27)</f>
        <v>17078.956599999998</v>
      </c>
      <c r="I28" s="38">
        <v>42.697391499999995</v>
      </c>
      <c r="J28" s="23">
        <f>SUM(J24:J27)</f>
        <v>1412.6665441436301</v>
      </c>
      <c r="L28" s="24">
        <f>J28/E28</f>
        <v>9.0172372597911096E-2</v>
      </c>
      <c r="M28" s="24">
        <f>(J28-J25)/(E28-E25)</f>
        <v>0.12022397212565437</v>
      </c>
    </row>
    <row r="29" spans="1:13" x14ac:dyDescent="0.2">
      <c r="A29" s="7"/>
      <c r="E29" s="20"/>
      <c r="F29" s="18"/>
      <c r="G29" s="7"/>
      <c r="H29" s="20"/>
      <c r="I29" s="18"/>
      <c r="J29" s="21"/>
      <c r="L29" s="25"/>
      <c r="M29" s="25"/>
    </row>
    <row r="30" spans="1:13" x14ac:dyDescent="0.2">
      <c r="A30" s="7">
        <f>A28+1</f>
        <v>13</v>
      </c>
      <c r="C30" s="8" t="s">
        <v>36</v>
      </c>
      <c r="E30" s="22">
        <f>SUM(E24:E26)+H27</f>
        <v>15111.474200000001</v>
      </c>
      <c r="F30" s="38">
        <v>37.778685500000002</v>
      </c>
      <c r="G30" s="7"/>
      <c r="H30" s="22">
        <f>SUM(H24:H27)</f>
        <v>17078.956599999998</v>
      </c>
      <c r="I30" s="38">
        <v>42.697391499999995</v>
      </c>
      <c r="J30" s="23">
        <f>J24+J25+J26</f>
        <v>1967.4824000000001</v>
      </c>
      <c r="L30" s="24">
        <f>J30/E30</f>
        <v>0.13019791278868081</v>
      </c>
      <c r="M30" s="24">
        <f>(J30-J25)/(E30-E25)</f>
        <v>0.17573908571018815</v>
      </c>
    </row>
    <row r="31" spans="1:13" x14ac:dyDescent="0.2">
      <c r="A31" s="7">
        <f>A30+1</f>
        <v>14</v>
      </c>
      <c r="C31" s="8" t="s">
        <v>35</v>
      </c>
      <c r="E31" s="20"/>
      <c r="F31" s="18"/>
      <c r="G31" s="7"/>
      <c r="H31" s="20"/>
      <c r="I31" s="18"/>
      <c r="J31" s="21"/>
      <c r="L31" s="4">
        <v>0.29147739725526128</v>
      </c>
      <c r="M31" s="4">
        <v>0.69423382399549038</v>
      </c>
    </row>
    <row r="32" spans="1:13" x14ac:dyDescent="0.2">
      <c r="A32" s="7"/>
      <c r="J32" s="29"/>
      <c r="L32" s="25"/>
    </row>
    <row r="33" spans="1:13" ht="14.25" x14ac:dyDescent="0.2">
      <c r="A33" s="7"/>
      <c r="C33" s="10" t="s">
        <v>99</v>
      </c>
      <c r="E33" s="45" t="s">
        <v>74</v>
      </c>
      <c r="F33" s="45"/>
      <c r="J33" s="29"/>
      <c r="L33" s="25"/>
    </row>
    <row r="34" spans="1:13" x14ac:dyDescent="0.2">
      <c r="A34" s="7">
        <f>A31+1</f>
        <v>15</v>
      </c>
      <c r="C34" s="8" t="s">
        <v>25</v>
      </c>
      <c r="E34" s="20">
        <v>5093.3136199999999</v>
      </c>
      <c r="F34" s="18">
        <v>8.4888560333333327</v>
      </c>
      <c r="G34" s="18"/>
      <c r="H34" s="20">
        <v>6099.4013599999989</v>
      </c>
      <c r="I34" s="18">
        <v>10.165668933333331</v>
      </c>
      <c r="J34" s="21">
        <f>H34-E34</f>
        <v>1006.087739999999</v>
      </c>
      <c r="K34" s="18"/>
      <c r="L34" s="2">
        <f>J34/E34</f>
        <v>0.19753107997304101</v>
      </c>
      <c r="M34" s="2">
        <f>L34</f>
        <v>0.19753107997304101</v>
      </c>
    </row>
    <row r="35" spans="1:13" x14ac:dyDescent="0.2">
      <c r="A35" s="7">
        <f>A34+1</f>
        <v>16</v>
      </c>
      <c r="C35" s="8" t="s">
        <v>27</v>
      </c>
      <c r="E35" s="20">
        <v>5874</v>
      </c>
      <c r="F35" s="18">
        <v>9.7900000000000009</v>
      </c>
      <c r="G35" s="18"/>
      <c r="H35" s="20">
        <v>5874</v>
      </c>
      <c r="I35" s="18">
        <v>9.7900000000000009</v>
      </c>
      <c r="J35" s="21">
        <f>H35-E35</f>
        <v>0</v>
      </c>
      <c r="K35" s="18"/>
      <c r="L35" s="2">
        <f>IFERROR(J35/E35,"100.0%")</f>
        <v>0</v>
      </c>
      <c r="M35" s="2">
        <f>L35</f>
        <v>0</v>
      </c>
    </row>
    <row r="36" spans="1:13" x14ac:dyDescent="0.2">
      <c r="A36" s="7">
        <f>A35+1</f>
        <v>17</v>
      </c>
      <c r="C36" s="8" t="s">
        <v>24</v>
      </c>
      <c r="E36" s="43">
        <v>0</v>
      </c>
      <c r="F36" s="43">
        <v>0</v>
      </c>
      <c r="G36" s="18"/>
      <c r="H36" s="20">
        <v>1017.78</v>
      </c>
      <c r="I36" s="18">
        <v>1.6962999999999999</v>
      </c>
      <c r="J36" s="21">
        <f>H36-E36</f>
        <v>1017.78</v>
      </c>
      <c r="K36" s="18"/>
      <c r="L36" s="2" t="str">
        <f>IFERROR(J36/E36,"100.0%")</f>
        <v>100.0%</v>
      </c>
      <c r="M36" s="2" t="str">
        <f>L36</f>
        <v>100.0%</v>
      </c>
    </row>
    <row r="37" spans="1:13" x14ac:dyDescent="0.2">
      <c r="A37" s="7">
        <f>A36+1</f>
        <v>18</v>
      </c>
      <c r="C37" s="8" t="s">
        <v>9</v>
      </c>
      <c r="E37" s="20">
        <v>13374.383783784557</v>
      </c>
      <c r="F37" s="18">
        <v>22.290639639640926</v>
      </c>
      <c r="H37" s="20">
        <v>12542.16</v>
      </c>
      <c r="I37" s="18">
        <v>20.903600000000001</v>
      </c>
      <c r="J37" s="21">
        <f>H37-E37</f>
        <v>-832.22378378455687</v>
      </c>
      <c r="L37" s="2">
        <f>J37/E37</f>
        <v>-6.2225205829188647E-2</v>
      </c>
      <c r="M37" s="2">
        <f>L37</f>
        <v>-6.2225205829188647E-2</v>
      </c>
    </row>
    <row r="38" spans="1:13" x14ac:dyDescent="0.2">
      <c r="A38" s="7">
        <f>A37+1</f>
        <v>19</v>
      </c>
      <c r="C38" s="8" t="s">
        <v>23</v>
      </c>
      <c r="E38" s="22">
        <f>SUM(E34:E37)</f>
        <v>24341.697403784558</v>
      </c>
      <c r="F38" s="38">
        <v>40.569495672974263</v>
      </c>
      <c r="G38" s="7"/>
      <c r="H38" s="22">
        <f>SUM(H34:H37)</f>
        <v>25533.341359999999</v>
      </c>
      <c r="I38" s="38">
        <v>42.555568933333333</v>
      </c>
      <c r="J38" s="23">
        <f>SUM(J34:J37)</f>
        <v>1191.6439562154421</v>
      </c>
      <c r="L38" s="24">
        <f>J38/E38</f>
        <v>4.895484223833009E-2</v>
      </c>
      <c r="M38" s="24">
        <f>(J38-J35)/(E38-E35)</f>
        <v>6.452585453188335E-2</v>
      </c>
    </row>
    <row r="39" spans="1:13" x14ac:dyDescent="0.2">
      <c r="A39" s="7"/>
      <c r="E39" s="20"/>
      <c r="F39" s="18"/>
      <c r="G39" s="7"/>
      <c r="H39" s="20"/>
      <c r="I39" s="18"/>
      <c r="J39" s="21"/>
      <c r="L39" s="25"/>
      <c r="M39" s="25"/>
    </row>
    <row r="40" spans="1:13" x14ac:dyDescent="0.2">
      <c r="A40" s="7">
        <f>A38+1</f>
        <v>20</v>
      </c>
      <c r="C40" s="8" t="s">
        <v>36</v>
      </c>
      <c r="E40" s="22">
        <f>SUM(E34:E36)+H37</f>
        <v>23509.473620000001</v>
      </c>
      <c r="F40" s="38">
        <v>39.182456033333338</v>
      </c>
      <c r="G40" s="7"/>
      <c r="H40" s="22">
        <f>SUM(H34:H37)</f>
        <v>25533.341359999999</v>
      </c>
      <c r="I40" s="38">
        <v>42.555568933333333</v>
      </c>
      <c r="J40" s="23">
        <f>J34+J35+J36</f>
        <v>2023.867739999999</v>
      </c>
      <c r="L40" s="24">
        <f>J40/E40</f>
        <v>8.6087326867167815E-2</v>
      </c>
      <c r="M40" s="24">
        <f>(J40-J35)/(E40-E35)</f>
        <v>0.11476117872472534</v>
      </c>
    </row>
    <row r="41" spans="1:13" x14ac:dyDescent="0.2">
      <c r="A41" s="7">
        <f>A40+1</f>
        <v>21</v>
      </c>
      <c r="C41" s="8" t="s">
        <v>35</v>
      </c>
      <c r="E41" s="20"/>
      <c r="F41" s="18"/>
      <c r="G41" s="7"/>
      <c r="H41" s="20"/>
      <c r="I41" s="18"/>
      <c r="J41" s="21"/>
      <c r="L41" s="4">
        <v>0.1845363240373899</v>
      </c>
      <c r="M41" s="4">
        <v>0.39735776961639363</v>
      </c>
    </row>
    <row r="42" spans="1:13" x14ac:dyDescent="0.2">
      <c r="A42" s="7"/>
      <c r="J42" s="21"/>
      <c r="L42" s="25"/>
    </row>
    <row r="43" spans="1:13" ht="14.25" x14ac:dyDescent="0.2">
      <c r="A43" s="7"/>
      <c r="C43" s="10" t="s">
        <v>98</v>
      </c>
      <c r="E43" s="45" t="s">
        <v>97</v>
      </c>
      <c r="F43" s="45"/>
      <c r="J43" s="21"/>
      <c r="L43" s="25"/>
    </row>
    <row r="44" spans="1:13" x14ac:dyDescent="0.2">
      <c r="A44" s="7">
        <f>A61+1</f>
        <v>29</v>
      </c>
      <c r="C44" s="8" t="s">
        <v>25</v>
      </c>
      <c r="E44" s="20">
        <v>5972.2361709999996</v>
      </c>
      <c r="F44" s="18">
        <v>8.181145439726027</v>
      </c>
      <c r="G44" s="18"/>
      <c r="H44" s="20">
        <v>7178.5489880000005</v>
      </c>
      <c r="I44" s="18">
        <v>9.833628750684932</v>
      </c>
      <c r="J44" s="21">
        <f>H44-E44</f>
        <v>1206.3128170000009</v>
      </c>
      <c r="K44" s="18"/>
      <c r="L44" s="2">
        <f>J44/E44</f>
        <v>0.20198679061916841</v>
      </c>
      <c r="M44" s="2">
        <f>L44</f>
        <v>0.20198679061916841</v>
      </c>
    </row>
    <row r="45" spans="1:13" x14ac:dyDescent="0.2">
      <c r="A45" s="7">
        <f>A44+1</f>
        <v>30</v>
      </c>
      <c r="C45" s="8" t="s">
        <v>27</v>
      </c>
      <c r="E45" s="20">
        <v>7146.6999999999989</v>
      </c>
      <c r="F45" s="18">
        <v>9.7899999999999991</v>
      </c>
      <c r="G45" s="18"/>
      <c r="H45" s="20">
        <v>7146.6999999999989</v>
      </c>
      <c r="I45" s="18">
        <v>9.7899999999999991</v>
      </c>
      <c r="J45" s="21">
        <f>H45-E45</f>
        <v>0</v>
      </c>
      <c r="K45" s="18"/>
      <c r="L45" s="2">
        <f>IFERROR(J45/E45,"100.0%")</f>
        <v>0</v>
      </c>
      <c r="M45" s="2">
        <f>L45</f>
        <v>0</v>
      </c>
    </row>
    <row r="46" spans="1:13" x14ac:dyDescent="0.2">
      <c r="A46" s="7">
        <f>A45+1</f>
        <v>31</v>
      </c>
      <c r="C46" s="8" t="s">
        <v>24</v>
      </c>
      <c r="E46" s="43">
        <v>0</v>
      </c>
      <c r="F46" s="43">
        <v>0</v>
      </c>
      <c r="G46" s="18"/>
      <c r="H46" s="20">
        <v>1238.299</v>
      </c>
      <c r="I46" s="18">
        <v>1.6962999999999999</v>
      </c>
      <c r="J46" s="21">
        <f>H46-E46</f>
        <v>1238.299</v>
      </c>
      <c r="K46" s="18"/>
      <c r="L46" s="2" t="str">
        <f>IFERROR(J46/E46,"100.0%")</f>
        <v>100.0%</v>
      </c>
      <c r="M46" s="2" t="str">
        <f>L46</f>
        <v>100.0%</v>
      </c>
    </row>
    <row r="47" spans="1:13" x14ac:dyDescent="0.2">
      <c r="A47" s="7">
        <f>A46+1</f>
        <v>32</v>
      </c>
      <c r="C47" s="8" t="s">
        <v>9</v>
      </c>
      <c r="E47" s="20">
        <v>16272.166936937878</v>
      </c>
      <c r="F47" s="18">
        <v>22.290639639640926</v>
      </c>
      <c r="H47" s="20">
        <v>15259.628000000001</v>
      </c>
      <c r="I47" s="18">
        <v>20.903600000000001</v>
      </c>
      <c r="J47" s="21">
        <f>H47-E47</f>
        <v>-1012.5389369378772</v>
      </c>
      <c r="L47" s="2">
        <f>J47/E47</f>
        <v>-6.2225205829188626E-2</v>
      </c>
      <c r="M47" s="2">
        <f>L47</f>
        <v>-6.2225205829188626E-2</v>
      </c>
    </row>
    <row r="48" spans="1:13" x14ac:dyDescent="0.2">
      <c r="A48" s="7">
        <f>A47+1</f>
        <v>33</v>
      </c>
      <c r="C48" s="8" t="s">
        <v>23</v>
      </c>
      <c r="E48" s="22">
        <f>SUM(E44:E47)</f>
        <v>29391.103107937874</v>
      </c>
      <c r="F48" s="38">
        <v>40.261785079366952</v>
      </c>
      <c r="G48" s="7"/>
      <c r="H48" s="22">
        <f>SUM(H44:H47)</f>
        <v>30823.175987999999</v>
      </c>
      <c r="I48" s="38">
        <v>42.223528750684928</v>
      </c>
      <c r="J48" s="23">
        <f>SUM(J44:J47)</f>
        <v>1432.0728800621237</v>
      </c>
      <c r="L48" s="16">
        <f>J48/E48</f>
        <v>4.8724706752342112E-2</v>
      </c>
      <c r="M48" s="16">
        <f>(J48-J45)/(E48-E45)</f>
        <v>6.4379020336629803E-2</v>
      </c>
    </row>
    <row r="49" spans="1:13" x14ac:dyDescent="0.2">
      <c r="A49" s="7"/>
      <c r="E49" s="20"/>
      <c r="F49" s="18"/>
      <c r="G49" s="7"/>
      <c r="H49" s="20"/>
      <c r="I49" s="18"/>
      <c r="J49" s="21"/>
      <c r="L49" s="25"/>
      <c r="M49" s="25"/>
    </row>
    <row r="50" spans="1:13" x14ac:dyDescent="0.2">
      <c r="A50" s="7">
        <f>A48+1</f>
        <v>34</v>
      </c>
      <c r="C50" s="8" t="s">
        <v>36</v>
      </c>
      <c r="E50" s="22">
        <f>SUM(E44:E46)+H47</f>
        <v>28378.564170999998</v>
      </c>
      <c r="F50" s="38">
        <v>38.874745439726027</v>
      </c>
      <c r="G50" s="7"/>
      <c r="H50" s="22">
        <f>SUM(H44:H47)</f>
        <v>30823.175987999999</v>
      </c>
      <c r="I50" s="38">
        <v>42.223528750684928</v>
      </c>
      <c r="J50" s="23">
        <f>J44+J45+J46</f>
        <v>2444.6118170000009</v>
      </c>
      <c r="L50" s="24">
        <f>J50/E50</f>
        <v>8.6142900051939378E-2</v>
      </c>
      <c r="M50" s="24">
        <f>(J50-J45)/(E50-E45)</f>
        <v>0.11513882141065251</v>
      </c>
    </row>
    <row r="51" spans="1:13" x14ac:dyDescent="0.2">
      <c r="A51" s="7">
        <f>A50+1</f>
        <v>35</v>
      </c>
      <c r="C51" s="8" t="s">
        <v>35</v>
      </c>
      <c r="E51" s="20"/>
      <c r="F51" s="18"/>
      <c r="G51" s="7"/>
      <c r="H51" s="20"/>
      <c r="I51" s="18"/>
      <c r="J51" s="21"/>
      <c r="L51" s="4">
        <v>0.18634222966980543</v>
      </c>
      <c r="M51" s="4">
        <v>0.40932939471994628</v>
      </c>
    </row>
    <row r="52" spans="1:13" x14ac:dyDescent="0.2">
      <c r="A52" s="7"/>
      <c r="J52" s="21"/>
      <c r="L52" s="25"/>
    </row>
    <row r="53" spans="1:13" ht="14.25" x14ac:dyDescent="0.2">
      <c r="A53" s="7"/>
      <c r="C53" s="10" t="s">
        <v>96</v>
      </c>
      <c r="E53" s="45" t="s">
        <v>70</v>
      </c>
      <c r="F53" s="45"/>
      <c r="J53" s="21"/>
      <c r="L53" s="25"/>
    </row>
    <row r="54" spans="1:13" x14ac:dyDescent="0.2">
      <c r="A54" s="7">
        <f>A41+1</f>
        <v>22</v>
      </c>
      <c r="C54" s="8" t="s">
        <v>25</v>
      </c>
      <c r="E54" s="20">
        <v>17465.478500000001</v>
      </c>
      <c r="F54" s="18">
        <v>6.9861914000000009</v>
      </c>
      <c r="G54" s="18"/>
      <c r="H54" s="20">
        <v>21233.4035</v>
      </c>
      <c r="I54" s="18">
        <v>8.4933614000000013</v>
      </c>
      <c r="J54" s="21">
        <f>H54-E54</f>
        <v>3767.9249999999993</v>
      </c>
      <c r="K54" s="18"/>
      <c r="L54" s="2">
        <f>J54/E54</f>
        <v>0.21573557231770082</v>
      </c>
      <c r="M54" s="2">
        <f>L54</f>
        <v>0.21573557231770082</v>
      </c>
    </row>
    <row r="55" spans="1:13" x14ac:dyDescent="0.2">
      <c r="A55" s="7">
        <f>A54+1</f>
        <v>23</v>
      </c>
      <c r="C55" s="8" t="s">
        <v>27</v>
      </c>
      <c r="E55" s="20">
        <v>24475</v>
      </c>
      <c r="F55" s="18">
        <v>9.7900000000000009</v>
      </c>
      <c r="G55" s="18"/>
      <c r="H55" s="20">
        <v>24475</v>
      </c>
      <c r="I55" s="18">
        <v>9.7900000000000009</v>
      </c>
      <c r="J55" s="21">
        <f>H55-E55</f>
        <v>0</v>
      </c>
      <c r="K55" s="18"/>
      <c r="L55" s="2">
        <f>IFERROR(J55/E55,"100.0%")</f>
        <v>0</v>
      </c>
      <c r="M55" s="2">
        <f>L55</f>
        <v>0</v>
      </c>
    </row>
    <row r="56" spans="1:13" x14ac:dyDescent="0.2">
      <c r="A56" s="7">
        <f>A55+1</f>
        <v>24</v>
      </c>
      <c r="C56" s="8" t="s">
        <v>24</v>
      </c>
      <c r="E56" s="43">
        <v>0</v>
      </c>
      <c r="F56" s="43">
        <v>0</v>
      </c>
      <c r="G56" s="18"/>
      <c r="H56" s="20">
        <v>4240.75</v>
      </c>
      <c r="I56" s="18">
        <v>1.6962999999999999</v>
      </c>
      <c r="J56" s="21">
        <f>H56-E56</f>
        <v>4240.75</v>
      </c>
      <c r="K56" s="18"/>
      <c r="L56" s="2" t="str">
        <f>IFERROR(J56/E56,"100.0%")</f>
        <v>100.0%</v>
      </c>
      <c r="M56" s="2" t="str">
        <f>L56</f>
        <v>100.0%</v>
      </c>
    </row>
    <row r="57" spans="1:13" x14ac:dyDescent="0.2">
      <c r="A57" s="7">
        <f>A56+1</f>
        <v>25</v>
      </c>
      <c r="C57" s="8" t="s">
        <v>9</v>
      </c>
      <c r="E57" s="20">
        <v>55726.599099102328</v>
      </c>
      <c r="F57" s="18">
        <v>22.290639639640929</v>
      </c>
      <c r="H57" s="20">
        <v>52259</v>
      </c>
      <c r="I57" s="18">
        <v>20.903600000000001</v>
      </c>
      <c r="J57" s="21">
        <f>H57-E57</f>
        <v>-3467.5990991023282</v>
      </c>
      <c r="L57" s="2">
        <f>J57/E57</f>
        <v>-6.2225205829188779E-2</v>
      </c>
      <c r="M57" s="2">
        <f>L57</f>
        <v>-6.2225205829188779E-2</v>
      </c>
    </row>
    <row r="58" spans="1:13" x14ac:dyDescent="0.2">
      <c r="A58" s="7">
        <f>A57+1</f>
        <v>26</v>
      </c>
      <c r="C58" s="8" t="s">
        <v>23</v>
      </c>
      <c r="E58" s="22">
        <f>SUM(E54:E57)</f>
        <v>97667.077599102326</v>
      </c>
      <c r="F58" s="38">
        <v>39.066831039640931</v>
      </c>
      <c r="G58" s="7"/>
      <c r="H58" s="22">
        <f>SUM(H54:H57)</f>
        <v>102208.1535</v>
      </c>
      <c r="I58" s="38">
        <v>40.883261399999995</v>
      </c>
      <c r="J58" s="23">
        <f>SUM(J54:J57)</f>
        <v>4541.0759008976711</v>
      </c>
      <c r="L58" s="16">
        <f>J58/E58</f>
        <v>4.6495462058746079E-2</v>
      </c>
      <c r="M58" s="24">
        <f>(J58-J55)/(E58-E55)</f>
        <v>6.2043270936653475E-2</v>
      </c>
    </row>
    <row r="59" spans="1:13" x14ac:dyDescent="0.2">
      <c r="A59" s="7"/>
      <c r="E59" s="20"/>
      <c r="F59" s="18"/>
      <c r="G59" s="7"/>
      <c r="H59" s="20"/>
      <c r="I59" s="18"/>
      <c r="J59" s="21"/>
      <c r="L59" s="25"/>
      <c r="M59" s="25"/>
    </row>
    <row r="60" spans="1:13" x14ac:dyDescent="0.2">
      <c r="A60" s="7">
        <f>A58+1</f>
        <v>27</v>
      </c>
      <c r="C60" s="8" t="s">
        <v>36</v>
      </c>
      <c r="E60" s="22">
        <f>SUM(E54:E56)+H57</f>
        <v>94199.478499999997</v>
      </c>
      <c r="F60" s="38">
        <v>37.679791399999999</v>
      </c>
      <c r="G60" s="7"/>
      <c r="H60" s="22">
        <f>SUM(H54:H57)</f>
        <v>102208.1535</v>
      </c>
      <c r="I60" s="38">
        <v>40.883261399999995</v>
      </c>
      <c r="J60" s="23">
        <f>J54+J55+J56</f>
        <v>8008.6749999999993</v>
      </c>
      <c r="L60" s="24">
        <f>J60/E60</f>
        <v>8.5018251985333443E-2</v>
      </c>
      <c r="M60" s="24">
        <f>(J60-J55)/(E60-E55)</f>
        <v>0.1148617411315597</v>
      </c>
    </row>
    <row r="61" spans="1:13" x14ac:dyDescent="0.2">
      <c r="A61" s="7">
        <f>A60+1</f>
        <v>28</v>
      </c>
      <c r="C61" s="8" t="s">
        <v>35</v>
      </c>
      <c r="E61" s="20"/>
      <c r="F61" s="18"/>
      <c r="G61" s="7"/>
      <c r="H61" s="20"/>
      <c r="I61" s="18"/>
      <c r="J61" s="21"/>
      <c r="L61" s="4">
        <v>0.19095335309538727</v>
      </c>
      <c r="M61" s="4">
        <v>0.45854311978913131</v>
      </c>
    </row>
    <row r="62" spans="1:13" x14ac:dyDescent="0.2">
      <c r="A62" s="7"/>
      <c r="J62" s="21"/>
      <c r="L62" s="25"/>
    </row>
    <row r="63" spans="1:13" ht="14.25" x14ac:dyDescent="0.2">
      <c r="A63" s="7"/>
      <c r="C63" s="10" t="s">
        <v>95</v>
      </c>
      <c r="E63" s="8" t="s">
        <v>123</v>
      </c>
      <c r="J63" s="21"/>
      <c r="L63" s="25"/>
    </row>
    <row r="64" spans="1:13" x14ac:dyDescent="0.2">
      <c r="A64" s="7">
        <f>A51+1</f>
        <v>36</v>
      </c>
      <c r="C64" s="8" t="s">
        <v>25</v>
      </c>
      <c r="E64" s="20">
        <v>57891.289599999989</v>
      </c>
      <c r="F64" s="18">
        <v>6.6161473828571422</v>
      </c>
      <c r="G64" s="18"/>
      <c r="H64" s="20">
        <v>48101.226999999999</v>
      </c>
      <c r="I64" s="18">
        <v>5.4972830857142858</v>
      </c>
      <c r="J64" s="21">
        <f>H64-E64</f>
        <v>-9790.0625999999902</v>
      </c>
      <c r="K64" s="18"/>
      <c r="L64" s="2">
        <f>J64/E64</f>
        <v>-0.16911115070409474</v>
      </c>
      <c r="M64" s="2">
        <f>L64</f>
        <v>-0.16911115070409474</v>
      </c>
    </row>
    <row r="65" spans="1:13" x14ac:dyDescent="0.2">
      <c r="A65" s="7">
        <f>A64+1</f>
        <v>37</v>
      </c>
      <c r="C65" s="8" t="s">
        <v>27</v>
      </c>
      <c r="E65" s="20">
        <v>85662.5</v>
      </c>
      <c r="F65" s="18">
        <v>9.7900000000000009</v>
      </c>
      <c r="G65" s="18"/>
      <c r="H65" s="20">
        <v>85662.5</v>
      </c>
      <c r="I65" s="18">
        <v>9.7900000000000009</v>
      </c>
      <c r="J65" s="21">
        <f>H65-E65</f>
        <v>0</v>
      </c>
      <c r="K65" s="18"/>
      <c r="L65" s="2">
        <f>IFERROR(J65/E65,"100.0%")</f>
        <v>0</v>
      </c>
      <c r="M65" s="2">
        <f>L65</f>
        <v>0</v>
      </c>
    </row>
    <row r="66" spans="1:13" x14ac:dyDescent="0.2">
      <c r="A66" s="7">
        <f>A65+1</f>
        <v>38</v>
      </c>
      <c r="C66" s="8" t="s">
        <v>24</v>
      </c>
      <c r="E66" s="43">
        <v>0</v>
      </c>
      <c r="F66" s="43">
        <v>0</v>
      </c>
      <c r="G66" s="18"/>
      <c r="H66" s="20">
        <v>12688.375</v>
      </c>
      <c r="I66" s="18">
        <v>1.4500999999999999</v>
      </c>
      <c r="J66" s="21">
        <f>H66-E66</f>
        <v>12688.375</v>
      </c>
      <c r="K66" s="18"/>
      <c r="L66" s="2" t="str">
        <f>IFERROR(J66/E66,"100.0%")</f>
        <v>100.0%</v>
      </c>
      <c r="M66" s="2" t="str">
        <f>L66</f>
        <v>100.0%</v>
      </c>
    </row>
    <row r="67" spans="1:13" x14ac:dyDescent="0.2">
      <c r="A67" s="7">
        <f>A66+1</f>
        <v>39</v>
      </c>
      <c r="C67" s="8" t="s">
        <v>9</v>
      </c>
      <c r="E67" s="20">
        <v>195043.09684685813</v>
      </c>
      <c r="F67" s="18">
        <v>22.290639639640929</v>
      </c>
      <c r="H67" s="20">
        <v>182906.5</v>
      </c>
      <c r="I67" s="18">
        <v>20.903600000000001</v>
      </c>
      <c r="J67" s="21">
        <f>H67-E67</f>
        <v>-12136.596846858127</v>
      </c>
      <c r="L67" s="2">
        <f>J67/E67</f>
        <v>-6.2225205829188668E-2</v>
      </c>
      <c r="M67" s="2">
        <f>L67</f>
        <v>-6.2225205829188668E-2</v>
      </c>
    </row>
    <row r="68" spans="1:13" x14ac:dyDescent="0.2">
      <c r="A68" s="7">
        <f>A67+1</f>
        <v>40</v>
      </c>
      <c r="C68" s="8" t="s">
        <v>23</v>
      </c>
      <c r="E68" s="22">
        <f>SUM(E64:E67)</f>
        <v>338596.88644685812</v>
      </c>
      <c r="F68" s="38">
        <v>38.696787022498071</v>
      </c>
      <c r="G68" s="7"/>
      <c r="H68" s="22">
        <f>SUM(H64:H67)</f>
        <v>329358.60200000001</v>
      </c>
      <c r="I68" s="38">
        <v>37.640983085714282</v>
      </c>
      <c r="J68" s="23">
        <f>SUM(J64:J67)</f>
        <v>-9238.284446858117</v>
      </c>
      <c r="L68" s="16">
        <f>J68/E68</f>
        <v>-2.7284020664815067E-2</v>
      </c>
      <c r="M68" s="16">
        <f>(J68-J65)/(E68-E65)</f>
        <v>-3.6524430610778556E-2</v>
      </c>
    </row>
    <row r="69" spans="1:13" x14ac:dyDescent="0.2">
      <c r="A69" s="7"/>
      <c r="E69" s="20"/>
      <c r="F69" s="18"/>
      <c r="G69" s="7"/>
      <c r="H69" s="20"/>
      <c r="I69" s="18"/>
      <c r="J69" s="21"/>
      <c r="L69" s="25"/>
      <c r="M69" s="25"/>
    </row>
    <row r="70" spans="1:13" x14ac:dyDescent="0.2">
      <c r="A70" s="7">
        <f>A68+1</f>
        <v>41</v>
      </c>
      <c r="C70" s="8" t="s">
        <v>36</v>
      </c>
      <c r="E70" s="22">
        <f>SUM(E64:E66)+H67</f>
        <v>326460.28960000002</v>
      </c>
      <c r="F70" s="38">
        <v>37.309747382857147</v>
      </c>
      <c r="G70" s="7"/>
      <c r="H70" s="22">
        <f>SUM(H64:H67)</f>
        <v>329358.60200000001</v>
      </c>
      <c r="I70" s="38">
        <v>37.640983085714282</v>
      </c>
      <c r="J70" s="23">
        <f>J64+J65+J66</f>
        <v>2898.3124000000098</v>
      </c>
      <c r="L70" s="24">
        <f>J70/E70</f>
        <v>8.8779937172487576E-3</v>
      </c>
      <c r="M70" s="24">
        <f>(J70-J65)/(E70-E65)</f>
        <v>1.2036291549081602E-2</v>
      </c>
    </row>
    <row r="71" spans="1:13" x14ac:dyDescent="0.2">
      <c r="A71" s="7">
        <f>A70+1</f>
        <v>42</v>
      </c>
      <c r="C71" s="8" t="s">
        <v>35</v>
      </c>
      <c r="E71" s="20"/>
      <c r="F71" s="18"/>
      <c r="G71" s="7"/>
      <c r="H71" s="20"/>
      <c r="I71" s="18"/>
      <c r="J71" s="21"/>
      <c r="L71" s="4">
        <v>2.0189731027483861E-2</v>
      </c>
      <c r="M71" s="4">
        <v>5.0064740654870647E-2</v>
      </c>
    </row>
    <row r="72" spans="1:13" x14ac:dyDescent="0.2">
      <c r="A72" s="7"/>
      <c r="J72" s="21"/>
      <c r="L72" s="25"/>
    </row>
    <row r="73" spans="1:13" ht="14.25" x14ac:dyDescent="0.2">
      <c r="A73" s="7"/>
      <c r="C73" s="10" t="s">
        <v>94</v>
      </c>
      <c r="E73" s="8" t="s">
        <v>124</v>
      </c>
      <c r="J73" s="21"/>
      <c r="L73" s="25"/>
    </row>
    <row r="74" spans="1:13" x14ac:dyDescent="0.2">
      <c r="A74" s="7">
        <f>A71+1</f>
        <v>43</v>
      </c>
      <c r="C74" s="8" t="s">
        <v>25</v>
      </c>
      <c r="E74" s="20">
        <v>468571.51919999998</v>
      </c>
      <c r="F74" s="18">
        <v>3.9047626599999994</v>
      </c>
      <c r="G74" s="18"/>
      <c r="H74" s="20">
        <v>363635.48820000002</v>
      </c>
      <c r="I74" s="18">
        <v>3.0302957350000002</v>
      </c>
      <c r="J74" s="21">
        <f>H74-E74</f>
        <v>-104936.03099999996</v>
      </c>
      <c r="K74" s="18"/>
      <c r="L74" s="2">
        <f>J74/E74</f>
        <v>-0.22394880333136552</v>
      </c>
      <c r="M74" s="2">
        <f>L74</f>
        <v>-0.22394880333136552</v>
      </c>
    </row>
    <row r="75" spans="1:13" x14ac:dyDescent="0.2">
      <c r="A75" s="7">
        <f>A74+1</f>
        <v>44</v>
      </c>
      <c r="C75" s="8" t="s">
        <v>27</v>
      </c>
      <c r="E75" s="20">
        <v>1174799.9999999998</v>
      </c>
      <c r="F75" s="18">
        <v>9.7899999999999991</v>
      </c>
      <c r="G75" s="18"/>
      <c r="H75" s="20">
        <v>1174799.9999999998</v>
      </c>
      <c r="I75" s="18">
        <v>9.7899999999999991</v>
      </c>
      <c r="J75" s="21">
        <f>H75-E75</f>
        <v>0</v>
      </c>
      <c r="K75" s="18"/>
      <c r="L75" s="2">
        <f>IFERROR(J75/E75,"100.0%")</f>
        <v>0</v>
      </c>
      <c r="M75" s="2">
        <f>L75</f>
        <v>0</v>
      </c>
    </row>
    <row r="76" spans="1:13" x14ac:dyDescent="0.2">
      <c r="A76" s="7">
        <f>A75+1</f>
        <v>45</v>
      </c>
      <c r="C76" s="8" t="s">
        <v>24</v>
      </c>
      <c r="E76" s="43">
        <v>0</v>
      </c>
      <c r="F76" s="43">
        <v>0</v>
      </c>
      <c r="G76" s="18"/>
      <c r="H76" s="20">
        <v>174012</v>
      </c>
      <c r="I76" s="18">
        <v>1.4500999999999999</v>
      </c>
      <c r="J76" s="21">
        <f>H76-E76</f>
        <v>174012</v>
      </c>
      <c r="K76" s="18"/>
      <c r="L76" s="2" t="str">
        <f>IFERROR(J76/E76,"100.0%")</f>
        <v>100.0%</v>
      </c>
      <c r="M76" s="2" t="str">
        <f>L76</f>
        <v>100.0%</v>
      </c>
    </row>
    <row r="77" spans="1:13" x14ac:dyDescent="0.2">
      <c r="A77" s="7">
        <f>A76+1</f>
        <v>46</v>
      </c>
      <c r="C77" s="8" t="s">
        <v>9</v>
      </c>
      <c r="E77" s="20">
        <v>2674876.7567569115</v>
      </c>
      <c r="F77" s="18">
        <v>22.290639639640929</v>
      </c>
      <c r="H77" s="20">
        <v>2508432</v>
      </c>
      <c r="I77" s="18">
        <v>20.903600000000001</v>
      </c>
      <c r="J77" s="21">
        <f>H77-E77</f>
        <v>-166444.75675691152</v>
      </c>
      <c r="L77" s="2">
        <f>J77/E77</f>
        <v>-6.2225205829188696E-2</v>
      </c>
      <c r="M77" s="2">
        <f>L77</f>
        <v>-6.2225205829188696E-2</v>
      </c>
    </row>
    <row r="78" spans="1:13" x14ac:dyDescent="0.2">
      <c r="A78" s="7">
        <f>A77+1</f>
        <v>47</v>
      </c>
      <c r="C78" s="8" t="s">
        <v>23</v>
      </c>
      <c r="E78" s="22">
        <f>SUM(E74:E77)</f>
        <v>4318248.275956911</v>
      </c>
      <c r="F78" s="38">
        <v>35.985402299640924</v>
      </c>
      <c r="G78" s="7"/>
      <c r="H78" s="22">
        <f>SUM(H74:H77)</f>
        <v>4220879.4881999996</v>
      </c>
      <c r="I78" s="38">
        <v>35.173995734999998</v>
      </c>
      <c r="J78" s="23">
        <f>SUM(J74:J77)</f>
        <v>-97368.787756911479</v>
      </c>
      <c r="L78" s="16">
        <f>J78/E78</f>
        <v>-2.2548214353269171E-2</v>
      </c>
      <c r="M78" s="16">
        <f>(J78-J75)/(E78-E75)</f>
        <v>-3.097515187434443E-2</v>
      </c>
    </row>
    <row r="79" spans="1:13" x14ac:dyDescent="0.2">
      <c r="A79" s="7"/>
      <c r="E79" s="20"/>
      <c r="F79" s="18"/>
      <c r="G79" s="7"/>
      <c r="H79" s="20"/>
      <c r="I79" s="18"/>
      <c r="J79" s="21"/>
      <c r="L79" s="25"/>
      <c r="M79" s="25"/>
    </row>
    <row r="80" spans="1:13" x14ac:dyDescent="0.2">
      <c r="A80" s="7">
        <f>A78+1</f>
        <v>48</v>
      </c>
      <c r="C80" s="8" t="s">
        <v>36</v>
      </c>
      <c r="E80" s="22">
        <f>SUM(E74:E76)+H77</f>
        <v>4151803.5192</v>
      </c>
      <c r="F80" s="38">
        <v>34.598362659999999</v>
      </c>
      <c r="G80" s="7"/>
      <c r="H80" s="22">
        <f>SUM(H74:H77)</f>
        <v>4220879.4881999996</v>
      </c>
      <c r="I80" s="38">
        <v>35.173995734999998</v>
      </c>
      <c r="J80" s="23">
        <f>J74+J75+J76</f>
        <v>69075.969000000041</v>
      </c>
      <c r="L80" s="24">
        <f>J80/E80</f>
        <v>1.6637581398194417E-2</v>
      </c>
      <c r="M80" s="24">
        <f>(J80-J75)/(E80-E75)</f>
        <v>2.3203186880532339E-2</v>
      </c>
    </row>
    <row r="81" spans="1:13" x14ac:dyDescent="0.2">
      <c r="A81" s="7">
        <f>A80+1</f>
        <v>49</v>
      </c>
      <c r="C81" s="8" t="s">
        <v>35</v>
      </c>
      <c r="E81" s="20"/>
      <c r="F81" s="18"/>
      <c r="G81" s="7"/>
      <c r="H81" s="20"/>
      <c r="I81" s="18"/>
      <c r="J81" s="21"/>
      <c r="L81" s="4">
        <v>4.2033081499201409E-2</v>
      </c>
      <c r="M81" s="4">
        <v>0.14741819801155348</v>
      </c>
    </row>
    <row r="85" spans="1:13" x14ac:dyDescent="0.2">
      <c r="A85" s="48" t="s">
        <v>141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</row>
    <row r="86" spans="1:13" x14ac:dyDescent="0.2">
      <c r="A86" s="48" t="s">
        <v>105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</row>
    <row r="87" spans="1:13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</row>
    <row r="88" spans="1:13" x14ac:dyDescent="0.2">
      <c r="A88" s="7"/>
      <c r="E88" s="49" t="s">
        <v>63</v>
      </c>
      <c r="F88" s="49"/>
      <c r="H88" s="49" t="s">
        <v>62</v>
      </c>
      <c r="I88" s="49"/>
      <c r="J88" s="49"/>
      <c r="L88" s="49" t="s">
        <v>61</v>
      </c>
      <c r="M88" s="49"/>
    </row>
    <row r="89" spans="1:13" x14ac:dyDescent="0.2">
      <c r="A89" s="7"/>
      <c r="E89" s="7"/>
      <c r="F89" s="7"/>
      <c r="H89" s="7"/>
      <c r="I89" s="7"/>
      <c r="J89" s="7" t="s">
        <v>58</v>
      </c>
      <c r="L89" s="7" t="s">
        <v>60</v>
      </c>
      <c r="M89" s="7" t="s">
        <v>59</v>
      </c>
    </row>
    <row r="90" spans="1:13" x14ac:dyDescent="0.2">
      <c r="A90" s="7" t="s">
        <v>0</v>
      </c>
      <c r="E90" s="7" t="s">
        <v>58</v>
      </c>
      <c r="F90" s="7" t="s">
        <v>12</v>
      </c>
      <c r="H90" s="7" t="s">
        <v>58</v>
      </c>
      <c r="I90" s="7" t="s">
        <v>12</v>
      </c>
      <c r="J90" s="7" t="s">
        <v>15</v>
      </c>
      <c r="L90" s="7" t="s">
        <v>57</v>
      </c>
      <c r="M90" s="7" t="s">
        <v>57</v>
      </c>
    </row>
    <row r="91" spans="1:13" ht="14.25" x14ac:dyDescent="0.2">
      <c r="A91" s="36" t="s">
        <v>1</v>
      </c>
      <c r="C91" s="15" t="s">
        <v>6</v>
      </c>
      <c r="E91" s="36" t="s">
        <v>17</v>
      </c>
      <c r="F91" s="36" t="s">
        <v>7</v>
      </c>
      <c r="H91" s="36" t="s">
        <v>17</v>
      </c>
      <c r="I91" s="36" t="s">
        <v>7</v>
      </c>
      <c r="J91" s="36" t="s">
        <v>17</v>
      </c>
      <c r="L91" s="36" t="s">
        <v>2</v>
      </c>
      <c r="M91" s="36" t="s">
        <v>2</v>
      </c>
    </row>
    <row r="92" spans="1:13" x14ac:dyDescent="0.2">
      <c r="E92" s="7" t="s">
        <v>3</v>
      </c>
      <c r="F92" s="7" t="s">
        <v>4</v>
      </c>
      <c r="G92" s="7"/>
      <c r="H92" s="7" t="s">
        <v>10</v>
      </c>
      <c r="I92" s="7" t="s">
        <v>11</v>
      </c>
      <c r="J92" s="7" t="s">
        <v>56</v>
      </c>
      <c r="K92" s="7"/>
      <c r="L92" s="7" t="s">
        <v>55</v>
      </c>
      <c r="M92" s="7" t="s">
        <v>8</v>
      </c>
    </row>
    <row r="93" spans="1:13" x14ac:dyDescent="0.2">
      <c r="A93" s="7"/>
      <c r="J93" s="21"/>
    </row>
    <row r="94" spans="1:13" ht="14.25" x14ac:dyDescent="0.2">
      <c r="A94" s="7"/>
      <c r="C94" s="10" t="s">
        <v>93</v>
      </c>
      <c r="E94" s="8" t="s">
        <v>125</v>
      </c>
      <c r="J94" s="21"/>
    </row>
    <row r="95" spans="1:13" x14ac:dyDescent="0.2">
      <c r="A95" s="7">
        <f>A81+1</f>
        <v>50</v>
      </c>
      <c r="C95" s="8" t="s">
        <v>25</v>
      </c>
      <c r="E95" s="20">
        <v>38792.834999999999</v>
      </c>
      <c r="F95" s="18">
        <v>4.7021618181818177</v>
      </c>
      <c r="G95" s="18"/>
      <c r="H95" s="20">
        <v>24366.15</v>
      </c>
      <c r="I95" s="18">
        <v>2.9534727272727275</v>
      </c>
      <c r="J95" s="21">
        <f>H95-E95</f>
        <v>-14426.684999999998</v>
      </c>
      <c r="K95" s="18"/>
      <c r="L95" s="2">
        <f>J95/E95</f>
        <v>-0.37189045348193805</v>
      </c>
      <c r="M95" s="2">
        <f>L95</f>
        <v>-0.37189045348193805</v>
      </c>
    </row>
    <row r="96" spans="1:13" x14ac:dyDescent="0.2">
      <c r="A96" s="7">
        <f>A95+1</f>
        <v>51</v>
      </c>
      <c r="C96" s="8" t="s">
        <v>27</v>
      </c>
      <c r="E96" s="20">
        <v>80767.499999999985</v>
      </c>
      <c r="F96" s="18">
        <v>9.7899999999999991</v>
      </c>
      <c r="G96" s="18"/>
      <c r="H96" s="20">
        <v>80767.499999999985</v>
      </c>
      <c r="I96" s="18">
        <v>9.7899999999999991</v>
      </c>
      <c r="J96" s="21">
        <f>H96-E96</f>
        <v>0</v>
      </c>
      <c r="K96" s="18"/>
      <c r="L96" s="2">
        <f>IFERROR(J96/E96,"100.0%")</f>
        <v>0</v>
      </c>
      <c r="M96" s="2">
        <f>L96</f>
        <v>0</v>
      </c>
    </row>
    <row r="97" spans="1:13" x14ac:dyDescent="0.2">
      <c r="A97" s="7">
        <f>A96+1</f>
        <v>52</v>
      </c>
      <c r="C97" s="8" t="s">
        <v>24</v>
      </c>
      <c r="E97" s="43">
        <v>0</v>
      </c>
      <c r="F97" s="43">
        <v>0</v>
      </c>
      <c r="G97" s="18"/>
      <c r="H97" s="20">
        <v>7770.6750000000002</v>
      </c>
      <c r="I97" s="18">
        <v>0.94190000000000007</v>
      </c>
      <c r="J97" s="21">
        <f>H97-E97</f>
        <v>7770.6750000000002</v>
      </c>
      <c r="K97" s="18"/>
      <c r="L97" s="2" t="str">
        <f>IFERROR(J97/E97,"100.0%")</f>
        <v>100.0%</v>
      </c>
      <c r="M97" s="2" t="str">
        <f>L97</f>
        <v>100.0%</v>
      </c>
    </row>
    <row r="98" spans="1:13" x14ac:dyDescent="0.2">
      <c r="A98" s="7">
        <f>A97+1</f>
        <v>53</v>
      </c>
      <c r="C98" s="8" t="s">
        <v>9</v>
      </c>
      <c r="E98" s="20">
        <v>183897.77702703766</v>
      </c>
      <c r="F98" s="18">
        <v>22.290639639640929</v>
      </c>
      <c r="H98" s="20">
        <v>172454.7</v>
      </c>
      <c r="I98" s="18">
        <v>20.903600000000004</v>
      </c>
      <c r="J98" s="21">
        <f>H98-E98</f>
        <v>-11443.077027037652</v>
      </c>
      <c r="L98" s="2">
        <f>J98/E98</f>
        <v>-6.2225205829188619E-2</v>
      </c>
      <c r="M98" s="2">
        <f>L98</f>
        <v>-6.2225205829188619E-2</v>
      </c>
    </row>
    <row r="99" spans="1:13" x14ac:dyDescent="0.2">
      <c r="A99" s="7">
        <f>A98+1</f>
        <v>54</v>
      </c>
      <c r="C99" s="8" t="s">
        <v>23</v>
      </c>
      <c r="E99" s="22">
        <f>SUM(E95:E98)</f>
        <v>303458.11202703766</v>
      </c>
      <c r="F99" s="38">
        <v>36.782801457822742</v>
      </c>
      <c r="G99" s="7"/>
      <c r="H99" s="22">
        <f>SUM(H95:H98)</f>
        <v>285359.02500000002</v>
      </c>
      <c r="I99" s="38">
        <v>34.588972727272733</v>
      </c>
      <c r="J99" s="23">
        <f>SUM(J95:J98)</f>
        <v>-18099.087027037651</v>
      </c>
      <c r="L99" s="16">
        <f>J99/E99</f>
        <v>-5.9642785312738811E-2</v>
      </c>
      <c r="M99" s="16">
        <f>(J99-J96)/(E99-E96)</f>
        <v>-8.1274584780611128E-2</v>
      </c>
    </row>
    <row r="100" spans="1:13" x14ac:dyDescent="0.2">
      <c r="A100" s="7"/>
      <c r="E100" s="20"/>
      <c r="F100" s="18"/>
      <c r="G100" s="7"/>
      <c r="H100" s="20"/>
      <c r="I100" s="18"/>
      <c r="J100" s="21"/>
      <c r="L100" s="25"/>
      <c r="M100" s="25"/>
    </row>
    <row r="101" spans="1:13" x14ac:dyDescent="0.2">
      <c r="A101" s="7">
        <f>A99+1</f>
        <v>55</v>
      </c>
      <c r="C101" s="8" t="s">
        <v>36</v>
      </c>
      <c r="E101" s="22">
        <f>SUM(E95:E97)+H98</f>
        <v>292015.03500000003</v>
      </c>
      <c r="F101" s="38">
        <v>35.395761818181818</v>
      </c>
      <c r="G101" s="7"/>
      <c r="H101" s="22">
        <f>SUM(H95:H98)</f>
        <v>285359.02500000002</v>
      </c>
      <c r="I101" s="38">
        <v>34.588972727272733</v>
      </c>
      <c r="J101" s="23">
        <f>J95+J96+J97</f>
        <v>-6656.0099999999975</v>
      </c>
      <c r="L101" s="16">
        <f>J101/E101</f>
        <v>-2.2793381169568878E-2</v>
      </c>
      <c r="M101" s="16">
        <f>(J101-J96)/(E101-E96)</f>
        <v>-3.1508107301701754E-2</v>
      </c>
    </row>
    <row r="102" spans="1:13" x14ac:dyDescent="0.2">
      <c r="A102" s="7">
        <f>A101+1</f>
        <v>56</v>
      </c>
      <c r="C102" s="8" t="s">
        <v>35</v>
      </c>
      <c r="E102" s="20"/>
      <c r="F102" s="18"/>
      <c r="G102" s="7"/>
      <c r="H102" s="20"/>
      <c r="I102" s="18"/>
      <c r="J102" s="21"/>
      <c r="L102" s="2">
        <v>-5.5670720561296516E-2</v>
      </c>
      <c r="M102" s="2">
        <v>-0.17157833398873784</v>
      </c>
    </row>
    <row r="103" spans="1:13" x14ac:dyDescent="0.2">
      <c r="A103" s="7"/>
      <c r="J103" s="21"/>
      <c r="L103" s="2"/>
      <c r="M103" s="2"/>
    </row>
    <row r="104" spans="1:13" ht="14.25" x14ac:dyDescent="0.2">
      <c r="A104" s="7"/>
      <c r="C104" s="10" t="s">
        <v>92</v>
      </c>
      <c r="E104" s="8" t="s">
        <v>126</v>
      </c>
      <c r="J104" s="21"/>
      <c r="L104" s="2"/>
      <c r="M104" s="2"/>
    </row>
    <row r="105" spans="1:13" x14ac:dyDescent="0.2">
      <c r="A105" s="7">
        <f>A102+1</f>
        <v>57</v>
      </c>
      <c r="C105" s="8" t="s">
        <v>25</v>
      </c>
      <c r="E105" s="20">
        <v>227249.56</v>
      </c>
      <c r="F105" s="18">
        <v>3.4961470769230769</v>
      </c>
      <c r="G105" s="18"/>
      <c r="H105" s="20">
        <v>134706.5</v>
      </c>
      <c r="I105" s="18">
        <v>2.0724076923076922</v>
      </c>
      <c r="J105" s="21">
        <f>H105-E105</f>
        <v>-92543.06</v>
      </c>
      <c r="K105" s="18"/>
      <c r="L105" s="2">
        <f>J105/E105</f>
        <v>-0.40723097549671822</v>
      </c>
      <c r="M105" s="2">
        <f>L105</f>
        <v>-0.40723097549671822</v>
      </c>
    </row>
    <row r="106" spans="1:13" x14ac:dyDescent="0.2">
      <c r="A106" s="7">
        <f>A105+1</f>
        <v>58</v>
      </c>
      <c r="C106" s="8" t="s">
        <v>27</v>
      </c>
      <c r="E106" s="20">
        <v>636349.99999999988</v>
      </c>
      <c r="F106" s="18">
        <v>9.7899999999999991</v>
      </c>
      <c r="G106" s="18"/>
      <c r="H106" s="20">
        <v>636349.99999999988</v>
      </c>
      <c r="I106" s="18">
        <v>9.7899999999999991</v>
      </c>
      <c r="J106" s="21">
        <f>H106-E106</f>
        <v>0</v>
      </c>
      <c r="K106" s="18"/>
      <c r="L106" s="2">
        <f>IFERROR(J106/E106,"100.0%")</f>
        <v>0</v>
      </c>
      <c r="M106" s="2">
        <f>L106</f>
        <v>0</v>
      </c>
    </row>
    <row r="107" spans="1:13" x14ac:dyDescent="0.2">
      <c r="A107" s="7">
        <f>A106+1</f>
        <v>59</v>
      </c>
      <c r="C107" s="8" t="s">
        <v>24</v>
      </c>
      <c r="E107" s="43">
        <v>0</v>
      </c>
      <c r="F107" s="43">
        <v>0</v>
      </c>
      <c r="G107" s="18"/>
      <c r="H107" s="20">
        <v>61223.5</v>
      </c>
      <c r="I107" s="18">
        <v>0.94190000000000007</v>
      </c>
      <c r="J107" s="21">
        <f>H107-E107</f>
        <v>61223.5</v>
      </c>
      <c r="K107" s="18"/>
      <c r="L107" s="2" t="str">
        <f>IFERROR(J107/E107,"100.0%")</f>
        <v>100.0%</v>
      </c>
      <c r="M107" s="2" t="str">
        <f>L107</f>
        <v>100.0%</v>
      </c>
    </row>
    <row r="108" spans="1:13" x14ac:dyDescent="0.2">
      <c r="A108" s="7">
        <f>A107+1</f>
        <v>60</v>
      </c>
      <c r="C108" s="8" t="s">
        <v>9</v>
      </c>
      <c r="E108" s="20">
        <v>1448891.5765766604</v>
      </c>
      <c r="F108" s="18">
        <v>22.290639639640929</v>
      </c>
      <c r="H108" s="20">
        <v>1358734</v>
      </c>
      <c r="I108" s="18">
        <v>20.903600000000001</v>
      </c>
      <c r="J108" s="21">
        <f>H108-E108</f>
        <v>-90157.576576660387</v>
      </c>
      <c r="L108" s="2">
        <f>J108/E108</f>
        <v>-6.2225205829188682E-2</v>
      </c>
      <c r="M108" s="2">
        <f>L108</f>
        <v>-6.2225205829188682E-2</v>
      </c>
    </row>
    <row r="109" spans="1:13" x14ac:dyDescent="0.2">
      <c r="A109" s="7">
        <f>A108+1</f>
        <v>61</v>
      </c>
      <c r="C109" s="8" t="s">
        <v>23</v>
      </c>
      <c r="E109" s="22">
        <f>SUM(E105:E108)</f>
        <v>2312491.13657666</v>
      </c>
      <c r="F109" s="38">
        <v>35.576786716564001</v>
      </c>
      <c r="G109" s="7"/>
      <c r="H109" s="22">
        <f>SUM(H105:H108)</f>
        <v>2191014</v>
      </c>
      <c r="I109" s="38">
        <v>33.707907692307693</v>
      </c>
      <c r="J109" s="23">
        <f>SUM(J105:J108)</f>
        <v>-121477.13657666038</v>
      </c>
      <c r="L109" s="16">
        <f>J109/E109</f>
        <v>-5.2530854996699086E-2</v>
      </c>
      <c r="M109" s="16">
        <f>(J109-J106)/(E109-E106)</f>
        <v>-7.2474288665669601E-2</v>
      </c>
    </row>
    <row r="110" spans="1:13" x14ac:dyDescent="0.2">
      <c r="A110" s="7"/>
      <c r="E110" s="20"/>
      <c r="F110" s="18"/>
      <c r="G110" s="7"/>
      <c r="H110" s="20"/>
      <c r="I110" s="18"/>
      <c r="J110" s="21"/>
      <c r="L110" s="25"/>
      <c r="M110" s="25"/>
    </row>
    <row r="111" spans="1:13" x14ac:dyDescent="0.2">
      <c r="A111" s="7">
        <f>A109+1</f>
        <v>62</v>
      </c>
      <c r="C111" s="8" t="s">
        <v>36</v>
      </c>
      <c r="E111" s="22">
        <f>SUM(E105:E107)+H108</f>
        <v>2222333.5599999996</v>
      </c>
      <c r="F111" s="38">
        <v>34.189747076923069</v>
      </c>
      <c r="G111" s="7"/>
      <c r="H111" s="22">
        <f>SUM(H105:H108)</f>
        <v>2191014</v>
      </c>
      <c r="I111" s="38">
        <v>33.707907692307693</v>
      </c>
      <c r="J111" s="23">
        <f>J105+J106+J107</f>
        <v>-31319.559999999998</v>
      </c>
      <c r="L111" s="16">
        <f>J111/E111</f>
        <v>-1.4093095907708833E-2</v>
      </c>
      <c r="M111" s="16">
        <f>(J111-J106)/(E111-E106)</f>
        <v>-1.9747720461869105E-2</v>
      </c>
    </row>
    <row r="112" spans="1:13" x14ac:dyDescent="0.2">
      <c r="A112" s="7">
        <f>A111+1</f>
        <v>63</v>
      </c>
      <c r="C112" s="8" t="s">
        <v>35</v>
      </c>
      <c r="E112" s="20"/>
      <c r="F112" s="18"/>
      <c r="G112" s="7"/>
      <c r="H112" s="20"/>
      <c r="I112" s="18"/>
      <c r="J112" s="21"/>
      <c r="L112" s="2">
        <v>-3.6266299163005597E-2</v>
      </c>
      <c r="M112" s="2">
        <v>-0.13782011283102152</v>
      </c>
    </row>
    <row r="113" spans="1:13" x14ac:dyDescent="0.2">
      <c r="A113" s="7"/>
      <c r="J113" s="21"/>
      <c r="L113" s="2"/>
      <c r="M113" s="2"/>
    </row>
    <row r="114" spans="1:13" ht="14.25" x14ac:dyDescent="0.2">
      <c r="A114" s="7"/>
      <c r="C114" s="10" t="s">
        <v>91</v>
      </c>
      <c r="E114" s="8" t="s">
        <v>127</v>
      </c>
      <c r="J114" s="21"/>
      <c r="L114" s="2"/>
      <c r="M114" s="2"/>
    </row>
    <row r="115" spans="1:13" x14ac:dyDescent="0.2">
      <c r="A115" s="7">
        <f>A112+1</f>
        <v>64</v>
      </c>
      <c r="C115" s="8" t="s">
        <v>25</v>
      </c>
      <c r="E115" s="20">
        <v>842327.10000000009</v>
      </c>
      <c r="F115" s="18">
        <v>2.3397975</v>
      </c>
      <c r="G115" s="18"/>
      <c r="H115" s="20">
        <v>950369.57999999984</v>
      </c>
      <c r="I115" s="18">
        <v>2.6399154999999999</v>
      </c>
      <c r="J115" s="21">
        <f>H115-E115</f>
        <v>108042.47999999975</v>
      </c>
      <c r="K115" s="18"/>
      <c r="L115" s="2">
        <f>J115/E115</f>
        <v>0.12826665555459363</v>
      </c>
      <c r="M115" s="2">
        <f>L115</f>
        <v>0.12826665555459363</v>
      </c>
    </row>
    <row r="116" spans="1:13" x14ac:dyDescent="0.2">
      <c r="A116" s="7">
        <f>A115+1</f>
        <v>65</v>
      </c>
      <c r="C116" s="8" t="s">
        <v>27</v>
      </c>
      <c r="E116" s="20">
        <v>3524399.9999999995</v>
      </c>
      <c r="F116" s="18">
        <v>9.7899999999999991</v>
      </c>
      <c r="G116" s="18"/>
      <c r="H116" s="20">
        <v>3524399.9999999995</v>
      </c>
      <c r="I116" s="18">
        <v>9.7899999999999991</v>
      </c>
      <c r="J116" s="21">
        <f>H116-E116</f>
        <v>0</v>
      </c>
      <c r="K116" s="18"/>
      <c r="L116" s="2">
        <f>IFERROR(J116/E116,"100.0%")</f>
        <v>0</v>
      </c>
      <c r="M116" s="2">
        <f>L116</f>
        <v>0</v>
      </c>
    </row>
    <row r="117" spans="1:13" x14ac:dyDescent="0.2">
      <c r="A117" s="7">
        <f>A116+1</f>
        <v>66</v>
      </c>
      <c r="C117" s="8" t="s">
        <v>24</v>
      </c>
      <c r="E117" s="43">
        <v>0</v>
      </c>
      <c r="F117" s="43">
        <v>0</v>
      </c>
      <c r="G117" s="18"/>
      <c r="H117" s="20">
        <v>572436</v>
      </c>
      <c r="I117" s="18">
        <v>1.5900999999999998</v>
      </c>
      <c r="J117" s="21">
        <f>H117-E117</f>
        <v>572436</v>
      </c>
      <c r="K117" s="18"/>
      <c r="L117" s="2" t="str">
        <f>IFERROR(J117/E117,"100.0%")</f>
        <v>100.0%</v>
      </c>
      <c r="M117" s="2" t="str">
        <f>L117</f>
        <v>100.0%</v>
      </c>
    </row>
    <row r="118" spans="1:13" x14ac:dyDescent="0.2">
      <c r="A118" s="7">
        <f>A117+1</f>
        <v>67</v>
      </c>
      <c r="C118" s="8" t="s">
        <v>9</v>
      </c>
      <c r="E118" s="20">
        <v>8024630.270270735</v>
      </c>
      <c r="F118" s="18">
        <v>22.290639639640929</v>
      </c>
      <c r="H118" s="20">
        <v>7525296</v>
      </c>
      <c r="I118" s="18">
        <v>20.903600000000001</v>
      </c>
      <c r="J118" s="21">
        <f>H118-E118</f>
        <v>-499334.27027073503</v>
      </c>
      <c r="L118" s="2">
        <f>J118/E118</f>
        <v>-6.2225205829188751E-2</v>
      </c>
      <c r="M118" s="2">
        <f>L118</f>
        <v>-6.2225205829188751E-2</v>
      </c>
    </row>
    <row r="119" spans="1:13" x14ac:dyDescent="0.2">
      <c r="A119" s="7">
        <f>A118+1</f>
        <v>68</v>
      </c>
      <c r="C119" s="8" t="s">
        <v>23</v>
      </c>
      <c r="E119" s="22">
        <f>SUM(E115:E118)</f>
        <v>12391357.370270735</v>
      </c>
      <c r="F119" s="38">
        <v>34.420437139640931</v>
      </c>
      <c r="G119" s="7"/>
      <c r="H119" s="22">
        <f>SUM(H115:H118)</f>
        <v>12572501.579999998</v>
      </c>
      <c r="I119" s="38">
        <v>34.923615499999997</v>
      </c>
      <c r="J119" s="23">
        <f>SUM(J115:J118)</f>
        <v>181144.20972926472</v>
      </c>
      <c r="L119" s="24">
        <f>J119/E119</f>
        <v>1.4618592968988592E-2</v>
      </c>
      <c r="M119" s="24">
        <f>(J119-J116)/(E119-E116)</f>
        <v>2.0429128297899311E-2</v>
      </c>
    </row>
    <row r="120" spans="1:13" x14ac:dyDescent="0.2">
      <c r="A120" s="7"/>
      <c r="E120" s="20"/>
      <c r="F120" s="18"/>
      <c r="G120" s="7"/>
      <c r="H120" s="20"/>
      <c r="I120" s="18"/>
      <c r="J120" s="21"/>
      <c r="L120" s="25"/>
      <c r="M120" s="25"/>
    </row>
    <row r="121" spans="1:13" x14ac:dyDescent="0.2">
      <c r="A121" s="7">
        <f>A119+1</f>
        <v>69</v>
      </c>
      <c r="C121" s="8" t="s">
        <v>36</v>
      </c>
      <c r="E121" s="22">
        <f>SUM(E115:E117)+H118</f>
        <v>11892023.1</v>
      </c>
      <c r="F121" s="38">
        <v>33.0333975</v>
      </c>
      <c r="G121" s="7"/>
      <c r="H121" s="22">
        <f>SUM(H115:H118)</f>
        <v>12572501.579999998</v>
      </c>
      <c r="I121" s="38">
        <v>34.923615499999997</v>
      </c>
      <c r="J121" s="23">
        <f>J115+J116+J117</f>
        <v>680478.47999999975</v>
      </c>
      <c r="L121" s="24">
        <f>J121/E121</f>
        <v>5.7221422652635093E-2</v>
      </c>
      <c r="M121" s="24">
        <f>(J121-J116)/(E121-E116)</f>
        <v>8.132279284902301E-2</v>
      </c>
    </row>
    <row r="122" spans="1:13" x14ac:dyDescent="0.2">
      <c r="A122" s="7">
        <f>A121+1</f>
        <v>70</v>
      </c>
      <c r="C122" s="8" t="s">
        <v>35</v>
      </c>
      <c r="E122" s="20"/>
      <c r="F122" s="18"/>
      <c r="G122" s="7"/>
      <c r="H122" s="20"/>
      <c r="I122" s="18"/>
      <c r="J122" s="21"/>
      <c r="L122" s="4">
        <v>0.15583260973647742</v>
      </c>
      <c r="M122" s="4">
        <v>0.80785538064725648</v>
      </c>
    </row>
    <row r="123" spans="1:13" x14ac:dyDescent="0.2">
      <c r="A123" s="7"/>
      <c r="J123" s="21"/>
    </row>
    <row r="124" spans="1:13" ht="14.25" x14ac:dyDescent="0.2">
      <c r="A124" s="7"/>
      <c r="C124" s="10" t="s">
        <v>90</v>
      </c>
      <c r="E124" s="8" t="s">
        <v>128</v>
      </c>
      <c r="J124" s="21"/>
    </row>
    <row r="125" spans="1:13" x14ac:dyDescent="0.2">
      <c r="A125" s="7">
        <f>A122+1</f>
        <v>71</v>
      </c>
      <c r="C125" s="8" t="s">
        <v>25</v>
      </c>
      <c r="E125" s="20">
        <v>3183888.8</v>
      </c>
      <c r="F125" s="18">
        <v>6.1228630769230765</v>
      </c>
      <c r="G125" s="18"/>
      <c r="H125" s="20">
        <v>3660601.4399999995</v>
      </c>
      <c r="I125" s="18">
        <v>7.0396181538461526</v>
      </c>
      <c r="J125" s="21">
        <f>H125-E125</f>
        <v>476712.63999999966</v>
      </c>
      <c r="K125" s="18"/>
      <c r="L125" s="2">
        <f>J125/E125</f>
        <v>0.1497265356754921</v>
      </c>
      <c r="M125" s="2">
        <f>L125</f>
        <v>0.1497265356754921</v>
      </c>
    </row>
    <row r="126" spans="1:13" x14ac:dyDescent="0.2">
      <c r="A126" s="7">
        <f>A125+1</f>
        <v>72</v>
      </c>
      <c r="C126" s="8" t="s">
        <v>27</v>
      </c>
      <c r="E126" s="20">
        <v>5090799.9999999991</v>
      </c>
      <c r="F126" s="18">
        <v>9.7899999999999991</v>
      </c>
      <c r="G126" s="18"/>
      <c r="H126" s="20">
        <v>5090799.9999999991</v>
      </c>
      <c r="I126" s="18">
        <v>9.7899999999999991</v>
      </c>
      <c r="J126" s="21">
        <f>H126-E126</f>
        <v>0</v>
      </c>
      <c r="K126" s="18"/>
      <c r="L126" s="2">
        <f>IFERROR(J126/E126,"100.0%")</f>
        <v>0</v>
      </c>
      <c r="M126" s="2">
        <f>L126</f>
        <v>0</v>
      </c>
    </row>
    <row r="127" spans="1:13" x14ac:dyDescent="0.2">
      <c r="A127" s="7">
        <f>A126+1</f>
        <v>73</v>
      </c>
      <c r="C127" s="8" t="s">
        <v>24</v>
      </c>
      <c r="E127" s="43">
        <v>0</v>
      </c>
      <c r="F127" s="43">
        <v>0</v>
      </c>
      <c r="G127" s="18"/>
      <c r="H127" s="20">
        <v>826852</v>
      </c>
      <c r="I127" s="18">
        <v>1.5900999999999998</v>
      </c>
      <c r="J127" s="21">
        <f>H127-E127</f>
        <v>826852</v>
      </c>
      <c r="K127" s="18"/>
      <c r="L127" s="2" t="str">
        <f>IFERROR(J127/E127,"100.0%")</f>
        <v>100.0%</v>
      </c>
      <c r="M127" s="2" t="str">
        <f>L127</f>
        <v>100.0%</v>
      </c>
    </row>
    <row r="128" spans="1:13" x14ac:dyDescent="0.2">
      <c r="A128" s="7">
        <f>A127+1</f>
        <v>74</v>
      </c>
      <c r="C128" s="8" t="s">
        <v>9</v>
      </c>
      <c r="E128" s="20">
        <v>11591132.612613283</v>
      </c>
      <c r="F128" s="18">
        <v>22.290639639640929</v>
      </c>
      <c r="H128" s="20">
        <v>10869872</v>
      </c>
      <c r="I128" s="18">
        <v>20.903600000000001</v>
      </c>
      <c r="J128" s="21">
        <f>H128-E128</f>
        <v>-721260.6126132831</v>
      </c>
      <c r="L128" s="2">
        <f>J128/E128</f>
        <v>-6.2225205829188682E-2</v>
      </c>
      <c r="M128" s="2">
        <f>L128</f>
        <v>-6.2225205829188682E-2</v>
      </c>
    </row>
    <row r="129" spans="1:13" x14ac:dyDescent="0.2">
      <c r="A129" s="7">
        <f>A128+1</f>
        <v>75</v>
      </c>
      <c r="C129" s="8" t="s">
        <v>23</v>
      </c>
      <c r="E129" s="22">
        <f>SUM(E125:E128)</f>
        <v>19865821.41261328</v>
      </c>
      <c r="F129" s="38">
        <v>38.203502716564003</v>
      </c>
      <c r="G129" s="7"/>
      <c r="H129" s="22">
        <f>SUM(H125:H128)</f>
        <v>20448125.439999998</v>
      </c>
      <c r="I129" s="38">
        <v>39.323318153846145</v>
      </c>
      <c r="J129" s="23">
        <f>SUM(J125:J128)</f>
        <v>582304.02738671657</v>
      </c>
      <c r="L129" s="24">
        <f>J129/E129</f>
        <v>2.9311852517560535E-2</v>
      </c>
      <c r="M129" s="24">
        <f>(J129-J126)/(E129-E126)</f>
        <v>3.9411382977056791E-2</v>
      </c>
    </row>
    <row r="130" spans="1:13" x14ac:dyDescent="0.2">
      <c r="A130" s="7"/>
      <c r="E130" s="20"/>
      <c r="F130" s="18"/>
      <c r="G130" s="7"/>
      <c r="H130" s="20"/>
      <c r="I130" s="18"/>
      <c r="J130" s="21"/>
      <c r="L130" s="25"/>
      <c r="M130" s="25"/>
    </row>
    <row r="131" spans="1:13" x14ac:dyDescent="0.2">
      <c r="A131" s="7">
        <f>A129+1</f>
        <v>76</v>
      </c>
      <c r="C131" s="8" t="s">
        <v>36</v>
      </c>
      <c r="E131" s="22">
        <f>SUM(E125:E127)+H128</f>
        <v>19144560.799999997</v>
      </c>
      <c r="F131" s="38">
        <v>36.816463076923071</v>
      </c>
      <c r="G131" s="7"/>
      <c r="H131" s="22">
        <f>SUM(H125:H128)</f>
        <v>20448125.439999998</v>
      </c>
      <c r="I131" s="38">
        <v>39.323318153846145</v>
      </c>
      <c r="J131" s="23">
        <f>J125+J126+J127</f>
        <v>1303564.6399999997</v>
      </c>
      <c r="L131" s="24">
        <f>J131/E131</f>
        <v>6.8090600438323975E-2</v>
      </c>
      <c r="M131" s="24">
        <f>(J131-J126)/(E131-E126)</f>
        <v>9.2755573298216376E-2</v>
      </c>
    </row>
    <row r="132" spans="1:13" x14ac:dyDescent="0.2">
      <c r="A132" s="7">
        <f>A131+1</f>
        <v>77</v>
      </c>
      <c r="C132" s="8" t="s">
        <v>35</v>
      </c>
      <c r="E132" s="20"/>
      <c r="F132" s="18"/>
      <c r="G132" s="7"/>
      <c r="H132" s="20"/>
      <c r="I132" s="18"/>
      <c r="J132" s="21"/>
      <c r="L132" s="4">
        <v>0.15753639460132929</v>
      </c>
      <c r="M132" s="4">
        <v>0.40942530404956345</v>
      </c>
    </row>
    <row r="133" spans="1:13" x14ac:dyDescent="0.2">
      <c r="A133" s="7"/>
      <c r="J133" s="29"/>
    </row>
    <row r="134" spans="1:13" ht="14.25" x14ac:dyDescent="0.2">
      <c r="A134" s="7"/>
      <c r="C134" s="10" t="s">
        <v>89</v>
      </c>
      <c r="E134" s="8" t="s">
        <v>129</v>
      </c>
    </row>
    <row r="135" spans="1:13" x14ac:dyDescent="0.2">
      <c r="A135" s="7">
        <f>A132+1</f>
        <v>78</v>
      </c>
      <c r="C135" s="8" t="s">
        <v>25</v>
      </c>
      <c r="E135" s="20">
        <v>206517.19011200004</v>
      </c>
      <c r="F135" s="18">
        <v>2.9714703613237416</v>
      </c>
      <c r="G135" s="18"/>
      <c r="H135" s="20">
        <v>231398.97891599999</v>
      </c>
      <c r="I135" s="18">
        <v>3.3294817110215829</v>
      </c>
      <c r="J135" s="21">
        <f>H135-E135</f>
        <v>24881.788803999953</v>
      </c>
      <c r="K135" s="18"/>
      <c r="L135" s="4"/>
      <c r="M135" s="2">
        <f>J135/E135</f>
        <v>0.1204828943803945</v>
      </c>
    </row>
    <row r="136" spans="1:13" x14ac:dyDescent="0.2">
      <c r="A136" s="7">
        <f>A135+1</f>
        <v>79</v>
      </c>
      <c r="C136" s="8" t="s">
        <v>24</v>
      </c>
      <c r="E136" s="43">
        <v>0</v>
      </c>
      <c r="F136" s="43">
        <v>0</v>
      </c>
      <c r="G136" s="18"/>
      <c r="H136" s="20">
        <v>87583.9</v>
      </c>
      <c r="I136" s="18">
        <v>1.2601999999999998</v>
      </c>
      <c r="J136" s="21">
        <f>H136-E136</f>
        <v>87583.9</v>
      </c>
      <c r="K136" s="18"/>
      <c r="L136" s="4"/>
      <c r="M136" s="2" t="str">
        <f>IFERROR(J136/E136,"100.0%")</f>
        <v>100.0%</v>
      </c>
    </row>
    <row r="137" spans="1:13" x14ac:dyDescent="0.2">
      <c r="A137" s="7">
        <f>A136+1</f>
        <v>80</v>
      </c>
      <c r="C137" s="8" t="s">
        <v>9</v>
      </c>
      <c r="E137" s="20">
        <v>1549199.4549550447</v>
      </c>
      <c r="F137" s="18">
        <v>22.290639639640929</v>
      </c>
      <c r="H137" s="20">
        <v>1452800.2</v>
      </c>
      <c r="I137" s="18">
        <v>20.903600000000001</v>
      </c>
      <c r="J137" s="21">
        <f>H137-E137</f>
        <v>-96399.254955044715</v>
      </c>
      <c r="L137" s="4"/>
      <c r="M137" s="2">
        <f>J137/E137</f>
        <v>-6.2225205829188772E-2</v>
      </c>
    </row>
    <row r="138" spans="1:13" x14ac:dyDescent="0.2">
      <c r="A138" s="7">
        <f>A137+1</f>
        <v>81</v>
      </c>
      <c r="C138" s="8" t="s">
        <v>23</v>
      </c>
      <c r="E138" s="22">
        <f>SUM(E135:E137)</f>
        <v>1755716.6450670448</v>
      </c>
      <c r="F138" s="38">
        <v>25.262110000964672</v>
      </c>
      <c r="G138" s="7"/>
      <c r="H138" s="22">
        <f>SUM(H135:H137)</f>
        <v>1771783.078916</v>
      </c>
      <c r="I138" s="38">
        <v>25.493281711021581</v>
      </c>
      <c r="J138" s="23">
        <f>SUM(J135:J137)</f>
        <v>16066.433848955232</v>
      </c>
      <c r="L138" s="25"/>
      <c r="M138" s="24">
        <f>J138/E138</f>
        <v>9.1509264288724169E-3</v>
      </c>
    </row>
    <row r="139" spans="1:13" x14ac:dyDescent="0.2">
      <c r="A139" s="7"/>
      <c r="E139" s="20"/>
      <c r="F139" s="18"/>
      <c r="G139" s="7"/>
      <c r="H139" s="20"/>
      <c r="I139" s="18"/>
      <c r="J139" s="21"/>
      <c r="L139" s="25"/>
      <c r="M139" s="25"/>
    </row>
    <row r="140" spans="1:13" x14ac:dyDescent="0.2">
      <c r="A140" s="7">
        <f>A138+1</f>
        <v>82</v>
      </c>
      <c r="C140" s="8" t="s">
        <v>36</v>
      </c>
      <c r="E140" s="22">
        <f>SUM(E135:E136)+H137</f>
        <v>1659317.3901120001</v>
      </c>
      <c r="F140" s="38">
        <v>23.87507036132374</v>
      </c>
      <c r="G140" s="7"/>
      <c r="H140" s="22">
        <f>SUM(H135:H137)</f>
        <v>1771783.078916</v>
      </c>
      <c r="I140" s="44">
        <v>25.493281711021581</v>
      </c>
      <c r="J140" s="23">
        <f>J135+J136</f>
        <v>112465.68880399995</v>
      </c>
      <c r="L140" s="25"/>
      <c r="M140" s="24">
        <f>(J140)/(E140)</f>
        <v>6.7778286103786792E-2</v>
      </c>
    </row>
    <row r="141" spans="1:13" x14ac:dyDescent="0.2">
      <c r="A141" s="7">
        <f>A140+1</f>
        <v>83</v>
      </c>
      <c r="C141" s="8" t="s">
        <v>35</v>
      </c>
      <c r="E141" s="20"/>
      <c r="F141" s="18"/>
      <c r="G141" s="7"/>
      <c r="H141" s="20"/>
      <c r="I141" s="18"/>
      <c r="J141" s="21"/>
      <c r="L141" s="25"/>
      <c r="M141" s="3">
        <v>0.54458269911093915</v>
      </c>
    </row>
    <row r="142" spans="1:13" x14ac:dyDescent="0.2">
      <c r="A142" s="7"/>
      <c r="J142" s="21"/>
      <c r="L142" s="25"/>
    </row>
    <row r="143" spans="1:13" ht="14.25" x14ac:dyDescent="0.2">
      <c r="A143" s="7"/>
      <c r="C143" s="10" t="s">
        <v>88</v>
      </c>
      <c r="E143" s="8" t="s">
        <v>130</v>
      </c>
      <c r="J143" s="21"/>
    </row>
    <row r="144" spans="1:13" x14ac:dyDescent="0.2">
      <c r="A144" s="7">
        <f>A141+1</f>
        <v>84</v>
      </c>
      <c r="C144" s="8" t="s">
        <v>25</v>
      </c>
      <c r="E144" s="20">
        <v>613437.50280000002</v>
      </c>
      <c r="F144" s="18">
        <v>3.0401303538507287</v>
      </c>
      <c r="G144" s="18"/>
      <c r="H144" s="20">
        <v>687216.3504</v>
      </c>
      <c r="I144" s="18">
        <v>3.4057703954802259</v>
      </c>
      <c r="J144" s="21">
        <f>H144-E144</f>
        <v>73778.847599999979</v>
      </c>
      <c r="K144" s="18"/>
      <c r="L144" s="4"/>
      <c r="M144" s="2">
        <f>J144/E144</f>
        <v>0.12027117230889976</v>
      </c>
    </row>
    <row r="145" spans="1:13" x14ac:dyDescent="0.2">
      <c r="A145" s="7">
        <f>A144+1</f>
        <v>85</v>
      </c>
      <c r="C145" s="8" t="s">
        <v>24</v>
      </c>
      <c r="E145" s="43">
        <v>0</v>
      </c>
      <c r="F145" s="43">
        <v>0</v>
      </c>
      <c r="G145" s="18"/>
      <c r="H145" s="20">
        <v>254283.15600000002</v>
      </c>
      <c r="I145" s="18">
        <v>1.2602</v>
      </c>
      <c r="J145" s="21">
        <f>H145-E145</f>
        <v>254283.15600000002</v>
      </c>
      <c r="K145" s="18"/>
      <c r="L145" s="4"/>
      <c r="M145" s="2" t="str">
        <f>IFERROR(J145/E145,"100.0%")</f>
        <v>100.0%</v>
      </c>
    </row>
    <row r="146" spans="1:13" x14ac:dyDescent="0.2">
      <c r="A146" s="7">
        <f>A145+1</f>
        <v>86</v>
      </c>
      <c r="C146" s="8" t="s">
        <v>9</v>
      </c>
      <c r="E146" s="20">
        <v>4497805.2664867463</v>
      </c>
      <c r="F146" s="18">
        <v>22.290639639640926</v>
      </c>
      <c r="H146" s="20">
        <v>4217928.4079999998</v>
      </c>
      <c r="I146" s="18">
        <v>20.903600000000001</v>
      </c>
      <c r="J146" s="21">
        <f>H146-E146</f>
        <v>-279876.85848674644</v>
      </c>
      <c r="L146" s="4"/>
      <c r="M146" s="2">
        <f>J146/E146</f>
        <v>-6.222520582918864E-2</v>
      </c>
    </row>
    <row r="147" spans="1:13" x14ac:dyDescent="0.2">
      <c r="A147" s="7">
        <f>A146+1</f>
        <v>87</v>
      </c>
      <c r="C147" s="8" t="s">
        <v>23</v>
      </c>
      <c r="E147" s="22">
        <f>SUM(E144:E146)</f>
        <v>5111242.7692867462</v>
      </c>
      <c r="F147" s="38">
        <v>25.330769993491653</v>
      </c>
      <c r="G147" s="7"/>
      <c r="H147" s="22">
        <f>SUM(H144:H146)</f>
        <v>5159427.9144000001</v>
      </c>
      <c r="I147" s="38">
        <v>25.56957039548023</v>
      </c>
      <c r="J147" s="23">
        <f>SUM(J144:J146)</f>
        <v>48185.145113253559</v>
      </c>
      <c r="L147" s="25"/>
      <c r="M147" s="24">
        <f>J147/E147</f>
        <v>9.4272855523114991E-3</v>
      </c>
    </row>
    <row r="148" spans="1:13" x14ac:dyDescent="0.2">
      <c r="A148" s="7"/>
      <c r="E148" s="20"/>
      <c r="F148" s="18"/>
      <c r="G148" s="7"/>
      <c r="H148" s="20"/>
      <c r="I148" s="18"/>
      <c r="J148" s="21"/>
      <c r="L148" s="25"/>
      <c r="M148" s="25"/>
    </row>
    <row r="149" spans="1:13" x14ac:dyDescent="0.2">
      <c r="A149" s="7">
        <f>A147+1</f>
        <v>88</v>
      </c>
      <c r="C149" s="8" t="s">
        <v>36</v>
      </c>
      <c r="E149" s="22">
        <f>SUM(E144:E145)+H146</f>
        <v>4831365.9107999997</v>
      </c>
      <c r="F149" s="38">
        <v>23.943730353850729</v>
      </c>
      <c r="G149" s="7"/>
      <c r="H149" s="22">
        <f>SUM(H144:H146)</f>
        <v>5159427.9144000001</v>
      </c>
      <c r="I149" s="38">
        <v>25.56957039548023</v>
      </c>
      <c r="J149" s="23">
        <f>J144+J145</f>
        <v>328062.0036</v>
      </c>
      <c r="L149" s="25"/>
      <c r="M149" s="24">
        <f>(J149)/(E149)</f>
        <v>6.7902537223821655E-2</v>
      </c>
    </row>
    <row r="150" spans="1:13" x14ac:dyDescent="0.2">
      <c r="A150" s="7">
        <f>A149+1</f>
        <v>89</v>
      </c>
      <c r="C150" s="8" t="s">
        <v>35</v>
      </c>
      <c r="E150" s="20"/>
      <c r="F150" s="18"/>
      <c r="G150" s="7"/>
      <c r="H150" s="20"/>
      <c r="I150" s="18"/>
      <c r="J150" s="21"/>
      <c r="L150" s="25"/>
      <c r="M150" s="3">
        <v>0.53479287148663046</v>
      </c>
    </row>
    <row r="154" spans="1:13" x14ac:dyDescent="0.2">
      <c r="A154" s="48" t="s">
        <v>141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</row>
    <row r="155" spans="1:13" x14ac:dyDescent="0.2">
      <c r="A155" s="48" t="s">
        <v>105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</row>
    <row r="156" spans="1:13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</row>
    <row r="157" spans="1:13" x14ac:dyDescent="0.2">
      <c r="A157" s="7"/>
      <c r="E157" s="49" t="s">
        <v>63</v>
      </c>
      <c r="F157" s="49"/>
      <c r="H157" s="49" t="s">
        <v>62</v>
      </c>
      <c r="I157" s="49"/>
      <c r="J157" s="49"/>
      <c r="L157" s="49" t="s">
        <v>61</v>
      </c>
      <c r="M157" s="49"/>
    </row>
    <row r="158" spans="1:13" x14ac:dyDescent="0.2">
      <c r="A158" s="7"/>
      <c r="E158" s="7"/>
      <c r="F158" s="7"/>
      <c r="H158" s="7"/>
      <c r="I158" s="7"/>
      <c r="J158" s="7" t="s">
        <v>58</v>
      </c>
      <c r="L158" s="7" t="s">
        <v>60</v>
      </c>
      <c r="M158" s="7" t="s">
        <v>59</v>
      </c>
    </row>
    <row r="159" spans="1:13" x14ac:dyDescent="0.2">
      <c r="A159" s="7" t="s">
        <v>0</v>
      </c>
      <c r="E159" s="7" t="s">
        <v>58</v>
      </c>
      <c r="F159" s="7" t="s">
        <v>12</v>
      </c>
      <c r="H159" s="7" t="s">
        <v>58</v>
      </c>
      <c r="I159" s="7" t="s">
        <v>12</v>
      </c>
      <c r="J159" s="7" t="s">
        <v>15</v>
      </c>
      <c r="L159" s="7" t="s">
        <v>57</v>
      </c>
      <c r="M159" s="7" t="s">
        <v>57</v>
      </c>
    </row>
    <row r="160" spans="1:13" ht="14.25" x14ac:dyDescent="0.2">
      <c r="A160" s="36" t="s">
        <v>1</v>
      </c>
      <c r="C160" s="15" t="s">
        <v>6</v>
      </c>
      <c r="E160" s="36" t="s">
        <v>17</v>
      </c>
      <c r="F160" s="36" t="s">
        <v>7</v>
      </c>
      <c r="H160" s="36" t="s">
        <v>17</v>
      </c>
      <c r="I160" s="36" t="s">
        <v>7</v>
      </c>
      <c r="J160" s="36" t="s">
        <v>17</v>
      </c>
      <c r="L160" s="36" t="s">
        <v>2</v>
      </c>
      <c r="M160" s="36" t="s">
        <v>2</v>
      </c>
    </row>
    <row r="161" spans="1:13" x14ac:dyDescent="0.2">
      <c r="E161" s="7" t="s">
        <v>3</v>
      </c>
      <c r="F161" s="7" t="s">
        <v>4</v>
      </c>
      <c r="G161" s="7"/>
      <c r="H161" s="7" t="s">
        <v>10</v>
      </c>
      <c r="I161" s="7" t="s">
        <v>11</v>
      </c>
      <c r="J161" s="7" t="s">
        <v>56</v>
      </c>
      <c r="K161" s="7"/>
      <c r="L161" s="7" t="s">
        <v>55</v>
      </c>
      <c r="M161" s="7" t="s">
        <v>8</v>
      </c>
    </row>
    <row r="162" spans="1:13" x14ac:dyDescent="0.2">
      <c r="A162" s="7"/>
      <c r="J162" s="21"/>
    </row>
    <row r="163" spans="1:13" ht="14.25" x14ac:dyDescent="0.2">
      <c r="A163" s="7"/>
      <c r="C163" s="10" t="s">
        <v>87</v>
      </c>
      <c r="E163" s="8" t="s">
        <v>131</v>
      </c>
      <c r="J163" s="21"/>
    </row>
    <row r="164" spans="1:13" x14ac:dyDescent="0.2">
      <c r="A164" s="7">
        <f>A150+1</f>
        <v>90</v>
      </c>
      <c r="C164" s="8" t="s">
        <v>25</v>
      </c>
      <c r="E164" s="20">
        <v>175281.62300000002</v>
      </c>
      <c r="F164" s="18">
        <v>2.3256152713281146</v>
      </c>
      <c r="G164" s="18"/>
      <c r="H164" s="20">
        <v>152277.38399999999</v>
      </c>
      <c r="I164" s="18">
        <v>2.0203978240679312</v>
      </c>
      <c r="J164" s="21">
        <f>H164-E164</f>
        <v>-23004.239000000031</v>
      </c>
      <c r="K164" s="18"/>
      <c r="L164" s="2">
        <f>J164/E164</f>
        <v>-0.13124159056879584</v>
      </c>
      <c r="M164" s="2">
        <f>L164</f>
        <v>-0.13124159056879584</v>
      </c>
    </row>
    <row r="165" spans="1:13" x14ac:dyDescent="0.2">
      <c r="A165" s="7">
        <f>A164+1</f>
        <v>91</v>
      </c>
      <c r="C165" s="8" t="s">
        <v>27</v>
      </c>
      <c r="E165" s="20">
        <v>737872.3</v>
      </c>
      <c r="F165" s="18">
        <v>9.7900000000000009</v>
      </c>
      <c r="G165" s="18"/>
      <c r="H165" s="20">
        <v>737872.3</v>
      </c>
      <c r="I165" s="18">
        <v>9.7900000000000009</v>
      </c>
      <c r="J165" s="21">
        <f>H165-E165</f>
        <v>0</v>
      </c>
      <c r="K165" s="18"/>
      <c r="L165" s="2">
        <f>IFERROR(J165/E165,"100.0%")</f>
        <v>0</v>
      </c>
      <c r="M165" s="2">
        <f>L165</f>
        <v>0</v>
      </c>
    </row>
    <row r="166" spans="1:13" x14ac:dyDescent="0.2">
      <c r="A166" s="7">
        <f>A165+1</f>
        <v>92</v>
      </c>
      <c r="C166" s="8" t="s">
        <v>9</v>
      </c>
      <c r="E166" s="20">
        <v>1680045.5096397367</v>
      </c>
      <c r="F166" s="18">
        <v>22.290639639640926</v>
      </c>
      <c r="H166" s="20">
        <v>1575504.3320000002</v>
      </c>
      <c r="I166" s="18">
        <v>20.903600000000004</v>
      </c>
      <c r="J166" s="21">
        <f>H166-E166</f>
        <v>-104541.17763973656</v>
      </c>
      <c r="L166" s="2">
        <f>J166/E166</f>
        <v>-6.2225205829188529E-2</v>
      </c>
      <c r="M166" s="2">
        <f>L166</f>
        <v>-6.2225205829188529E-2</v>
      </c>
    </row>
    <row r="167" spans="1:13" x14ac:dyDescent="0.2">
      <c r="A167" s="7">
        <f>A166+1</f>
        <v>93</v>
      </c>
      <c r="C167" s="8" t="s">
        <v>23</v>
      </c>
      <c r="E167" s="22">
        <f>SUM(E164:E166)</f>
        <v>2593199.4326397367</v>
      </c>
      <c r="F167" s="38">
        <v>34.406254910969039</v>
      </c>
      <c r="G167" s="7"/>
      <c r="H167" s="22">
        <f>SUM(H163:H166)</f>
        <v>2465654.0160000003</v>
      </c>
      <c r="I167" s="38">
        <v>32.713997824067938</v>
      </c>
      <c r="J167" s="23">
        <f>SUM(J164:J166)</f>
        <v>-127545.41663973659</v>
      </c>
      <c r="L167" s="16">
        <f>J167/E167</f>
        <v>-4.9184576795122253E-2</v>
      </c>
      <c r="M167" s="16">
        <f>(J167-J165)/(E167-E165)</f>
        <v>-6.8745513605606864E-2</v>
      </c>
    </row>
    <row r="168" spans="1:13" x14ac:dyDescent="0.2">
      <c r="A168" s="7"/>
      <c r="E168" s="20"/>
      <c r="F168" s="18"/>
      <c r="G168" s="7"/>
      <c r="H168" s="20"/>
      <c r="I168" s="18"/>
      <c r="J168" s="21"/>
      <c r="L168" s="25"/>
      <c r="M168" s="25"/>
    </row>
    <row r="169" spans="1:13" x14ac:dyDescent="0.2">
      <c r="A169" s="7">
        <f>A167+1</f>
        <v>94</v>
      </c>
      <c r="C169" s="8" t="s">
        <v>36</v>
      </c>
      <c r="E169" s="22">
        <f>SUM(E164:E165)+H166</f>
        <v>2488658.2550000004</v>
      </c>
      <c r="F169" s="38">
        <v>33.019215271328115</v>
      </c>
      <c r="G169" s="7"/>
      <c r="H169" s="22">
        <f>SUM(H164:H166)</f>
        <v>2465654.0160000003</v>
      </c>
      <c r="I169" s="38">
        <v>32.713997824067938</v>
      </c>
      <c r="J169" s="23">
        <f>J164+J165</f>
        <v>-23004.239000000031</v>
      </c>
      <c r="L169" s="16">
        <f>J169/E169</f>
        <v>-9.2436311630099757E-3</v>
      </c>
      <c r="M169" s="16">
        <f>(J169-J165)/(E169-E165)</f>
        <v>-1.3139378308526599E-2</v>
      </c>
    </row>
    <row r="170" spans="1:13" x14ac:dyDescent="0.2">
      <c r="A170" s="7">
        <f>A169+1</f>
        <v>95</v>
      </c>
      <c r="C170" s="8" t="s">
        <v>35</v>
      </c>
      <c r="E170" s="20"/>
      <c r="F170" s="18"/>
      <c r="G170" s="7"/>
      <c r="H170" s="20"/>
      <c r="I170" s="18"/>
      <c r="J170" s="21"/>
      <c r="L170" s="2">
        <v>-2.5192071589008588E-2</v>
      </c>
      <c r="M170" s="2">
        <v>-0.13124159056879589</v>
      </c>
    </row>
    <row r="171" spans="1:13" x14ac:dyDescent="0.2">
      <c r="A171" s="7"/>
      <c r="J171" s="21"/>
      <c r="L171" s="2"/>
      <c r="M171" s="2"/>
    </row>
    <row r="172" spans="1:13" ht="14.25" x14ac:dyDescent="0.2">
      <c r="A172" s="7"/>
      <c r="C172" s="10" t="s">
        <v>86</v>
      </c>
      <c r="E172" s="8" t="s">
        <v>132</v>
      </c>
      <c r="J172" s="21"/>
    </row>
    <row r="173" spans="1:13" x14ac:dyDescent="0.2">
      <c r="A173" s="7">
        <f>A170+1</f>
        <v>96</v>
      </c>
      <c r="C173" s="8" t="s">
        <v>25</v>
      </c>
      <c r="E173" s="20">
        <v>272637.50525799999</v>
      </c>
      <c r="F173" s="18">
        <v>2.3572450868922177</v>
      </c>
      <c r="G173" s="18"/>
      <c r="H173" s="20">
        <v>229123.80745800002</v>
      </c>
      <c r="I173" s="18">
        <v>1.9810222695124255</v>
      </c>
      <c r="J173" s="21">
        <f>H173-E173</f>
        <v>-43513.697799999965</v>
      </c>
      <c r="K173" s="18"/>
      <c r="L173" s="2">
        <f>J173/E173</f>
        <v>-0.15960275809750554</v>
      </c>
      <c r="M173" s="2">
        <f>L173</f>
        <v>-0.15960275809750554</v>
      </c>
    </row>
    <row r="174" spans="1:13" x14ac:dyDescent="0.2">
      <c r="A174" s="7">
        <f>A173+1</f>
        <v>97</v>
      </c>
      <c r="C174" s="8" t="s">
        <v>27</v>
      </c>
      <c r="E174" s="20">
        <v>1132305.3302</v>
      </c>
      <c r="F174" s="18">
        <v>9.7900000000000009</v>
      </c>
      <c r="G174" s="18"/>
      <c r="H174" s="20">
        <v>1132305.3302</v>
      </c>
      <c r="I174" s="18">
        <v>9.7900000000000009</v>
      </c>
      <c r="J174" s="21">
        <f>H174-E174</f>
        <v>0</v>
      </c>
      <c r="K174" s="18"/>
      <c r="L174" s="2">
        <f>IFERROR(J174/E174,"100.0%")</f>
        <v>0</v>
      </c>
      <c r="M174" s="2">
        <f>L174</f>
        <v>0</v>
      </c>
    </row>
    <row r="175" spans="1:13" x14ac:dyDescent="0.2">
      <c r="A175" s="7">
        <f>A174+1</f>
        <v>98</v>
      </c>
      <c r="C175" s="8" t="s">
        <v>9</v>
      </c>
      <c r="E175" s="20">
        <v>2578121.5605242932</v>
      </c>
      <c r="F175" s="18">
        <v>22.290639639640926</v>
      </c>
      <c r="H175" s="20">
        <v>2417697.4157680003</v>
      </c>
      <c r="I175" s="18">
        <v>20.903600000000004</v>
      </c>
      <c r="J175" s="21">
        <f>H175-E175</f>
        <v>-160424.14475629292</v>
      </c>
      <c r="L175" s="2">
        <f>J175/E175</f>
        <v>-6.222520582918855E-2</v>
      </c>
      <c r="M175" s="2">
        <f>L175</f>
        <v>-6.222520582918855E-2</v>
      </c>
    </row>
    <row r="176" spans="1:13" x14ac:dyDescent="0.2">
      <c r="A176" s="7">
        <f>A175+1</f>
        <v>99</v>
      </c>
      <c r="C176" s="8" t="s">
        <v>23</v>
      </c>
      <c r="E176" s="22">
        <f>SUM(E173:E175)</f>
        <v>3983064.3959822934</v>
      </c>
      <c r="F176" s="38">
        <v>34.437884726533149</v>
      </c>
      <c r="G176" s="7"/>
      <c r="H176" s="22">
        <f>SUM(H172:H175)</f>
        <v>3779126.5534260003</v>
      </c>
      <c r="I176" s="38">
        <v>32.674622269512426</v>
      </c>
      <c r="J176" s="23">
        <f>SUM(J173:J175)</f>
        <v>-203937.84255629289</v>
      </c>
      <c r="L176" s="16">
        <f>J176/E176</f>
        <v>-5.120124162742748E-2</v>
      </c>
      <c r="M176" s="16">
        <f>(J176-J174)/(E176-E174)</f>
        <v>-7.153808436642789E-2</v>
      </c>
    </row>
    <row r="177" spans="1:13" x14ac:dyDescent="0.2">
      <c r="A177" s="7"/>
      <c r="E177" s="20"/>
      <c r="F177" s="18"/>
      <c r="G177" s="7"/>
      <c r="H177" s="20"/>
      <c r="I177" s="18"/>
      <c r="J177" s="21"/>
      <c r="L177" s="25"/>
      <c r="M177" s="25"/>
    </row>
    <row r="178" spans="1:13" x14ac:dyDescent="0.2">
      <c r="A178" s="7">
        <f>A176+1</f>
        <v>100</v>
      </c>
      <c r="C178" s="8" t="s">
        <v>36</v>
      </c>
      <c r="E178" s="22">
        <f>SUM(E173:E174)+H175</f>
        <v>3822640.2512260005</v>
      </c>
      <c r="F178" s="38">
        <v>33.050845086892224</v>
      </c>
      <c r="G178" s="7"/>
      <c r="H178" s="22">
        <f>SUM(H173:H175)</f>
        <v>3779126.5534260003</v>
      </c>
      <c r="I178" s="38">
        <v>32.674622269512426</v>
      </c>
      <c r="J178" s="23">
        <f>J173+J174</f>
        <v>-43513.697799999965</v>
      </c>
      <c r="L178" s="16">
        <f>J178/E178</f>
        <v>-1.1383152726978223E-2</v>
      </c>
      <c r="M178" s="16">
        <f>(J178-J174)/(E178-E174)</f>
        <v>-1.6174082066854837E-2</v>
      </c>
    </row>
    <row r="179" spans="1:13" x14ac:dyDescent="0.2">
      <c r="A179" s="7">
        <f>A178+1</f>
        <v>101</v>
      </c>
      <c r="C179" s="8" t="s">
        <v>35</v>
      </c>
      <c r="E179" s="20"/>
      <c r="F179" s="18"/>
      <c r="G179" s="7"/>
      <c r="H179" s="20"/>
      <c r="I179" s="18"/>
      <c r="J179" s="21"/>
      <c r="L179" s="2">
        <v>-3.097186355330599E-2</v>
      </c>
      <c r="M179" s="2">
        <v>-0.15960275809750565</v>
      </c>
    </row>
    <row r="180" spans="1:13" x14ac:dyDescent="0.2">
      <c r="A180" s="7"/>
      <c r="J180" s="21"/>
      <c r="L180" s="2"/>
      <c r="M180" s="2"/>
    </row>
    <row r="181" spans="1:13" ht="14.25" x14ac:dyDescent="0.2">
      <c r="A181" s="7"/>
      <c r="C181" s="10" t="s">
        <v>85</v>
      </c>
      <c r="E181" s="8" t="s">
        <v>133</v>
      </c>
      <c r="J181" s="21"/>
    </row>
    <row r="182" spans="1:13" x14ac:dyDescent="0.2">
      <c r="A182" s="7">
        <f>A179+1</f>
        <v>102</v>
      </c>
      <c r="C182" s="8" t="s">
        <v>25</v>
      </c>
      <c r="E182" s="20">
        <v>614548.49508000002</v>
      </c>
      <c r="F182" s="18">
        <v>2.398324135266515</v>
      </c>
      <c r="G182" s="18"/>
      <c r="H182" s="20">
        <v>499151.42447999999</v>
      </c>
      <c r="I182" s="18">
        <v>1.9479779351297684</v>
      </c>
      <c r="J182" s="21">
        <f>H182-E182</f>
        <v>-115397.07060000004</v>
      </c>
      <c r="K182" s="18"/>
      <c r="L182" s="2">
        <f>J182/E182</f>
        <v>-0.18777536927330366</v>
      </c>
      <c r="M182" s="2">
        <f>L182</f>
        <v>-0.18777536927330366</v>
      </c>
    </row>
    <row r="183" spans="1:13" x14ac:dyDescent="0.2">
      <c r="A183" s="7">
        <f>A182+1</f>
        <v>103</v>
      </c>
      <c r="C183" s="8" t="s">
        <v>27</v>
      </c>
      <c r="E183" s="20">
        <v>2508597.432</v>
      </c>
      <c r="F183" s="18">
        <v>9.7900000000000009</v>
      </c>
      <c r="G183" s="18"/>
      <c r="H183" s="20">
        <v>2508597.432</v>
      </c>
      <c r="I183" s="18">
        <v>9.7900000000000009</v>
      </c>
      <c r="J183" s="21">
        <f>H183-E183</f>
        <v>0</v>
      </c>
      <c r="K183" s="18"/>
      <c r="L183" s="2">
        <f>IFERROR(J183/E183,"100.0%")</f>
        <v>0</v>
      </c>
      <c r="M183" s="2">
        <f>L183</f>
        <v>0</v>
      </c>
    </row>
    <row r="184" spans="1:13" x14ac:dyDescent="0.2">
      <c r="A184" s="7">
        <f>A183+1</f>
        <v>104</v>
      </c>
      <c r="C184" s="8" t="s">
        <v>9</v>
      </c>
      <c r="E184" s="20">
        <v>5711771.3337733028</v>
      </c>
      <c r="F184" s="18">
        <v>22.290639639640926</v>
      </c>
      <c r="H184" s="20">
        <v>5356355.1868799999</v>
      </c>
      <c r="I184" s="18">
        <v>20.903600000000001</v>
      </c>
      <c r="J184" s="21">
        <f>H184-E184</f>
        <v>-355416.14689330291</v>
      </c>
      <c r="L184" s="2">
        <f>J184/E184</f>
        <v>-6.2225205829188605E-2</v>
      </c>
      <c r="M184" s="2">
        <f>L184</f>
        <v>-6.2225205829188605E-2</v>
      </c>
    </row>
    <row r="185" spans="1:13" x14ac:dyDescent="0.2">
      <c r="A185" s="7">
        <f>A184+1</f>
        <v>105</v>
      </c>
      <c r="C185" s="8" t="s">
        <v>23</v>
      </c>
      <c r="E185" s="22">
        <f>SUM(E182:E184)</f>
        <v>8834917.2608533017</v>
      </c>
      <c r="F185" s="38">
        <v>34.478963774907442</v>
      </c>
      <c r="G185" s="7"/>
      <c r="H185" s="22">
        <f>SUM(H182:H184)</f>
        <v>8364104.0433600005</v>
      </c>
      <c r="I185" s="38">
        <v>32.641577935129774</v>
      </c>
      <c r="J185" s="23">
        <f>SUM(J182:J184)</f>
        <v>-470813.21749330295</v>
      </c>
      <c r="L185" s="16">
        <f>J185/E185</f>
        <v>-5.3290053952110297E-2</v>
      </c>
      <c r="M185" s="16">
        <f>(J185-J183)/(E185-E183)</f>
        <v>-7.4421342934007456E-2</v>
      </c>
    </row>
    <row r="186" spans="1:13" x14ac:dyDescent="0.2">
      <c r="A186" s="7"/>
      <c r="E186" s="20"/>
      <c r="F186" s="18"/>
      <c r="G186" s="7"/>
      <c r="H186" s="20"/>
      <c r="I186" s="18"/>
      <c r="J186" s="21"/>
      <c r="L186" s="25"/>
      <c r="M186" s="25"/>
    </row>
    <row r="187" spans="1:13" x14ac:dyDescent="0.2">
      <c r="A187" s="7">
        <f>A185+1</f>
        <v>106</v>
      </c>
      <c r="C187" s="8" t="s">
        <v>36</v>
      </c>
      <c r="E187" s="22">
        <f>SUM(E182:E183)+H184</f>
        <v>8479501.1139599998</v>
      </c>
      <c r="F187" s="38">
        <v>33.091924135266517</v>
      </c>
      <c r="G187" s="7"/>
      <c r="H187" s="22">
        <f>SUM(H182:H184)</f>
        <v>8364104.0433600005</v>
      </c>
      <c r="I187" s="38">
        <v>32.641577935129774</v>
      </c>
      <c r="J187" s="23">
        <f>J182+J183</f>
        <v>-115397.07060000004</v>
      </c>
      <c r="L187" s="16">
        <f>J187/E187</f>
        <v>-1.360894574446357E-2</v>
      </c>
      <c r="M187" s="16">
        <f>(J187-J183)/(E187-E183)</f>
        <v>-1.9326567090447517E-2</v>
      </c>
    </row>
    <row r="188" spans="1:13" x14ac:dyDescent="0.2">
      <c r="A188" s="7">
        <f>A187+1</f>
        <v>107</v>
      </c>
      <c r="C188" s="8" t="s">
        <v>35</v>
      </c>
      <c r="E188" s="20"/>
      <c r="F188" s="18"/>
      <c r="G188" s="7"/>
      <c r="H188" s="20"/>
      <c r="I188" s="18"/>
      <c r="J188" s="21"/>
      <c r="L188" s="2">
        <v>-3.6948984547734841E-2</v>
      </c>
      <c r="M188" s="2">
        <v>-0.18777536927330346</v>
      </c>
    </row>
    <row r="189" spans="1:13" x14ac:dyDescent="0.2">
      <c r="A189" s="7"/>
      <c r="J189" s="21"/>
      <c r="L189" s="2"/>
      <c r="M189" s="2"/>
    </row>
    <row r="190" spans="1:13" ht="14.25" x14ac:dyDescent="0.2">
      <c r="A190" s="7"/>
      <c r="C190" s="10" t="s">
        <v>84</v>
      </c>
      <c r="E190" s="8" t="s">
        <v>134</v>
      </c>
      <c r="J190" s="21"/>
      <c r="L190" s="2"/>
      <c r="M190" s="2"/>
    </row>
    <row r="191" spans="1:13" x14ac:dyDescent="0.2">
      <c r="A191" s="7">
        <f>A188+1</f>
        <v>108</v>
      </c>
      <c r="C191" s="8" t="s">
        <v>25</v>
      </c>
      <c r="E191" s="20">
        <v>777628.5580800001</v>
      </c>
      <c r="F191" s="18">
        <v>1.312320369380316</v>
      </c>
      <c r="G191" s="18"/>
      <c r="H191" s="20">
        <v>815151.64488000015</v>
      </c>
      <c r="I191" s="18">
        <v>1.375644061158364</v>
      </c>
      <c r="J191" s="21">
        <f>H191-E191</f>
        <v>37523.086800000048</v>
      </c>
      <c r="K191" s="18"/>
      <c r="L191" s="2">
        <f>J191/E191</f>
        <v>4.8253226312374942E-2</v>
      </c>
      <c r="M191" s="2">
        <f>L191</f>
        <v>4.8253226312374942E-2</v>
      </c>
    </row>
    <row r="192" spans="1:13" x14ac:dyDescent="0.2">
      <c r="A192" s="7">
        <f>A191+1</f>
        <v>109</v>
      </c>
      <c r="C192" s="8" t="s">
        <v>27</v>
      </c>
      <c r="E192" s="20">
        <v>5801162.4000000004</v>
      </c>
      <c r="F192" s="18">
        <v>9.7900000000000009</v>
      </c>
      <c r="G192" s="18"/>
      <c r="H192" s="20">
        <v>5801162.4000000004</v>
      </c>
      <c r="I192" s="18">
        <v>9.7900000000000009</v>
      </c>
      <c r="J192" s="21">
        <f>H192-E192</f>
        <v>0</v>
      </c>
      <c r="K192" s="18"/>
      <c r="L192" s="2">
        <f>IFERROR(J192/E192,"100.0%")</f>
        <v>0</v>
      </c>
      <c r="M192" s="2">
        <f>L192</f>
        <v>0</v>
      </c>
    </row>
    <row r="193" spans="1:13" x14ac:dyDescent="0.2">
      <c r="A193" s="7">
        <f>A192+1</f>
        <v>110</v>
      </c>
      <c r="C193" s="8" t="s">
        <v>9</v>
      </c>
      <c r="E193" s="20">
        <v>13208541.42486563</v>
      </c>
      <c r="F193" s="18">
        <v>22.290639639640929</v>
      </c>
      <c r="H193" s="20">
        <v>12386637.216000002</v>
      </c>
      <c r="I193" s="18">
        <v>20.903600000000004</v>
      </c>
      <c r="J193" s="21">
        <f>H193-E193</f>
        <v>-821904.20886562765</v>
      </c>
      <c r="L193" s="2">
        <f>J193/E193</f>
        <v>-6.2225205829188585E-2</v>
      </c>
      <c r="M193" s="2">
        <f>L193</f>
        <v>-6.2225205829188585E-2</v>
      </c>
    </row>
    <row r="194" spans="1:13" x14ac:dyDescent="0.2">
      <c r="A194" s="7">
        <f>A193+1</f>
        <v>111</v>
      </c>
      <c r="C194" s="8" t="s">
        <v>23</v>
      </c>
      <c r="E194" s="22">
        <f>SUM(E191:E193)</f>
        <v>19787332.382945631</v>
      </c>
      <c r="F194" s="38">
        <v>33.392960009021252</v>
      </c>
      <c r="G194" s="7"/>
      <c r="H194" s="22">
        <f>SUM(H191:H193)</f>
        <v>19002951.260880001</v>
      </c>
      <c r="I194" s="38">
        <v>32.069244061158365</v>
      </c>
      <c r="J194" s="23">
        <f>SUM(J191:J193)</f>
        <v>-784381.1220656276</v>
      </c>
      <c r="L194" s="16">
        <f>J194/E194</f>
        <v>-3.9640569374660754E-2</v>
      </c>
      <c r="M194" s="16">
        <f>(J194-J192)/(E194-E192)</f>
        <v>-5.6082624694400354E-2</v>
      </c>
    </row>
    <row r="195" spans="1:13" x14ac:dyDescent="0.2">
      <c r="A195" s="7"/>
      <c r="E195" s="20"/>
      <c r="F195" s="18"/>
      <c r="G195" s="7"/>
      <c r="H195" s="20"/>
      <c r="I195" s="18"/>
      <c r="J195" s="21"/>
      <c r="L195" s="25"/>
      <c r="M195" s="25"/>
    </row>
    <row r="196" spans="1:13" x14ac:dyDescent="0.2">
      <c r="A196" s="7">
        <f>A194+1</f>
        <v>112</v>
      </c>
      <c r="C196" s="8" t="s">
        <v>36</v>
      </c>
      <c r="E196" s="22">
        <f>SUM(E191:E192)+H193</f>
        <v>18965428.174080003</v>
      </c>
      <c r="F196" s="38">
        <v>32.00592036938032</v>
      </c>
      <c r="G196" s="7"/>
      <c r="H196" s="22">
        <f>SUM(H191:H193)</f>
        <v>19002951.260880001</v>
      </c>
      <c r="I196" s="38">
        <v>32.069244061158365</v>
      </c>
      <c r="J196" s="23">
        <f>J191+J192</f>
        <v>37523.086800000048</v>
      </c>
      <c r="L196" s="16">
        <f>J196/E196</f>
        <v>1.9784993228511836E-3</v>
      </c>
      <c r="M196" s="16">
        <f>(J196-J192)/(E196-E192)</f>
        <v>2.8503744488265915E-3</v>
      </c>
    </row>
    <row r="197" spans="1:13" x14ac:dyDescent="0.2">
      <c r="A197" s="7">
        <f>A196+1</f>
        <v>113</v>
      </c>
      <c r="C197" s="8" t="s">
        <v>35</v>
      </c>
      <c r="E197" s="20"/>
      <c r="F197" s="18"/>
      <c r="G197" s="7"/>
      <c r="H197" s="20"/>
      <c r="I197" s="18"/>
      <c r="J197" s="21"/>
      <c r="L197" s="3">
        <v>5.7036447941721802E-3</v>
      </c>
      <c r="M197" s="3">
        <v>4.8253226312374886E-2</v>
      </c>
    </row>
    <row r="198" spans="1:13" x14ac:dyDescent="0.2">
      <c r="A198" s="7"/>
      <c r="J198" s="21"/>
    </row>
    <row r="199" spans="1:13" ht="14.25" x14ac:dyDescent="0.2">
      <c r="A199" s="7"/>
      <c r="C199" s="10" t="s">
        <v>83</v>
      </c>
      <c r="E199" s="8" t="s">
        <v>135</v>
      </c>
      <c r="J199" s="21"/>
    </row>
    <row r="200" spans="1:13" x14ac:dyDescent="0.2">
      <c r="A200" s="7">
        <f>A197+1</f>
        <v>114</v>
      </c>
      <c r="C200" s="8" t="s">
        <v>25</v>
      </c>
      <c r="E200" s="20">
        <v>1901634.1410300001</v>
      </c>
      <c r="F200" s="18">
        <v>0.96144172263136862</v>
      </c>
      <c r="G200" s="18"/>
      <c r="H200" s="20">
        <v>2069602.4817300001</v>
      </c>
      <c r="I200" s="18">
        <v>1.0463643517248231</v>
      </c>
      <c r="J200" s="21">
        <f>H200-E200</f>
        <v>167968.34070000006</v>
      </c>
      <c r="K200" s="18"/>
      <c r="L200" s="2">
        <f>J200/E200</f>
        <v>8.8328420843886285E-2</v>
      </c>
      <c r="M200" s="2">
        <f>L200</f>
        <v>8.8328420843886285E-2</v>
      </c>
    </row>
    <row r="201" spans="1:13" x14ac:dyDescent="0.2">
      <c r="A201" s="7">
        <f>A200+1</f>
        <v>115</v>
      </c>
      <c r="C201" s="8" t="s">
        <v>27</v>
      </c>
      <c r="E201" s="20">
        <v>19363626.314999998</v>
      </c>
      <c r="F201" s="18">
        <v>9.7899999999999991</v>
      </c>
      <c r="G201" s="18"/>
      <c r="H201" s="20">
        <v>19363626.314999998</v>
      </c>
      <c r="I201" s="18">
        <v>9.7899999999999991</v>
      </c>
      <c r="J201" s="21">
        <f>H201-E201</f>
        <v>0</v>
      </c>
      <c r="K201" s="18"/>
      <c r="L201" s="2">
        <f>IFERROR(J201/E201,"100.0%")</f>
        <v>0</v>
      </c>
      <c r="M201" s="2">
        <f>L201</f>
        <v>0</v>
      </c>
    </row>
    <row r="202" spans="1:13" x14ac:dyDescent="0.2">
      <c r="A202" s="7">
        <f>A201+1</f>
        <v>116</v>
      </c>
      <c r="C202" s="8" t="s">
        <v>9</v>
      </c>
      <c r="E202" s="20">
        <v>44088622.707286336</v>
      </c>
      <c r="F202" s="18">
        <v>22.290639639640929</v>
      </c>
      <c r="H202" s="20">
        <v>41345199.084600002</v>
      </c>
      <c r="I202" s="18">
        <v>20.903600000000001</v>
      </c>
      <c r="J202" s="21">
        <f>H202-E202</f>
        <v>-2743423.622686334</v>
      </c>
      <c r="L202" s="2">
        <f>J202/E202</f>
        <v>-6.2225205829188675E-2</v>
      </c>
      <c r="M202" s="2">
        <f>L202</f>
        <v>-6.2225205829188675E-2</v>
      </c>
    </row>
    <row r="203" spans="1:13" x14ac:dyDescent="0.2">
      <c r="A203" s="7">
        <f>A202+1</f>
        <v>117</v>
      </c>
      <c r="C203" s="8" t="s">
        <v>23</v>
      </c>
      <c r="E203" s="22">
        <f>SUM(E200:E202)</f>
        <v>65353883.163316332</v>
      </c>
      <c r="F203" s="38">
        <v>33.042081362272299</v>
      </c>
      <c r="G203" s="7"/>
      <c r="H203" s="22">
        <f>SUM(H200:H202)</f>
        <v>62778427.881329998</v>
      </c>
      <c r="I203" s="38">
        <v>31.739964351724819</v>
      </c>
      <c r="J203" s="23">
        <f>SUM(J200:J202)</f>
        <v>-2575455.2819863339</v>
      </c>
      <c r="L203" s="16">
        <f>J203/E203</f>
        <v>-3.9407838636770678E-2</v>
      </c>
      <c r="M203" s="16">
        <f>(J203-J201)/(E203-E201)</f>
        <v>-5.6000019536325316E-2</v>
      </c>
    </row>
    <row r="204" spans="1:13" x14ac:dyDescent="0.2">
      <c r="A204" s="7"/>
      <c r="E204" s="20"/>
      <c r="F204" s="18"/>
      <c r="G204" s="7"/>
      <c r="H204" s="20"/>
      <c r="I204" s="18"/>
      <c r="J204" s="21"/>
      <c r="L204" s="25"/>
      <c r="M204" s="25"/>
    </row>
    <row r="205" spans="1:13" x14ac:dyDescent="0.2">
      <c r="A205" s="7">
        <f>A203+1</f>
        <v>118</v>
      </c>
      <c r="C205" s="8" t="s">
        <v>36</v>
      </c>
      <c r="E205" s="22">
        <f>SUM(E200:E201)+H202</f>
        <v>62610459.540629998</v>
      </c>
      <c r="F205" s="38">
        <v>31.655041722631367</v>
      </c>
      <c r="G205" s="7"/>
      <c r="H205" s="22">
        <f>SUM(H200:H202)</f>
        <v>62778427.881329998</v>
      </c>
      <c r="I205" s="38">
        <v>31.739964351724819</v>
      </c>
      <c r="J205" s="23">
        <f>J200+J201</f>
        <v>167968.34070000006</v>
      </c>
      <c r="L205" s="16">
        <f>J205/E205</f>
        <v>2.6827520821980206E-3</v>
      </c>
      <c r="M205" s="16">
        <f>(J205-J201)/(E205-E201)</f>
        <v>3.883945439973962E-3</v>
      </c>
    </row>
    <row r="206" spans="1:13" x14ac:dyDescent="0.2">
      <c r="A206" s="7">
        <f>A205+1</f>
        <v>119</v>
      </c>
      <c r="C206" s="8" t="s">
        <v>35</v>
      </c>
      <c r="E206" s="20"/>
      <c r="F206" s="18"/>
      <c r="G206" s="7"/>
      <c r="H206" s="20"/>
      <c r="I206" s="18"/>
      <c r="J206" s="21"/>
      <c r="L206" s="2">
        <v>7.8987201237110047E-3</v>
      </c>
      <c r="M206" s="2">
        <v>8.8328420843886257E-2</v>
      </c>
    </row>
    <row r="207" spans="1:13" x14ac:dyDescent="0.2">
      <c r="A207" s="7"/>
      <c r="J207" s="21"/>
      <c r="L207" s="2"/>
      <c r="M207" s="2"/>
    </row>
    <row r="208" spans="1:13" ht="14.25" x14ac:dyDescent="0.2">
      <c r="A208" s="7"/>
      <c r="C208" s="10" t="s">
        <v>82</v>
      </c>
      <c r="E208" s="8" t="s">
        <v>136</v>
      </c>
      <c r="J208" s="21"/>
      <c r="L208" s="2"/>
      <c r="M208" s="2"/>
    </row>
    <row r="209" spans="1:13" x14ac:dyDescent="0.2">
      <c r="A209" s="7">
        <f>A206+1</f>
        <v>120</v>
      </c>
      <c r="C209" s="8" t="s">
        <v>25</v>
      </c>
      <c r="E209" s="20">
        <v>3156031.7890800005</v>
      </c>
      <c r="F209" s="18">
        <v>0.85277643731102526</v>
      </c>
      <c r="G209" s="18"/>
      <c r="H209" s="20">
        <v>3462876.2578799999</v>
      </c>
      <c r="I209" s="18">
        <v>0.93568743136921118</v>
      </c>
      <c r="J209" s="21">
        <f>H209-E209</f>
        <v>306844.46879999945</v>
      </c>
      <c r="K209" s="18"/>
      <c r="L209" s="2">
        <f>J209/E209</f>
        <v>9.7224771265515736E-2</v>
      </c>
      <c r="M209" s="2">
        <f>L209</f>
        <v>9.7224771265515736E-2</v>
      </c>
    </row>
    <row r="210" spans="1:13" x14ac:dyDescent="0.2">
      <c r="A210" s="7">
        <f>A209+1</f>
        <v>121</v>
      </c>
      <c r="C210" s="8" t="s">
        <v>27</v>
      </c>
      <c r="E210" s="20">
        <v>36231713.099999994</v>
      </c>
      <c r="F210" s="18">
        <v>9.7899999999999991</v>
      </c>
      <c r="G210" s="18"/>
      <c r="H210" s="20">
        <v>36231713.099999994</v>
      </c>
      <c r="I210" s="18">
        <v>9.7899999999999991</v>
      </c>
      <c r="J210" s="21">
        <f>H210-E210</f>
        <v>0</v>
      </c>
      <c r="K210" s="18"/>
      <c r="L210" s="2">
        <f>IFERROR(J210/E210,"100.0%")</f>
        <v>0</v>
      </c>
      <c r="M210" s="2">
        <f>L210</f>
        <v>0</v>
      </c>
    </row>
    <row r="211" spans="1:13" x14ac:dyDescent="0.2">
      <c r="A211" s="7">
        <f>A210+1</f>
        <v>122</v>
      </c>
      <c r="C211" s="8" t="s">
        <v>9</v>
      </c>
      <c r="E211" s="20">
        <v>82495205.335950717</v>
      </c>
      <c r="F211" s="18">
        <v>22.290639639640929</v>
      </c>
      <c r="H211" s="20">
        <v>77361924.204000011</v>
      </c>
      <c r="I211" s="18">
        <v>20.903600000000004</v>
      </c>
      <c r="J211" s="21">
        <f>H211-E211</f>
        <v>-5133281.1319507062</v>
      </c>
      <c r="L211" s="2">
        <f>J211/E211</f>
        <v>-6.2225205829188543E-2</v>
      </c>
      <c r="M211" s="2">
        <f>L211</f>
        <v>-6.2225205829188543E-2</v>
      </c>
    </row>
    <row r="212" spans="1:13" x14ac:dyDescent="0.2">
      <c r="A212" s="7">
        <f>A211+1</f>
        <v>123</v>
      </c>
      <c r="C212" s="8" t="s">
        <v>23</v>
      </c>
      <c r="E212" s="22">
        <f>SUM(E209:E211)</f>
        <v>121882950.22503072</v>
      </c>
      <c r="F212" s="38">
        <v>32.933416076951957</v>
      </c>
      <c r="G212" s="7"/>
      <c r="H212" s="22">
        <f>SUM(H209:H211)</f>
        <v>117056513.56188001</v>
      </c>
      <c r="I212" s="38">
        <v>31.629287431369214</v>
      </c>
      <c r="J212" s="23">
        <f>SUM(J209:J211)</f>
        <v>-4826436.6631507073</v>
      </c>
      <c r="L212" s="16">
        <f>J212/E212</f>
        <v>-3.9598948452098735E-2</v>
      </c>
      <c r="M212" s="16">
        <f>(J212-J210)/(E212-E210)</f>
        <v>-5.6349876839551553E-2</v>
      </c>
    </row>
    <row r="213" spans="1:13" x14ac:dyDescent="0.2">
      <c r="A213" s="7"/>
      <c r="E213" s="20"/>
      <c r="F213" s="18"/>
      <c r="G213" s="7"/>
      <c r="H213" s="20"/>
      <c r="I213" s="18"/>
      <c r="J213" s="21"/>
      <c r="L213" s="25"/>
      <c r="M213" s="25"/>
    </row>
    <row r="214" spans="1:13" x14ac:dyDescent="0.2">
      <c r="A214" s="7">
        <f>A212+1</f>
        <v>124</v>
      </c>
      <c r="C214" s="8" t="s">
        <v>36</v>
      </c>
      <c r="E214" s="22">
        <f>SUM(E209:E210)+H211</f>
        <v>116749669.09308001</v>
      </c>
      <c r="F214" s="38">
        <v>31.546376437311029</v>
      </c>
      <c r="G214" s="7"/>
      <c r="H214" s="22">
        <f>SUM(H209:H211)</f>
        <v>117056513.56188001</v>
      </c>
      <c r="I214" s="38">
        <v>31.629287431369214</v>
      </c>
      <c r="J214" s="23">
        <f>J209+J210</f>
        <v>306844.46879999945</v>
      </c>
      <c r="L214" s="24">
        <f>J214/E214</f>
        <v>2.6282255974135926E-3</v>
      </c>
      <c r="M214" s="24">
        <f>(J214-J210)/(E214-E210)</f>
        <v>3.8108824921781505E-3</v>
      </c>
    </row>
    <row r="215" spans="1:13" x14ac:dyDescent="0.2">
      <c r="A215" s="7">
        <f>A214+1</f>
        <v>125</v>
      </c>
      <c r="C215" s="8" t="s">
        <v>35</v>
      </c>
      <c r="E215" s="20"/>
      <c r="F215" s="18"/>
      <c r="G215" s="7"/>
      <c r="H215" s="20"/>
      <c r="I215" s="18"/>
      <c r="J215" s="21"/>
      <c r="L215" s="3">
        <v>7.7903538185317882E-3</v>
      </c>
      <c r="M215" s="3">
        <v>9.7224771265516E-2</v>
      </c>
    </row>
    <row r="216" spans="1:13" x14ac:dyDescent="0.2">
      <c r="A216" s="7"/>
      <c r="J216" s="21"/>
    </row>
    <row r="217" spans="1:13" ht="14.25" x14ac:dyDescent="0.2">
      <c r="A217" s="7"/>
      <c r="C217" s="10" t="s">
        <v>81</v>
      </c>
      <c r="E217" s="8" t="s">
        <v>137</v>
      </c>
      <c r="J217" s="21"/>
    </row>
    <row r="218" spans="1:13" x14ac:dyDescent="0.2">
      <c r="A218" s="7">
        <f>A215+1</f>
        <v>126</v>
      </c>
      <c r="C218" s="8" t="s">
        <v>25</v>
      </c>
      <c r="E218" s="20">
        <v>6375944.3039999995</v>
      </c>
      <c r="F218" s="18">
        <v>2.3379771715216049</v>
      </c>
      <c r="G218" s="18"/>
      <c r="H218" s="20">
        <v>7525464.6720000003</v>
      </c>
      <c r="I218" s="18">
        <v>2.7594915779283644</v>
      </c>
      <c r="J218" s="21">
        <f>H218-E218</f>
        <v>1149520.3680000007</v>
      </c>
      <c r="K218" s="18"/>
      <c r="L218" s="3"/>
      <c r="M218" s="3">
        <f>J218/E218</f>
        <v>0.18029021478102308</v>
      </c>
    </row>
    <row r="219" spans="1:13" x14ac:dyDescent="0.2">
      <c r="A219" s="7">
        <f>A218+1</f>
        <v>127</v>
      </c>
      <c r="C219" s="8" t="s">
        <v>9</v>
      </c>
      <c r="E219" s="20">
        <v>60789249.174057573</v>
      </c>
      <c r="F219" s="18">
        <v>22.290639639640929</v>
      </c>
      <c r="H219" s="20">
        <v>57006625.631999999</v>
      </c>
      <c r="I219" s="18">
        <v>20.903600000000001</v>
      </c>
      <c r="J219" s="21">
        <f>H219-E219</f>
        <v>-3782623.5420575738</v>
      </c>
      <c r="M219" s="2">
        <f>J219/E219</f>
        <v>-6.2225205829188737E-2</v>
      </c>
    </row>
    <row r="220" spans="1:13" x14ac:dyDescent="0.2">
      <c r="A220" s="7">
        <f>A219+1</f>
        <v>128</v>
      </c>
      <c r="C220" s="8" t="s">
        <v>23</v>
      </c>
      <c r="E220" s="22">
        <f>SUM(E218:E219)</f>
        <v>67165193.478057578</v>
      </c>
      <c r="F220" s="38">
        <v>24.628616811162537</v>
      </c>
      <c r="G220" s="7"/>
      <c r="H220" s="22">
        <f>SUM(H218:H219)</f>
        <v>64532090.303999998</v>
      </c>
      <c r="I220" s="38">
        <v>23.663091577928363</v>
      </c>
      <c r="J220" s="23">
        <f>SUM(J218:J219)</f>
        <v>-2633103.1740575731</v>
      </c>
      <c r="M220" s="16">
        <f>J220/E220</f>
        <v>-3.9203388506843059E-2</v>
      </c>
    </row>
    <row r="221" spans="1:13" x14ac:dyDescent="0.2">
      <c r="A221" s="7"/>
      <c r="E221" s="20"/>
      <c r="F221" s="18"/>
      <c r="G221" s="7"/>
      <c r="H221" s="20"/>
      <c r="I221" s="18"/>
      <c r="J221" s="21"/>
      <c r="M221" s="25"/>
    </row>
    <row r="222" spans="1:13" x14ac:dyDescent="0.2">
      <c r="A222" s="7">
        <f>A220+1</f>
        <v>129</v>
      </c>
      <c r="C222" s="8" t="s">
        <v>36</v>
      </c>
      <c r="E222" s="22">
        <f>SUM(E218)+H219</f>
        <v>63382569.935999997</v>
      </c>
      <c r="F222" s="38">
        <v>23.241577171521605</v>
      </c>
      <c r="G222" s="7"/>
      <c r="H222" s="22">
        <f>SUM(H218:H219)</f>
        <v>64532090.303999998</v>
      </c>
      <c r="I222" s="38">
        <v>23.663091577928363</v>
      </c>
      <c r="J222" s="23">
        <f>J218</f>
        <v>1149520.3680000007</v>
      </c>
      <c r="M222" s="6">
        <f>J222/E222</f>
        <v>1.8136222137422307E-2</v>
      </c>
    </row>
    <row r="223" spans="1:13" x14ac:dyDescent="0.2">
      <c r="A223" s="7">
        <f>A222+1</f>
        <v>130</v>
      </c>
      <c r="C223" s="8" t="s">
        <v>35</v>
      </c>
      <c r="E223" s="20"/>
      <c r="F223" s="18"/>
      <c r="G223" s="7"/>
      <c r="H223" s="20"/>
      <c r="I223" s="18"/>
      <c r="J223" s="21"/>
      <c r="M223" s="3">
        <v>0.18029021478102308</v>
      </c>
    </row>
    <row r="224" spans="1:13" x14ac:dyDescent="0.2">
      <c r="A224" s="7"/>
      <c r="J224" s="29"/>
    </row>
    <row r="225" spans="1:13" x14ac:dyDescent="0.2">
      <c r="A225" s="10" t="s">
        <v>5</v>
      </c>
      <c r="B225" s="10"/>
      <c r="F225" s="18"/>
      <c r="J225" s="29"/>
    </row>
    <row r="226" spans="1:13" x14ac:dyDescent="0.2">
      <c r="A226" s="14" t="s">
        <v>13</v>
      </c>
      <c r="B226" s="11"/>
      <c r="C226" s="30" t="s">
        <v>106</v>
      </c>
      <c r="E226" s="20"/>
      <c r="F226" s="18"/>
      <c r="H226" s="20"/>
      <c r="I226" s="18"/>
      <c r="J226" s="21"/>
      <c r="L226" s="25"/>
      <c r="M226" s="25"/>
    </row>
    <row r="227" spans="1:13" x14ac:dyDescent="0.2">
      <c r="A227" s="14" t="s">
        <v>14</v>
      </c>
      <c r="B227" s="19"/>
      <c r="C227" s="46" t="s">
        <v>138</v>
      </c>
      <c r="D227" s="47"/>
      <c r="E227" s="47"/>
      <c r="F227" s="47"/>
      <c r="G227" s="47"/>
      <c r="H227" s="47"/>
      <c r="I227" s="47"/>
      <c r="J227" s="47"/>
      <c r="K227" s="47"/>
      <c r="L227" s="47"/>
      <c r="M227" s="47"/>
    </row>
  </sheetData>
  <mergeCells count="21">
    <mergeCell ref="A4:M4"/>
    <mergeCell ref="A5:M5"/>
    <mergeCell ref="E43:F43"/>
    <mergeCell ref="E53:F53"/>
    <mergeCell ref="E33:F33"/>
    <mergeCell ref="E23:F23"/>
    <mergeCell ref="E13:F13"/>
    <mergeCell ref="C227:M227"/>
    <mergeCell ref="L7:M7"/>
    <mergeCell ref="E7:F7"/>
    <mergeCell ref="H7:J7"/>
    <mergeCell ref="A85:M85"/>
    <mergeCell ref="A86:M86"/>
    <mergeCell ref="E88:F88"/>
    <mergeCell ref="H88:J88"/>
    <mergeCell ref="L88:M88"/>
    <mergeCell ref="A154:M154"/>
    <mergeCell ref="A155:M155"/>
    <mergeCell ref="E157:F157"/>
    <mergeCell ref="H157:J157"/>
    <mergeCell ref="L157:M157"/>
  </mergeCells>
  <pageMargins left="0.7" right="0.7" top="0.75" bottom="0.75" header="0.3" footer="0.3"/>
  <pageSetup scale="63" firstPageNumber="7" fitToHeight="0" orientation="portrait" useFirstPageNumber="1" r:id="rId1"/>
  <headerFooter>
    <oddHeader xml:space="preserve">&amp;R&amp;"Arial,Regular"&amp;10Filed: 2023-05-18
EB-2022-0200
Exhibit I.7.0-STAFF-237
Attachment 3
Page &amp;P of 9
</oddHeader>
  </headerFooter>
  <rowBreaks count="2" manualBreakCount="2">
    <brk id="81" max="13" man="1"/>
    <brk id="150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bc9be6ef-036f-4d38-ab45-2a4da0c93cb0" xsi:nil="true"/>
    <_ip_UnifiedCompliancePolicyUIAction xmlns="http://schemas.microsoft.com/sharepoint/v3" xsi:nil="true"/>
    <_ip_UnifiedCompliancePolicyProperties xmlns="http://schemas.microsoft.com/sharepoint/v3" xsi:nil="true"/>
    <_dlc_DocId xmlns="bc9be6ef-036f-4d38-ab45-2a4da0c93cb0">C6U45NHNYSXQ-1954422155-5764</_dlc_DocId>
    <_dlc_DocIdUrl xmlns="bc9be6ef-036f-4d38-ab45-2a4da0c93cb0">
      <Url>https://enbridge.sharepoint.com/teams/EB-2022-02002024Rebasing/_layouts/15/DocIdRedir.aspx?ID=C6U45NHNYSXQ-1954422155-5764</Url>
      <Description>C6U45NHNYSXQ-1954422155-5764</Description>
    </_dlc_DocIdUrl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Witnesses xmlns="0f3dc55c-bcca-45e2-bb95-d6030d9207f1" xsi:nil="true"/>
    <Int_x002f_Exhibit_x002f_Tab xmlns="0f3dc55c-bcca-45e2-bb95-d6030d9207f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FB20BA8-4D87-495B-860E-2C0035FFF8B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www.w3.org/XML/1998/namespace"/>
    <ds:schemaRef ds:uri="http://purl.org/dc/dcmitype/"/>
    <ds:schemaRef ds:uri="d85a738a-5de5-4f0e-a1be-c27ff7dc3dd8"/>
    <ds:schemaRef ds:uri="bc9be6ef-036f-4d38-ab45-2a4da0c93cb0"/>
    <ds:schemaRef ds:uri="http://schemas.microsoft.com/sharepoint/v3"/>
    <ds:schemaRef ds:uri="0f3dc55c-bcca-45e2-bb95-d6030d9207f1"/>
  </ds:schemaRefs>
</ds:datastoreItem>
</file>

<file path=customXml/itemProps2.xml><?xml version="1.0" encoding="utf-8"?>
<ds:datastoreItem xmlns:ds="http://schemas.openxmlformats.org/officeDocument/2006/customXml" ds:itemID="{964521FC-0018-4E47-883C-9C18EE109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B9781B-604D-4AE8-847D-BA73481CE5E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856746C-B45B-4647-8E11-7228B0E18EF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Attach 3 p.1-4</vt:lpstr>
      <vt:lpstr>Attach 3 p.5-6</vt:lpstr>
      <vt:lpstr>Attach 3 p.7-9</vt:lpstr>
      <vt:lpstr>'Attach 3 p.1-4'!Print_Area</vt:lpstr>
      <vt:lpstr>'Attach 3 p.5-6'!Print_Area</vt:lpstr>
      <vt:lpstr>'Attach 3 p.7-9'!Print_Area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Julie Rader</dc:creator>
  <cp:lastModifiedBy>Angela Monforton</cp:lastModifiedBy>
  <cp:lastPrinted>2023-05-18T13:26:27Z</cp:lastPrinted>
  <dcterms:created xsi:type="dcterms:W3CDTF">2022-11-29T19:49:13Z</dcterms:created>
  <dcterms:modified xsi:type="dcterms:W3CDTF">2023-05-18T15:14:10Z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0x010100F3E2251B1EE19E40ADD262C998ACD182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2022-11-26T15:58:44Z</vt:lpwstr>
  </property>
  <property fmtid="{D5CDD505-2E9C-101B-9397-08002B2CF9AE}" pid="5" name="MSIP_Label_b1a6f161-e42b-4c47-8f69-f6a81e023e2d_Method">
    <vt:lpwstr>Standard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3d855e4b-c1b7-4f7f-b526-bf8a0d3dd4fa</vt:lpwstr>
  </property>
  <property fmtid="{D5CDD505-2E9C-101B-9397-08002B2CF9AE}" pid="9" name="MSIP_Label_b1a6f161-e42b-4c47-8f69-f6a81e023e2d_ContentBits">
    <vt:lpwstr>0</vt:lpwstr>
  </property>
  <property fmtid="{D5CDD505-2E9C-101B-9397-08002B2CF9AE}" pid="10" name="Order">
    <vt:r8>198900</vt:r8>
  </property>
  <property fmtid="{D5CDD505-2E9C-101B-9397-08002B2CF9AE}" pid="11" name="Ange Review">
    <vt:bool>false</vt:bool>
  </property>
  <property fmtid="{D5CDD505-2E9C-101B-9397-08002B2CF9AE}" pid="12" name="_dlc_DocIdItemGuid">
    <vt:lpwstr>ec9ee853-cc43-420f-9a18-81127f0cf348</vt:lpwstr>
  </property>
</Properties>
</file>