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Interrogatory Responses/"/>
    </mc:Choice>
  </mc:AlternateContent>
  <xr:revisionPtr revIDLastSave="2" documentId="13_ncr:1_{92C045F0-C74D-4AE0-B3D2-AA8E01147DD3}" xr6:coauthVersionLast="47" xr6:coauthVersionMax="47" xr10:uidLastSave="{E6F041A0-CFAA-4064-B299-D8486C93E7B8}"/>
  <bookViews>
    <workbookView xWindow="-120" yWindow="-120" windowWidth="29040" windowHeight="15840" xr2:uid="{35EAEEEC-21F9-4359-BA53-85F2EC6FAE2D}"/>
  </bookViews>
  <sheets>
    <sheet name="Sheet1" sheetId="1" r:id="rId1"/>
  </sheets>
  <definedNames>
    <definedName name="_xlnm.Print_Area" localSheetId="0">Sheet1!$A$1:$Q$80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F53" i="1"/>
  <c r="F51" i="1"/>
  <c r="H51" i="1"/>
  <c r="J51" i="1"/>
  <c r="L51" i="1"/>
  <c r="L53" i="1" s="1"/>
  <c r="P51" i="1"/>
  <c r="F57" i="1"/>
  <c r="P57" i="1" s="1"/>
  <c r="H57" i="1"/>
  <c r="J57" i="1"/>
  <c r="L57" i="1"/>
  <c r="N57" i="1"/>
  <c r="J53" i="1" l="1"/>
  <c r="H53" i="1"/>
  <c r="F59" i="1"/>
  <c r="P68" i="1"/>
  <c r="N53" i="1"/>
  <c r="N59" i="1"/>
  <c r="L59" i="1"/>
  <c r="D74" i="1"/>
  <c r="J59" i="1"/>
  <c r="A15" i="1"/>
  <c r="H59" i="1"/>
  <c r="P53" i="1" l="1"/>
  <c r="P59" i="1"/>
  <c r="A16" i="1"/>
  <c r="A18" i="1" l="1"/>
  <c r="A20" i="1" l="1"/>
  <c r="A22" i="1" l="1"/>
  <c r="A23" i="1"/>
  <c r="A25" i="1" l="1"/>
  <c r="A27" i="1" l="1"/>
  <c r="A29" i="1" l="1"/>
  <c r="A30" i="1" l="1"/>
  <c r="A32" i="1" s="1"/>
  <c r="A33" i="1" s="1"/>
  <c r="A35" i="1" s="1"/>
  <c r="A36" i="1" s="1"/>
  <c r="A38" i="1" s="1"/>
  <c r="A40" i="1" s="1"/>
  <c r="A42" i="1" l="1"/>
  <c r="A44" i="1" s="1"/>
  <c r="A45" i="1" s="1"/>
  <c r="A47" i="1" s="1"/>
  <c r="A49" i="1" s="1"/>
  <c r="A51" i="1" s="1"/>
  <c r="A53" i="1" s="1"/>
  <c r="A55" i="1" s="1"/>
  <c r="A57" i="1" s="1"/>
  <c r="A59" i="1" s="1"/>
  <c r="A61" i="1" s="1"/>
  <c r="A63" i="1" s="1"/>
  <c r="A64" i="1" s="1"/>
  <c r="A66" i="1" s="1"/>
  <c r="A68" i="1" s="1"/>
  <c r="A69" i="1" s="1"/>
  <c r="A70" i="1" s="1"/>
  <c r="A72" i="1" s="1"/>
  <c r="A74" i="1" s="1"/>
  <c r="P29" i="1" l="1"/>
  <c r="P32" i="1"/>
  <c r="J33" i="1" l="1"/>
  <c r="L33" i="1"/>
  <c r="H33" i="1"/>
  <c r="F33" i="1"/>
  <c r="N33" i="1"/>
  <c r="F30" i="1"/>
  <c r="J30" i="1"/>
  <c r="H30" i="1"/>
  <c r="L30" i="1"/>
  <c r="N30" i="1"/>
  <c r="P30" i="1" l="1"/>
  <c r="P33" i="1"/>
  <c r="P15" i="1" l="1"/>
  <c r="J16" i="1" l="1"/>
  <c r="J18" i="1" s="1"/>
  <c r="H16" i="1"/>
  <c r="H18" i="1" s="1"/>
  <c r="L16" i="1"/>
  <c r="L18" i="1" s="1"/>
  <c r="F16" i="1"/>
  <c r="P44" i="1"/>
  <c r="L45" i="1" s="1"/>
  <c r="L47" i="1" s="1"/>
  <c r="N16" i="1"/>
  <c r="N18" i="1" s="1"/>
  <c r="P22" i="1"/>
  <c r="F18" i="1" l="1"/>
  <c r="P16" i="1"/>
  <c r="N45" i="1"/>
  <c r="N47" i="1" s="1"/>
  <c r="H45" i="1"/>
  <c r="H47" i="1" s="1"/>
  <c r="F45" i="1"/>
  <c r="J45" i="1"/>
  <c r="J47" i="1" s="1"/>
  <c r="N23" i="1"/>
  <c r="N25" i="1" s="1"/>
  <c r="H23" i="1"/>
  <c r="H25" i="1" s="1"/>
  <c r="J23" i="1"/>
  <c r="J25" i="1" s="1"/>
  <c r="L23" i="1"/>
  <c r="L25" i="1" s="1"/>
  <c r="F23" i="1"/>
  <c r="F25" i="1" l="1"/>
  <c r="P25" i="1" s="1"/>
  <c r="P23" i="1"/>
  <c r="F47" i="1"/>
  <c r="P47" i="1" s="1"/>
  <c r="P45" i="1"/>
  <c r="P18" i="1"/>
  <c r="L66" i="1" l="1"/>
  <c r="F66" i="1"/>
  <c r="H66" i="1"/>
  <c r="P63" i="1" l="1"/>
  <c r="N66" i="1"/>
  <c r="N64" i="1"/>
  <c r="J64" i="1"/>
  <c r="J66" i="1"/>
  <c r="H64" i="1" l="1"/>
  <c r="P64" i="1"/>
  <c r="L64" i="1"/>
  <c r="F64" i="1"/>
  <c r="P66" i="1"/>
  <c r="H36" i="1" l="1"/>
  <c r="H35" i="1" l="1"/>
  <c r="J38" i="1" l="1"/>
  <c r="J40" i="1" s="1"/>
  <c r="N38" i="1"/>
  <c r="N40" i="1" s="1"/>
  <c r="L38" i="1"/>
  <c r="L40" i="1" s="1"/>
  <c r="H38" i="1"/>
  <c r="H40" i="1" s="1"/>
  <c r="F38" i="1"/>
  <c r="F40" i="1" l="1"/>
  <c r="P38" i="1"/>
  <c r="P40" i="1" l="1"/>
  <c r="L70" i="1" l="1"/>
  <c r="L72" i="1" s="1"/>
  <c r="L74" i="1" s="1"/>
  <c r="H70" i="1"/>
  <c r="H72" i="1" s="1"/>
  <c r="H74" i="1" s="1"/>
  <c r="J70" i="1"/>
  <c r="J72" i="1" s="1"/>
  <c r="J74" i="1" s="1"/>
  <c r="N70" i="1"/>
  <c r="N72" i="1" s="1"/>
  <c r="N74" i="1" s="1"/>
  <c r="F70" i="1" l="1"/>
  <c r="F72" i="1" s="1"/>
  <c r="F74" i="1" s="1"/>
  <c r="P69" i="1"/>
  <c r="P70" i="1" s="1"/>
  <c r="P72" i="1" s="1"/>
  <c r="P74" i="1" s="1"/>
</calcChain>
</file>

<file path=xl/sharedStrings.xml><?xml version="1.0" encoding="utf-8"?>
<sst xmlns="http://schemas.openxmlformats.org/spreadsheetml/2006/main" count="65" uniqueCount="58">
  <si>
    <t>Compressor fuel cost calculated as line 29 mulitplied by the weighted average reference price of $207.493/10³m³.</t>
  </si>
  <si>
    <t>(2)</t>
  </si>
  <si>
    <t>Totals per Attachment 1.6, line 112.</t>
  </si>
  <si>
    <t>(1)</t>
  </si>
  <si>
    <t>Notes:</t>
  </si>
  <si>
    <t>Total Transmission Revenue Requirement</t>
  </si>
  <si>
    <t xml:space="preserve">Transmission Commodity classification by rate zone </t>
  </si>
  <si>
    <t xml:space="preserve">Transmission Commodity </t>
  </si>
  <si>
    <t>Company Use Gas</t>
  </si>
  <si>
    <t>Unaccounted For Gas</t>
  </si>
  <si>
    <t>Compressor Fuel (2)</t>
  </si>
  <si>
    <t>Percentage Allocation</t>
  </si>
  <si>
    <t>Compressor Fuel (10³m³)</t>
  </si>
  <si>
    <t>Transmission Commodity</t>
  </si>
  <si>
    <t>Panhandle/St. Clair classification by rate zone</t>
  </si>
  <si>
    <t>Panhandle/St. Clair percentage allocation</t>
  </si>
  <si>
    <t>Panhandle/St. Clair</t>
  </si>
  <si>
    <t>Albion classification by rate zone</t>
  </si>
  <si>
    <t>Albion Station percentage allocation</t>
  </si>
  <si>
    <t>Albion</t>
  </si>
  <si>
    <t>Dawn Parkway classification by rate zone</t>
  </si>
  <si>
    <t>Percentage allocation</t>
  </si>
  <si>
    <t>Dawn-Parkway Commodity Kilometres</t>
  </si>
  <si>
    <t>Dawn Parkway</t>
  </si>
  <si>
    <t>Parkway Station classification by rate zone</t>
  </si>
  <si>
    <t>Parkway Station Factor</t>
  </si>
  <si>
    <t>Parkway Station Compressor Gross Plant</t>
  </si>
  <si>
    <t>Parkway Station Measurement &amp; Regulating Gross Plant</t>
  </si>
  <si>
    <t>Parkway Station Compression Demands</t>
  </si>
  <si>
    <t>Parkway Station Measurement Demands</t>
  </si>
  <si>
    <t>Parkway Station</t>
  </si>
  <si>
    <t>Kirkwall Station classification by rate zone</t>
  </si>
  <si>
    <t>Kirkwall Station Demands</t>
  </si>
  <si>
    <t>Kirkwall Station</t>
  </si>
  <si>
    <t>Dawn Station classification by rate zone</t>
  </si>
  <si>
    <t>Dawn Station Demands</t>
  </si>
  <si>
    <t>Dawn Station</t>
  </si>
  <si>
    <t>(g)</t>
  </si>
  <si>
    <t>(f)</t>
  </si>
  <si>
    <t>(e)</t>
  </si>
  <si>
    <t>(d)</t>
  </si>
  <si>
    <t>(c)</t>
  </si>
  <si>
    <t>(b)</t>
  </si>
  <si>
    <t>(a)</t>
  </si>
  <si>
    <t>Total</t>
  </si>
  <si>
    <t>Ex-franchise</t>
  </si>
  <si>
    <t>South</t>
  </si>
  <si>
    <t>North East</t>
  </si>
  <si>
    <t>North West</t>
  </si>
  <si>
    <t>EGD</t>
  </si>
  <si>
    <t>Total (1)</t>
  </si>
  <si>
    <t>Particulars</t>
  </si>
  <si>
    <t>No.</t>
  </si>
  <si>
    <t>Rate Zones</t>
  </si>
  <si>
    <t>Union</t>
  </si>
  <si>
    <t>As Filed</t>
  </si>
  <si>
    <t>Line</t>
  </si>
  <si>
    <t>Transmission Classification by Rate Zone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</si>
</sst>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00_);_(* \(#,##0.0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0"/>
      <color theme="1"/>
      <name val="Arial"/>
      <family val="2"/>
    </font>
    <font>
      <sz val="10"/>
      <color theme="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3" fillId="0" borderId="0" xfId="0" applyFont="1"/>
    <xf numFmtId="0" fontId="4" fillId="0" borderId="0" xfId="0" applyFont="1"/>
    <xf numFmtId="164" fontId="2" fillId="0" borderId="0" xfId="1" applyNumberFormat="1" applyFont="1"/>
    <xf numFmtId="165" fontId="2" fillId="0" borderId="0" xfId="2" applyNumberFormat="1" applyFont="1" applyFill="1"/>
    <xf numFmtId="164" fontId="3" fillId="0" borderId="1" xfId="1" applyNumberFormat="1" applyFont="1" applyFill="1" applyBorder="1"/>
    <xf numFmtId="164" fontId="3" fillId="0" borderId="0" xfId="1" applyNumberFormat="1" applyFont="1" applyFill="1"/>
    <xf numFmtId="0" fontId="2" fillId="0" borderId="0" xfId="0" applyFont="1" applyAlignment="1">
      <alignment horizontal="center"/>
    </xf>
    <xf numFmtId="164" fontId="2" fillId="0" borderId="0" xfId="1" applyNumberFormat="1" applyFont="1" applyFill="1"/>
    <xf numFmtId="164" fontId="2" fillId="0" borderId="0" xfId="1" applyNumberFormat="1" applyFont="1" applyFill="1" applyBorder="1"/>
    <xf numFmtId="0" fontId="3" fillId="0" borderId="0" xfId="0" applyFont="1" applyAlignment="1">
      <alignment horizontal="left" indent="1"/>
    </xf>
    <xf numFmtId="164" fontId="2" fillId="0" borderId="2" xfId="1" applyNumberFormat="1" applyFont="1" applyFill="1" applyBorder="1"/>
    <xf numFmtId="0" fontId="2" fillId="0" borderId="0" xfId="0" applyFont="1" applyAlignment="1">
      <alignment horizontal="left" indent="1"/>
    </xf>
    <xf numFmtId="164" fontId="2" fillId="0" borderId="3" xfId="1" applyNumberFormat="1" applyFont="1" applyBorder="1"/>
    <xf numFmtId="164" fontId="2" fillId="0" borderId="3" xfId="1" applyNumberFormat="1" applyFont="1" applyFill="1" applyBorder="1"/>
    <xf numFmtId="166" fontId="5" fillId="0" borderId="0" xfId="1" applyNumberFormat="1" applyFont="1" applyFill="1"/>
    <xf numFmtId="9" fontId="2" fillId="0" borderId="0" xfId="2" applyFont="1" applyFill="1"/>
    <xf numFmtId="0" fontId="3" fillId="0" borderId="0" xfId="0" applyFont="1" applyAlignment="1">
      <alignment horizontal="left" indent="2"/>
    </xf>
    <xf numFmtId="164" fontId="2" fillId="0" borderId="2" xfId="1" applyNumberFormat="1" applyFont="1" applyBorder="1"/>
    <xf numFmtId="0" fontId="6" fillId="0" borderId="0" xfId="0" applyFont="1"/>
    <xf numFmtId="164" fontId="2" fillId="0" borderId="0" xfId="1" applyNumberFormat="1" applyFont="1" applyBorder="1"/>
    <xf numFmtId="165" fontId="2" fillId="0" borderId="0" xfId="2" applyNumberFormat="1" applyFont="1"/>
    <xf numFmtId="165" fontId="2" fillId="0" borderId="0" xfId="2" applyNumberFormat="1" applyFont="1" applyFill="1" applyBorder="1"/>
    <xf numFmtId="165" fontId="2" fillId="0" borderId="4" xfId="2" applyNumberFormat="1" applyFont="1" applyFill="1" applyBorder="1"/>
    <xf numFmtId="164" fontId="2" fillId="0" borderId="5" xfId="1" applyNumberFormat="1" applyFont="1" applyBorder="1"/>
    <xf numFmtId="0" fontId="2" fillId="0" borderId="5" xfId="0" applyFont="1" applyBorder="1"/>
    <xf numFmtId="164" fontId="3" fillId="0" borderId="5" xfId="1" applyNumberFormat="1" applyFont="1" applyFill="1" applyBorder="1"/>
    <xf numFmtId="0" fontId="3" fillId="0" borderId="6" xfId="0" applyFont="1" applyBorder="1" applyAlignment="1">
      <alignment horizontal="left" indent="1"/>
    </xf>
    <xf numFmtId="165" fontId="2" fillId="0" borderId="7" xfId="2" applyNumberFormat="1" applyFont="1" applyFill="1" applyBorder="1"/>
    <xf numFmtId="164" fontId="2" fillId="0" borderId="8" xfId="1" applyNumberFormat="1" applyFont="1" applyBorder="1"/>
    <xf numFmtId="0" fontId="2" fillId="0" borderId="8" xfId="0" applyFont="1" applyBorder="1"/>
    <xf numFmtId="164" fontId="3" fillId="0" borderId="8" xfId="1" applyNumberFormat="1" applyFont="1" applyFill="1" applyBorder="1"/>
    <xf numFmtId="0" fontId="3" fillId="0" borderId="9" xfId="0" applyFont="1" applyBorder="1" applyAlignment="1">
      <alignment horizontal="left" inden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7" fillId="0" borderId="0" xfId="0" applyFont="1"/>
    <xf numFmtId="0" fontId="4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12FAE-2925-4DBA-9F69-09030C2A2208}">
  <sheetPr>
    <pageSetUpPr fitToPage="1"/>
  </sheetPr>
  <dimension ref="A1:Q82"/>
  <sheetViews>
    <sheetView tabSelected="1" view="pageLayout" zoomScaleNormal="90" zoomScaleSheetLayoutView="80" workbookViewId="0"/>
  </sheetViews>
  <sheetFormatPr defaultColWidth="9.140625" defaultRowHeight="12.75" x14ac:dyDescent="0.2"/>
  <cols>
    <col min="1" max="1" width="5" style="1" customWidth="1"/>
    <col min="2" max="2" width="49.85546875" style="1" customWidth="1"/>
    <col min="3" max="3" width="1.7109375" style="1" customWidth="1"/>
    <col min="4" max="4" width="12" style="1" customWidth="1"/>
    <col min="5" max="5" width="4.42578125" style="1" customWidth="1"/>
    <col min="6" max="6" width="12" style="1" customWidth="1"/>
    <col min="7" max="7" width="1.7109375" style="1" customWidth="1"/>
    <col min="8" max="8" width="12" style="1" customWidth="1"/>
    <col min="9" max="9" width="1.7109375" style="1" customWidth="1"/>
    <col min="10" max="10" width="12" style="1" customWidth="1"/>
    <col min="11" max="11" width="1.7109375" style="1" customWidth="1"/>
    <col min="12" max="12" width="12" style="1" customWidth="1"/>
    <col min="13" max="13" width="1.7109375" style="1" customWidth="1"/>
    <col min="14" max="14" width="12.140625" style="1" customWidth="1"/>
    <col min="15" max="15" width="2" style="1" customWidth="1"/>
    <col min="16" max="16" width="12" style="1" customWidth="1"/>
    <col min="17" max="17" width="1.7109375" style="1" customWidth="1"/>
    <col min="18" max="16384" width="9.140625" style="1"/>
  </cols>
  <sheetData>
    <row r="1" spans="1:17" x14ac:dyDescent="0.2">
      <c r="P1" s="36"/>
    </row>
    <row r="6" spans="1:17" x14ac:dyDescent="0.2">
      <c r="A6" s="38" t="s">
        <v>57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8" spans="1:17" x14ac:dyDescent="0.2">
      <c r="F8" s="39" t="s">
        <v>53</v>
      </c>
      <c r="G8" s="39"/>
      <c r="H8" s="39"/>
      <c r="I8" s="39"/>
      <c r="J8" s="39"/>
      <c r="K8" s="39"/>
      <c r="L8" s="39"/>
      <c r="M8" s="39"/>
      <c r="N8" s="39"/>
      <c r="O8" s="39"/>
      <c r="P8" s="39"/>
    </row>
    <row r="9" spans="1:17" x14ac:dyDescent="0.2">
      <c r="A9" s="9" t="s">
        <v>56</v>
      </c>
      <c r="D9" s="9" t="s">
        <v>55</v>
      </c>
      <c r="F9" s="9"/>
      <c r="G9" s="9"/>
      <c r="H9" s="9" t="s">
        <v>54</v>
      </c>
      <c r="I9" s="9"/>
      <c r="J9" s="9" t="s">
        <v>54</v>
      </c>
      <c r="K9" s="9"/>
      <c r="L9" s="9" t="s">
        <v>54</v>
      </c>
      <c r="M9" s="9"/>
      <c r="N9" s="9"/>
      <c r="O9" s="9"/>
      <c r="P9" s="9" t="s">
        <v>53</v>
      </c>
    </row>
    <row r="10" spans="1:17" x14ac:dyDescent="0.2">
      <c r="A10" s="35" t="s">
        <v>52</v>
      </c>
      <c r="B10" s="27" t="s">
        <v>51</v>
      </c>
      <c r="D10" s="35" t="s">
        <v>50</v>
      </c>
      <c r="F10" s="35" t="s">
        <v>49</v>
      </c>
      <c r="G10" s="9"/>
      <c r="H10" s="35" t="s">
        <v>48</v>
      </c>
      <c r="I10" s="9"/>
      <c r="J10" s="35" t="s">
        <v>47</v>
      </c>
      <c r="K10" s="9"/>
      <c r="L10" s="35" t="s">
        <v>46</v>
      </c>
      <c r="M10" s="9"/>
      <c r="N10" s="35" t="s">
        <v>45</v>
      </c>
      <c r="O10" s="9"/>
      <c r="P10" s="35" t="s">
        <v>44</v>
      </c>
    </row>
    <row r="11" spans="1:17" x14ac:dyDescent="0.2">
      <c r="A11" s="9"/>
      <c r="D11" s="2" t="s">
        <v>43</v>
      </c>
      <c r="E11" s="9"/>
      <c r="F11" s="2" t="s">
        <v>42</v>
      </c>
      <c r="G11" s="9"/>
      <c r="H11" s="2" t="s">
        <v>41</v>
      </c>
      <c r="I11" s="2"/>
      <c r="J11" s="2" t="s">
        <v>40</v>
      </c>
      <c r="K11" s="9"/>
      <c r="L11" s="2" t="s">
        <v>39</v>
      </c>
      <c r="M11" s="9"/>
      <c r="N11" s="2" t="s">
        <v>38</v>
      </c>
      <c r="O11" s="9"/>
      <c r="P11" s="9" t="s">
        <v>37</v>
      </c>
    </row>
    <row r="12" spans="1:17" x14ac:dyDescent="0.2">
      <c r="A12" s="9"/>
    </row>
    <row r="13" spans="1:17" ht="13.5" thickBot="1" x14ac:dyDescent="0.25">
      <c r="A13" s="9">
        <f>MAX($A12:A$12)+1</f>
        <v>1</v>
      </c>
      <c r="B13" s="21" t="s">
        <v>36</v>
      </c>
      <c r="D13" s="20">
        <v>12523.671291923149</v>
      </c>
      <c r="F13" s="5"/>
      <c r="G13" s="5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17" ht="13.5" thickTop="1" x14ac:dyDescent="0.2">
      <c r="B14" s="21"/>
      <c r="D14" s="8"/>
      <c r="F14" s="5"/>
      <c r="G14" s="5"/>
      <c r="H14" s="10"/>
      <c r="I14" s="10"/>
      <c r="J14" s="10"/>
      <c r="K14" s="10"/>
      <c r="L14" s="10"/>
      <c r="M14" s="10"/>
      <c r="N14" s="10"/>
      <c r="O14" s="10"/>
      <c r="P14" s="10"/>
      <c r="Q14" s="10"/>
    </row>
    <row r="15" spans="1:17" x14ac:dyDescent="0.2">
      <c r="A15" s="9">
        <f>MAX($A12:A$14)+1</f>
        <v>2</v>
      </c>
      <c r="B15" s="14" t="s">
        <v>35</v>
      </c>
      <c r="D15" s="8"/>
      <c r="F15" s="5">
        <v>82678.248485662043</v>
      </c>
      <c r="G15" s="5"/>
      <c r="H15" s="5">
        <v>823.44841351074729</v>
      </c>
      <c r="I15" s="10"/>
      <c r="J15" s="5">
        <v>9456.8305545393996</v>
      </c>
      <c r="K15" s="10"/>
      <c r="L15" s="5">
        <v>48171.346107688369</v>
      </c>
      <c r="M15" s="10"/>
      <c r="N15" s="5">
        <v>80537.077789150469</v>
      </c>
      <c r="O15" s="10"/>
      <c r="P15" s="10">
        <f>SUM(F15:N15)</f>
        <v>221666.95135055104</v>
      </c>
      <c r="Q15" s="10"/>
    </row>
    <row r="16" spans="1:17" x14ac:dyDescent="0.2">
      <c r="A16" s="9">
        <f>MAX($A13:A$15)+1</f>
        <v>3</v>
      </c>
      <c r="B16" s="19" t="s">
        <v>21</v>
      </c>
      <c r="D16" s="8"/>
      <c r="F16" s="23">
        <f>F15/$P$15</f>
        <v>0.37298410061548631</v>
      </c>
      <c r="G16" s="5"/>
      <c r="H16" s="6">
        <f>H15/$P$15</f>
        <v>3.7148001021068775E-3</v>
      </c>
      <c r="I16" s="6"/>
      <c r="J16" s="6">
        <f>J15/$P$15</f>
        <v>4.2662338688386939E-2</v>
      </c>
      <c r="K16" s="10"/>
      <c r="L16" s="6">
        <f>L15/$P$15</f>
        <v>0.2173140642490666</v>
      </c>
      <c r="M16" s="10"/>
      <c r="N16" s="6">
        <f>N15/$P$15</f>
        <v>0.36332469634495318</v>
      </c>
      <c r="O16" s="10"/>
      <c r="P16" s="18">
        <f>SUM(F16:N16)</f>
        <v>1</v>
      </c>
      <c r="Q16" s="10"/>
    </row>
    <row r="17" spans="1:17" x14ac:dyDescent="0.2">
      <c r="B17" s="19"/>
      <c r="D17" s="8"/>
      <c r="F17" s="23"/>
      <c r="G17" s="5"/>
      <c r="H17" s="6"/>
      <c r="I17" s="6"/>
      <c r="J17" s="10"/>
      <c r="K17" s="10"/>
      <c r="L17" s="6"/>
      <c r="M17" s="10"/>
      <c r="N17" s="6"/>
      <c r="O17" s="10"/>
      <c r="P17" s="18"/>
      <c r="Q17" s="10"/>
    </row>
    <row r="18" spans="1:17" ht="13.5" thickBot="1" x14ac:dyDescent="0.25">
      <c r="A18" s="9">
        <f>MAX($A$14:A17)+1</f>
        <v>4</v>
      </c>
      <c r="B18" s="12" t="s">
        <v>34</v>
      </c>
      <c r="D18" s="8"/>
      <c r="F18" s="20">
        <f>$D$13*F16</f>
        <v>4671.130273221941</v>
      </c>
      <c r="G18" s="5"/>
      <c r="H18" s="13">
        <f>$D$13*H16</f>
        <v>46.52293539398908</v>
      </c>
      <c r="I18" s="11"/>
      <c r="J18" s="13">
        <f>$D$13*J16</f>
        <v>534.28910627805374</v>
      </c>
      <c r="K18" s="10"/>
      <c r="L18" s="13">
        <f>$D$13*L16</f>
        <v>2721.5699077671779</v>
      </c>
      <c r="M18" s="10"/>
      <c r="N18" s="13">
        <f>$D$13*N16</f>
        <v>4550.1590692619857</v>
      </c>
      <c r="O18" s="10"/>
      <c r="P18" s="13">
        <f>SUM(F18:N18)</f>
        <v>12523.671291923147</v>
      </c>
      <c r="Q18" s="10"/>
    </row>
    <row r="19" spans="1:17" ht="13.5" thickTop="1" x14ac:dyDescent="0.2">
      <c r="B19" s="3"/>
      <c r="D19" s="8"/>
      <c r="F19" s="5"/>
      <c r="G19" s="5"/>
      <c r="H19" s="10"/>
      <c r="I19" s="10"/>
      <c r="J19" s="10"/>
      <c r="K19" s="10"/>
      <c r="L19" s="10"/>
      <c r="M19" s="10"/>
      <c r="N19" s="10"/>
      <c r="O19" s="10"/>
      <c r="P19" s="10"/>
      <c r="Q19" s="10"/>
    </row>
    <row r="20" spans="1:17" ht="13.5" thickBot="1" x14ac:dyDescent="0.25">
      <c r="A20" s="9">
        <f>MAX($A$14:A19)+1</f>
        <v>5</v>
      </c>
      <c r="B20" s="21" t="s">
        <v>33</v>
      </c>
      <c r="D20" s="20">
        <v>1452.0154432174706</v>
      </c>
      <c r="F20" s="5"/>
      <c r="G20" s="5"/>
      <c r="H20" s="10"/>
      <c r="I20" s="10"/>
      <c r="J20" s="10"/>
      <c r="K20" s="10"/>
      <c r="L20" s="10"/>
      <c r="M20" s="10"/>
      <c r="N20" s="10"/>
      <c r="O20" s="10"/>
      <c r="P20" s="10"/>
      <c r="Q20" s="10"/>
    </row>
    <row r="21" spans="1:17" ht="13.5" thickTop="1" x14ac:dyDescent="0.2">
      <c r="B21" s="3"/>
      <c r="D21" s="8"/>
      <c r="F21" s="5"/>
      <c r="G21" s="5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2" spans="1:17" x14ac:dyDescent="0.2">
      <c r="A22" s="9">
        <f>MAX($A$14:A21)+1</f>
        <v>6</v>
      </c>
      <c r="B22" s="14" t="s">
        <v>32</v>
      </c>
      <c r="D22" s="8"/>
      <c r="F22" s="5">
        <v>1814.0992835209827</v>
      </c>
      <c r="G22" s="10"/>
      <c r="H22" s="5">
        <v>0</v>
      </c>
      <c r="I22" s="10"/>
      <c r="J22" s="5">
        <v>0</v>
      </c>
      <c r="K22" s="10"/>
      <c r="L22" s="5">
        <v>3822.5726057215447</v>
      </c>
      <c r="M22" s="10"/>
      <c r="N22" s="5">
        <v>13317.272262026612</v>
      </c>
      <c r="O22" s="10"/>
      <c r="P22" s="10">
        <f>SUM(F22:N22)</f>
        <v>18953.944151269141</v>
      </c>
      <c r="Q22" s="10"/>
    </row>
    <row r="23" spans="1:17" x14ac:dyDescent="0.2">
      <c r="A23" s="9">
        <f>MAX($A$14:A22)+1</f>
        <v>7</v>
      </c>
      <c r="B23" s="19" t="s">
        <v>21</v>
      </c>
      <c r="D23" s="8"/>
      <c r="F23" s="23">
        <f>F22/$P$22</f>
        <v>9.5710912148040284E-2</v>
      </c>
      <c r="G23" s="5"/>
      <c r="H23" s="6">
        <f>H22/$P$22</f>
        <v>0</v>
      </c>
      <c r="I23" s="6"/>
      <c r="J23" s="6">
        <f>J22/$P$22</f>
        <v>0</v>
      </c>
      <c r="K23" s="10"/>
      <c r="L23" s="6">
        <f>L22/$P$22</f>
        <v>0.20167689506806891</v>
      </c>
      <c r="M23" s="10"/>
      <c r="N23" s="6">
        <f>N22/$P$22</f>
        <v>0.70261219278389075</v>
      </c>
      <c r="O23" s="10"/>
      <c r="P23" s="6">
        <f>SUM(F23:N23)</f>
        <v>1</v>
      </c>
      <c r="Q23" s="10"/>
    </row>
    <row r="24" spans="1:17" x14ac:dyDescent="0.2">
      <c r="B24" s="19"/>
      <c r="D24" s="8"/>
      <c r="F24" s="5"/>
      <c r="G24" s="5"/>
      <c r="H24" s="10"/>
      <c r="I24" s="10"/>
      <c r="J24" s="10"/>
      <c r="K24" s="10"/>
      <c r="L24" s="10"/>
      <c r="M24" s="10"/>
      <c r="N24" s="10"/>
      <c r="O24" s="10"/>
      <c r="P24" s="10"/>
      <c r="Q24" s="10"/>
    </row>
    <row r="25" spans="1:17" ht="13.5" thickBot="1" x14ac:dyDescent="0.25">
      <c r="A25" s="9">
        <f>MAX($A$14:A24)+1</f>
        <v>8</v>
      </c>
      <c r="B25" s="12" t="s">
        <v>31</v>
      </c>
      <c r="D25" s="8"/>
      <c r="F25" s="20">
        <f>$D$20*F23</f>
        <v>138.97372252338511</v>
      </c>
      <c r="G25" s="5"/>
      <c r="H25" s="13">
        <f>$D$20*H23</f>
        <v>0</v>
      </c>
      <c r="I25" s="11"/>
      <c r="J25" s="13">
        <f>$D$20*J23</f>
        <v>0</v>
      </c>
      <c r="K25" s="10"/>
      <c r="L25" s="13">
        <f>$D$20*L23</f>
        <v>292.83796617898537</v>
      </c>
      <c r="M25" s="10"/>
      <c r="N25" s="13">
        <f>$D$20*N23</f>
        <v>1020.2037545151001</v>
      </c>
      <c r="O25" s="10"/>
      <c r="P25" s="13">
        <f>SUM(F25:N25)</f>
        <v>1452.0154432174704</v>
      </c>
      <c r="Q25" s="10"/>
    </row>
    <row r="26" spans="1:17" ht="13.5" thickTop="1" x14ac:dyDescent="0.2">
      <c r="B26" s="3"/>
      <c r="D26" s="8"/>
      <c r="F26" s="5"/>
      <c r="G26" s="5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17" ht="13.5" thickBot="1" x14ac:dyDescent="0.25">
      <c r="A27" s="9">
        <f>MAX($A$14:A26)+1</f>
        <v>9</v>
      </c>
      <c r="B27" s="21" t="s">
        <v>30</v>
      </c>
      <c r="D27" s="20">
        <v>47264.710948384934</v>
      </c>
      <c r="F27" s="5"/>
      <c r="G27" s="5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17" ht="13.5" thickTop="1" x14ac:dyDescent="0.2">
      <c r="B28" s="3"/>
      <c r="D28" s="8"/>
      <c r="F28" s="5"/>
      <c r="G28" s="5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1:17" x14ac:dyDescent="0.2">
      <c r="A29" s="9">
        <f>MAX($A$14:A28)+1</f>
        <v>10</v>
      </c>
      <c r="B29" s="14" t="s">
        <v>29</v>
      </c>
      <c r="D29" s="8"/>
      <c r="F29" s="5">
        <v>80864.149202141052</v>
      </c>
      <c r="G29" s="5"/>
      <c r="H29" s="5">
        <v>823.44841351074729</v>
      </c>
      <c r="I29" s="10"/>
      <c r="J29" s="5">
        <v>9456.8305545393996</v>
      </c>
      <c r="K29" s="10"/>
      <c r="L29" s="5">
        <v>0</v>
      </c>
      <c r="M29" s="10"/>
      <c r="N29" s="5">
        <v>87853.300921187314</v>
      </c>
      <c r="O29" s="10"/>
      <c r="P29" s="10">
        <f>SUM(F29:N29)</f>
        <v>178997.72909137851</v>
      </c>
      <c r="Q29" s="10"/>
    </row>
    <row r="30" spans="1:17" x14ac:dyDescent="0.2">
      <c r="A30" s="9">
        <f>MAX($A$14:A29)+1</f>
        <v>11</v>
      </c>
      <c r="B30" s="19" t="s">
        <v>21</v>
      </c>
      <c r="D30" s="8"/>
      <c r="F30" s="23">
        <f>F29/$P$29</f>
        <v>0.45176075480186584</v>
      </c>
      <c r="G30" s="5"/>
      <c r="H30" s="6">
        <f>H29/$P$29</f>
        <v>4.6003288292578064E-3</v>
      </c>
      <c r="I30" s="6"/>
      <c r="J30" s="6">
        <f>J29/$P$29</f>
        <v>5.2832125874131504E-2</v>
      </c>
      <c r="K30" s="10"/>
      <c r="L30" s="6">
        <f>L29/$P$29</f>
        <v>0</v>
      </c>
      <c r="M30" s="10"/>
      <c r="N30" s="6">
        <f>N29/$P$29</f>
        <v>0.4908067904947449</v>
      </c>
      <c r="O30" s="10"/>
      <c r="P30" s="6">
        <f>SUM(F30:N30)</f>
        <v>1</v>
      </c>
      <c r="Q30" s="10"/>
    </row>
    <row r="31" spans="1:17" x14ac:dyDescent="0.2">
      <c r="B31" s="19"/>
      <c r="D31" s="8"/>
      <c r="F31" s="5"/>
      <c r="G31" s="5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2" spans="1:17" x14ac:dyDescent="0.2">
      <c r="A32" s="9">
        <f>MAX($A$14:A31)+1</f>
        <v>12</v>
      </c>
      <c r="B32" s="12" t="s">
        <v>28</v>
      </c>
      <c r="D32" s="8"/>
      <c r="F32" s="5">
        <v>45194.72750306224</v>
      </c>
      <c r="G32" s="5"/>
      <c r="H32" s="5">
        <v>823.44841351074729</v>
      </c>
      <c r="I32" s="10"/>
      <c r="J32" s="5">
        <v>9456.8305545393996</v>
      </c>
      <c r="K32" s="10"/>
      <c r="L32" s="5">
        <v>0</v>
      </c>
      <c r="M32" s="10"/>
      <c r="N32" s="5">
        <v>59662.308085977485</v>
      </c>
      <c r="O32" s="10"/>
      <c r="P32" s="10">
        <f>SUM(F32:N32)</f>
        <v>115137.31455708988</v>
      </c>
      <c r="Q32" s="10"/>
    </row>
    <row r="33" spans="1:17" x14ac:dyDescent="0.2">
      <c r="A33" s="9">
        <f>MAX($A$14:A32)+1</f>
        <v>13</v>
      </c>
      <c r="B33" s="19" t="s">
        <v>21</v>
      </c>
      <c r="D33" s="8"/>
      <c r="F33" s="23">
        <f>F32/$P$32</f>
        <v>0.39252893535790095</v>
      </c>
      <c r="G33" s="5"/>
      <c r="H33" s="6">
        <f>H32/$P$32</f>
        <v>7.1518813573026949E-3</v>
      </c>
      <c r="I33" s="6"/>
      <c r="J33" s="6">
        <f>J32/$P$32</f>
        <v>8.2135236442832868E-2</v>
      </c>
      <c r="K33" s="10"/>
      <c r="L33" s="6">
        <f>L32/$P$32</f>
        <v>0</v>
      </c>
      <c r="M33" s="10"/>
      <c r="N33" s="6">
        <f>N32/$P$32</f>
        <v>0.51818394684196345</v>
      </c>
      <c r="O33" s="10"/>
      <c r="P33" s="18">
        <f>SUM(F33:N33)</f>
        <v>1</v>
      </c>
      <c r="Q33" s="10"/>
    </row>
    <row r="34" spans="1:17" x14ac:dyDescent="0.2">
      <c r="B34" s="19"/>
      <c r="D34" s="8"/>
      <c r="F34" s="23"/>
      <c r="G34" s="5"/>
      <c r="H34" s="6"/>
      <c r="I34" s="6"/>
      <c r="J34" s="6"/>
      <c r="K34" s="10"/>
      <c r="L34" s="6"/>
      <c r="M34" s="10"/>
      <c r="N34" s="6"/>
      <c r="O34" s="10"/>
      <c r="P34" s="18"/>
      <c r="Q34" s="10"/>
    </row>
    <row r="35" spans="1:17" x14ac:dyDescent="0.2">
      <c r="A35" s="9">
        <f>MAX($A$14:A34)+1</f>
        <v>14</v>
      </c>
      <c r="B35" s="34" t="s">
        <v>27</v>
      </c>
      <c r="C35" s="32"/>
      <c r="D35" s="33"/>
      <c r="E35" s="32"/>
      <c r="F35" s="31">
        <v>58892.235152515903</v>
      </c>
      <c r="G35" s="31"/>
      <c r="H35" s="30">
        <f>F35/SUM(F35:F36)</f>
        <v>0.16031489039429209</v>
      </c>
      <c r="I35" s="24"/>
      <c r="J35" s="24"/>
      <c r="K35" s="10"/>
      <c r="L35" s="6"/>
      <c r="M35" s="10"/>
      <c r="N35" s="6"/>
      <c r="O35" s="10"/>
      <c r="P35" s="18"/>
      <c r="Q35" s="10"/>
    </row>
    <row r="36" spans="1:17" x14ac:dyDescent="0.2">
      <c r="A36" s="9">
        <f>MAX($A$14:A35)+1</f>
        <v>15</v>
      </c>
      <c r="B36" s="29" t="s">
        <v>26</v>
      </c>
      <c r="C36" s="27"/>
      <c r="D36" s="28"/>
      <c r="E36" s="27"/>
      <c r="F36" s="26">
        <v>308461.25900932599</v>
      </c>
      <c r="G36" s="26"/>
      <c r="H36" s="25">
        <f>F36/SUM(F35:F36)</f>
        <v>0.83968510960570786</v>
      </c>
      <c r="I36" s="24"/>
      <c r="J36" s="24"/>
      <c r="K36" s="10"/>
      <c r="L36" s="6"/>
      <c r="M36" s="10"/>
      <c r="N36" s="6"/>
      <c r="O36" s="10"/>
      <c r="P36" s="18"/>
      <c r="Q36" s="10"/>
    </row>
    <row r="37" spans="1:17" x14ac:dyDescent="0.2">
      <c r="B37" s="12"/>
      <c r="D37" s="8"/>
      <c r="F37" s="23"/>
      <c r="G37" s="5"/>
      <c r="H37" s="6"/>
      <c r="I37" s="6"/>
      <c r="J37" s="6"/>
      <c r="K37" s="10"/>
      <c r="L37" s="6"/>
      <c r="M37" s="10"/>
      <c r="N37" s="6"/>
      <c r="O37" s="10"/>
      <c r="P37" s="18"/>
      <c r="Q37" s="10"/>
    </row>
    <row r="38" spans="1:17" x14ac:dyDescent="0.2">
      <c r="A38" s="9">
        <f>MAX($A$14:A37)+1</f>
        <v>16</v>
      </c>
      <c r="B38" s="12" t="s">
        <v>25</v>
      </c>
      <c r="D38" s="8"/>
      <c r="F38" s="23">
        <f>F30*$H$35+F33*$H$36</f>
        <v>0.4020246779999147</v>
      </c>
      <c r="G38" s="23"/>
      <c r="H38" s="6">
        <f>H30*$H$35+H33*$H$36</f>
        <v>6.7428294934338993E-3</v>
      </c>
      <c r="I38" s="6"/>
      <c r="J38" s="6">
        <f>J30*$H$35+J33*$H$36</f>
        <v>7.7437511483799681E-2</v>
      </c>
      <c r="K38" s="6"/>
      <c r="L38" s="6">
        <f>L30*$H$35+L33*$H$36</f>
        <v>0</v>
      </c>
      <c r="M38" s="6"/>
      <c r="N38" s="6">
        <f>N30*$H$35+N33*$H$36</f>
        <v>0.5137949810228517</v>
      </c>
      <c r="O38" s="6"/>
      <c r="P38" s="6">
        <f>SUM(F38:N38)</f>
        <v>1</v>
      </c>
      <c r="Q38" s="10"/>
    </row>
    <row r="39" spans="1:17" x14ac:dyDescent="0.2">
      <c r="B39" s="12"/>
      <c r="D39" s="8"/>
      <c r="F39" s="5"/>
      <c r="G39" s="5"/>
      <c r="H39" s="10"/>
      <c r="I39" s="6"/>
      <c r="J39" s="10"/>
      <c r="K39" s="10"/>
      <c r="L39" s="10"/>
      <c r="M39" s="10"/>
      <c r="N39" s="10"/>
      <c r="O39" s="10"/>
      <c r="P39" s="10"/>
      <c r="Q39" s="10"/>
    </row>
    <row r="40" spans="1:17" ht="13.5" thickBot="1" x14ac:dyDescent="0.25">
      <c r="A40" s="9">
        <f>MAX($A$14:A39)+1</f>
        <v>17</v>
      </c>
      <c r="B40" s="12" t="s">
        <v>24</v>
      </c>
      <c r="D40" s="8"/>
      <c r="F40" s="20">
        <f>$D$27*F38</f>
        <v>19001.580199783497</v>
      </c>
      <c r="G40" s="5"/>
      <c r="H40" s="13">
        <f>$D$27*H38</f>
        <v>318.69788698139809</v>
      </c>
      <c r="I40" s="6"/>
      <c r="J40" s="13">
        <f>$D$27*J38</f>
        <v>3660.0615968440311</v>
      </c>
      <c r="K40" s="10"/>
      <c r="L40" s="13">
        <f>$D$27*L38</f>
        <v>0</v>
      </c>
      <c r="M40" s="10"/>
      <c r="N40" s="13">
        <f>$D$27*N38</f>
        <v>24284.371264776008</v>
      </c>
      <c r="O40" s="10"/>
      <c r="P40" s="13">
        <f>SUM(F40:N40)</f>
        <v>47264.710948384934</v>
      </c>
      <c r="Q40" s="10"/>
    </row>
    <row r="41" spans="1:17" ht="13.5" thickTop="1" x14ac:dyDescent="0.2">
      <c r="B41" s="3"/>
      <c r="D41" s="8"/>
      <c r="F41" s="5"/>
      <c r="G41" s="5"/>
      <c r="H41" s="10"/>
      <c r="I41" s="6"/>
      <c r="J41" s="10"/>
      <c r="K41" s="10"/>
      <c r="L41" s="10"/>
      <c r="M41" s="10"/>
      <c r="N41" s="10"/>
      <c r="O41" s="10"/>
      <c r="P41" s="10"/>
      <c r="Q41" s="10"/>
    </row>
    <row r="42" spans="1:17" ht="13.5" thickBot="1" x14ac:dyDescent="0.25">
      <c r="A42" s="9">
        <f>MAX($A$14:A41)+1</f>
        <v>18</v>
      </c>
      <c r="B42" s="21" t="s">
        <v>23</v>
      </c>
      <c r="D42" s="20">
        <v>243137.02190119354</v>
      </c>
      <c r="F42" s="5"/>
      <c r="G42" s="5"/>
      <c r="H42" s="10"/>
      <c r="I42" s="6"/>
      <c r="J42" s="10"/>
      <c r="K42" s="10"/>
      <c r="L42" s="10"/>
      <c r="M42" s="10"/>
      <c r="N42" s="10"/>
      <c r="O42" s="10"/>
      <c r="P42" s="10"/>
      <c r="Q42" s="10"/>
    </row>
    <row r="43" spans="1:17" ht="13.5" thickTop="1" x14ac:dyDescent="0.2">
      <c r="B43" s="3"/>
      <c r="D43" s="8"/>
      <c r="F43" s="5"/>
      <c r="G43" s="5"/>
      <c r="H43" s="10"/>
      <c r="I43" s="6"/>
      <c r="J43" s="10"/>
      <c r="K43" s="10"/>
      <c r="L43" s="10"/>
      <c r="M43" s="10"/>
      <c r="N43" s="10"/>
      <c r="O43" s="10"/>
      <c r="P43" s="10"/>
      <c r="Q43" s="10"/>
    </row>
    <row r="44" spans="1:17" x14ac:dyDescent="0.2">
      <c r="A44" s="9">
        <f>MAX($A$14:A43)+1</f>
        <v>19</v>
      </c>
      <c r="B44" s="12" t="s">
        <v>22</v>
      </c>
      <c r="D44" s="8"/>
      <c r="F44" s="5">
        <v>18855.304430160078</v>
      </c>
      <c r="G44" s="5"/>
      <c r="H44" s="5">
        <v>188.52027978915046</v>
      </c>
      <c r="I44" s="10"/>
      <c r="J44" s="5">
        <v>2165.04678715625</v>
      </c>
      <c r="K44" s="10"/>
      <c r="L44" s="5">
        <v>8126.7243772646834</v>
      </c>
      <c r="M44" s="10"/>
      <c r="N44" s="5">
        <v>11966.3574895087</v>
      </c>
      <c r="O44" s="10"/>
      <c r="P44" s="10">
        <f>SUM(F44:N44)</f>
        <v>41301.953363878863</v>
      </c>
      <c r="Q44" s="10"/>
    </row>
    <row r="45" spans="1:17" x14ac:dyDescent="0.2">
      <c r="A45" s="9">
        <f>MAX($A$14:A44)+1</f>
        <v>20</v>
      </c>
      <c r="B45" s="19" t="s">
        <v>21</v>
      </c>
      <c r="D45" s="8"/>
      <c r="F45" s="23">
        <f>F44/$P$44</f>
        <v>0.45652330929825269</v>
      </c>
      <c r="G45" s="5"/>
      <c r="H45" s="6">
        <f>H44/$P$44</f>
        <v>4.5644398009035379E-3</v>
      </c>
      <c r="I45" s="6"/>
      <c r="J45" s="6">
        <f>J44/$P$44</f>
        <v>5.24199610629002E-2</v>
      </c>
      <c r="K45" s="10"/>
      <c r="L45" s="6">
        <f>L44/$P$44</f>
        <v>0.19676368102173131</v>
      </c>
      <c r="M45" s="10"/>
      <c r="N45" s="6">
        <f>N44/$P$44</f>
        <v>0.28972860881621226</v>
      </c>
      <c r="O45" s="10"/>
      <c r="P45" s="18">
        <f>SUM(F45:N45)</f>
        <v>1</v>
      </c>
      <c r="Q45" s="10"/>
    </row>
    <row r="46" spans="1:17" x14ac:dyDescent="0.2">
      <c r="B46" s="12"/>
      <c r="D46" s="8"/>
      <c r="F46" s="5"/>
      <c r="G46" s="5"/>
      <c r="H46" s="10"/>
      <c r="I46" s="6"/>
      <c r="J46" s="10"/>
      <c r="K46" s="10"/>
      <c r="L46" s="10"/>
      <c r="M46" s="10"/>
      <c r="N46" s="10"/>
      <c r="O46" s="10"/>
      <c r="P46" s="10"/>
      <c r="Q46" s="10"/>
    </row>
    <row r="47" spans="1:17" ht="13.5" thickBot="1" x14ac:dyDescent="0.25">
      <c r="A47" s="9">
        <f>MAX($A$14:A46)+1</f>
        <v>21</v>
      </c>
      <c r="B47" s="12" t="s">
        <v>20</v>
      </c>
      <c r="D47" s="8"/>
      <c r="F47" s="20">
        <f>$D$42*F45</f>
        <v>110997.71785125462</v>
      </c>
      <c r="G47" s="5"/>
      <c r="H47" s="13">
        <f>$D$42*H45</f>
        <v>1109.7842998389631</v>
      </c>
      <c r="I47" s="6"/>
      <c r="J47" s="13">
        <f>$D$42*J45</f>
        <v>12745.233221010079</v>
      </c>
      <c r="K47" s="5"/>
      <c r="L47" s="20">
        <f>$D$42*L45</f>
        <v>47840.535421940142</v>
      </c>
      <c r="M47" s="5"/>
      <c r="N47" s="20">
        <f>$D$42*N45</f>
        <v>70443.751107149743</v>
      </c>
      <c r="O47" s="5"/>
      <c r="P47" s="20">
        <f>SUM(F47:N47)</f>
        <v>243137.02190119354</v>
      </c>
      <c r="Q47" s="5"/>
    </row>
    <row r="48" spans="1:17" ht="13.5" thickTop="1" x14ac:dyDescent="0.2">
      <c r="B48" s="3"/>
      <c r="D48" s="8"/>
      <c r="F48" s="11"/>
      <c r="G48" s="10"/>
      <c r="H48" s="11"/>
      <c r="I48" s="6"/>
      <c r="J48" s="11"/>
      <c r="K48" s="10"/>
      <c r="L48" s="11"/>
      <c r="M48" s="5"/>
      <c r="N48" s="22"/>
      <c r="O48" s="5"/>
      <c r="P48" s="22"/>
      <c r="Q48" s="5"/>
    </row>
    <row r="49" spans="1:17" ht="13.5" thickBot="1" x14ac:dyDescent="0.25">
      <c r="A49" s="9">
        <f>MAX($A$14:A48)+1</f>
        <v>22</v>
      </c>
      <c r="B49" s="21" t="s">
        <v>19</v>
      </c>
      <c r="D49" s="20">
        <v>36183.519639537146</v>
      </c>
      <c r="F49" s="10"/>
      <c r="G49" s="10"/>
      <c r="H49" s="10"/>
      <c r="I49" s="6"/>
      <c r="J49" s="10"/>
      <c r="K49" s="10"/>
      <c r="L49" s="10"/>
      <c r="M49" s="5"/>
      <c r="N49" s="5"/>
      <c r="O49" s="5"/>
      <c r="P49" s="5"/>
      <c r="Q49" s="5"/>
    </row>
    <row r="50" spans="1:17" ht="13.5" thickTop="1" x14ac:dyDescent="0.2">
      <c r="B50" s="3"/>
      <c r="D50" s="8"/>
      <c r="F50" s="10"/>
      <c r="G50" s="10"/>
      <c r="H50" s="10"/>
      <c r="I50" s="6"/>
      <c r="J50" s="10"/>
      <c r="K50" s="10"/>
      <c r="L50" s="10"/>
      <c r="M50" s="10"/>
      <c r="N50" s="10"/>
      <c r="O50" s="10"/>
      <c r="P50" s="10"/>
      <c r="Q50" s="5"/>
    </row>
    <row r="51" spans="1:17" x14ac:dyDescent="0.2">
      <c r="A51" s="9">
        <f>MAX($A$14:A50)+1</f>
        <v>23</v>
      </c>
      <c r="B51" s="14" t="s">
        <v>18</v>
      </c>
      <c r="D51" s="8"/>
      <c r="F51" s="18">
        <f>0.4</f>
        <v>0.4</v>
      </c>
      <c r="G51" s="10"/>
      <c r="H51" s="10">
        <f>0</f>
        <v>0</v>
      </c>
      <c r="I51" s="6"/>
      <c r="J51" s="10">
        <f>0</f>
        <v>0</v>
      </c>
      <c r="K51" s="10"/>
      <c r="L51" s="10">
        <f>0</f>
        <v>0</v>
      </c>
      <c r="M51" s="10"/>
      <c r="N51" s="18">
        <v>0.6</v>
      </c>
      <c r="O51" s="10"/>
      <c r="P51" s="18">
        <f>SUM(F51:N51)</f>
        <v>1</v>
      </c>
      <c r="Q51" s="5"/>
    </row>
    <row r="52" spans="1:17" x14ac:dyDescent="0.2">
      <c r="B52" s="19"/>
      <c r="D52" s="8"/>
      <c r="F52" s="10"/>
      <c r="G52" s="10"/>
      <c r="H52" s="10"/>
      <c r="I52" s="6"/>
      <c r="J52" s="10"/>
      <c r="K52" s="10"/>
      <c r="L52" s="10"/>
      <c r="M52" s="10"/>
      <c r="N52" s="10"/>
      <c r="O52" s="10"/>
      <c r="P52" s="10"/>
      <c r="Q52" s="5"/>
    </row>
    <row r="53" spans="1:17" ht="13.5" thickBot="1" x14ac:dyDescent="0.25">
      <c r="A53" s="9">
        <f>MAX($A$14:A52)+1</f>
        <v>24</v>
      </c>
      <c r="B53" s="12" t="s">
        <v>17</v>
      </c>
      <c r="D53" s="8"/>
      <c r="F53" s="13">
        <f>$D$49*F51</f>
        <v>14473.407855814859</v>
      </c>
      <c r="G53" s="10"/>
      <c r="H53" s="13">
        <f>$D$49*H51</f>
        <v>0</v>
      </c>
      <c r="I53" s="6"/>
      <c r="J53" s="13">
        <f>$D$49*J51</f>
        <v>0</v>
      </c>
      <c r="K53" s="10"/>
      <c r="L53" s="13">
        <f>$D$49*L51</f>
        <v>0</v>
      </c>
      <c r="M53" s="10"/>
      <c r="N53" s="13">
        <f>$D$49*N51</f>
        <v>21710.111783722288</v>
      </c>
      <c r="O53" s="10"/>
      <c r="P53" s="13">
        <f>SUM(F53:N53)</f>
        <v>36183.519639537146</v>
      </c>
      <c r="Q53" s="5"/>
    </row>
    <row r="54" spans="1:17" ht="13.5" thickTop="1" x14ac:dyDescent="0.2">
      <c r="B54" s="3"/>
      <c r="D54" s="8"/>
      <c r="F54" s="10"/>
      <c r="G54" s="10"/>
      <c r="H54" s="10"/>
      <c r="I54" s="6"/>
      <c r="J54" s="10"/>
      <c r="K54" s="10"/>
      <c r="L54" s="10"/>
      <c r="M54" s="10"/>
      <c r="N54" s="10"/>
      <c r="O54" s="10"/>
      <c r="P54" s="10"/>
      <c r="Q54" s="5"/>
    </row>
    <row r="55" spans="1:17" ht="13.5" thickBot="1" x14ac:dyDescent="0.25">
      <c r="A55" s="9">
        <f>MAX($A$14:A54)+1</f>
        <v>25</v>
      </c>
      <c r="B55" s="21" t="s">
        <v>16</v>
      </c>
      <c r="D55" s="20">
        <v>84631.996759477552</v>
      </c>
      <c r="F55" s="10"/>
      <c r="G55" s="10"/>
      <c r="H55" s="10"/>
      <c r="I55" s="6"/>
      <c r="J55" s="10"/>
      <c r="K55" s="10"/>
      <c r="L55" s="10"/>
      <c r="M55" s="10"/>
      <c r="N55" s="10"/>
      <c r="O55" s="10"/>
      <c r="P55" s="10"/>
      <c r="Q55" s="5"/>
    </row>
    <row r="56" spans="1:17" ht="13.5" thickTop="1" x14ac:dyDescent="0.2">
      <c r="B56" s="3"/>
      <c r="D56" s="8"/>
      <c r="F56" s="5"/>
      <c r="G56" s="5"/>
      <c r="H56" s="10"/>
      <c r="I56" s="6"/>
      <c r="J56" s="10"/>
      <c r="K56" s="10"/>
      <c r="L56" s="10"/>
      <c r="M56" s="10"/>
      <c r="N56" s="10"/>
      <c r="O56" s="10"/>
      <c r="P56" s="10"/>
      <c r="Q56" s="5"/>
    </row>
    <row r="57" spans="1:17" x14ac:dyDescent="0.2">
      <c r="A57" s="9">
        <f>MAX($A$14:A56)+1</f>
        <v>26</v>
      </c>
      <c r="B57" s="14" t="s">
        <v>15</v>
      </c>
      <c r="D57" s="8"/>
      <c r="F57" s="5">
        <f>0</f>
        <v>0</v>
      </c>
      <c r="G57" s="5"/>
      <c r="H57" s="10">
        <f>0</f>
        <v>0</v>
      </c>
      <c r="I57" s="6"/>
      <c r="J57" s="10">
        <f>0</f>
        <v>0</v>
      </c>
      <c r="K57" s="10"/>
      <c r="L57" s="18">
        <f>1</f>
        <v>1</v>
      </c>
      <c r="M57" s="10"/>
      <c r="N57" s="10">
        <f>0</f>
        <v>0</v>
      </c>
      <c r="O57" s="10"/>
      <c r="P57" s="18">
        <f>SUM(F57:N57)</f>
        <v>1</v>
      </c>
      <c r="Q57" s="5"/>
    </row>
    <row r="58" spans="1:17" x14ac:dyDescent="0.2">
      <c r="B58" s="19"/>
      <c r="D58" s="8"/>
      <c r="F58" s="5"/>
      <c r="G58" s="5"/>
      <c r="H58" s="10"/>
      <c r="I58" s="6"/>
      <c r="J58" s="10"/>
      <c r="K58" s="10"/>
      <c r="L58" s="10"/>
      <c r="M58" s="10"/>
      <c r="N58" s="10"/>
      <c r="O58" s="10"/>
      <c r="P58" s="10"/>
      <c r="Q58" s="5"/>
    </row>
    <row r="59" spans="1:17" ht="13.5" thickBot="1" x14ac:dyDescent="0.25">
      <c r="A59" s="9">
        <f>MAX($A$14:A58)+1</f>
        <v>27</v>
      </c>
      <c r="B59" s="12" t="s">
        <v>14</v>
      </c>
      <c r="D59" s="8"/>
      <c r="F59" s="20">
        <f>$D$55*F57</f>
        <v>0</v>
      </c>
      <c r="G59" s="5"/>
      <c r="H59" s="13">
        <f>$D$55*H57</f>
        <v>0</v>
      </c>
      <c r="I59" s="6"/>
      <c r="J59" s="13">
        <f>$D$55*J57</f>
        <v>0</v>
      </c>
      <c r="K59" s="10"/>
      <c r="L59" s="13">
        <f>$D$55*L57</f>
        <v>84631.996759477552</v>
      </c>
      <c r="M59" s="10"/>
      <c r="N59" s="13">
        <f>$D$55*N57</f>
        <v>0</v>
      </c>
      <c r="O59" s="10"/>
      <c r="P59" s="13">
        <f>SUM(F59:N59)</f>
        <v>84631.996759477552</v>
      </c>
      <c r="Q59" s="5"/>
    </row>
    <row r="60" spans="1:17" ht="13.5" thickTop="1" x14ac:dyDescent="0.2">
      <c r="B60" s="3"/>
      <c r="D60" s="8"/>
      <c r="F60" s="5"/>
      <c r="G60" s="5"/>
      <c r="H60" s="10"/>
      <c r="I60" s="6"/>
      <c r="J60" s="10"/>
      <c r="K60" s="10"/>
      <c r="L60" s="10"/>
      <c r="M60" s="10"/>
      <c r="N60" s="10"/>
      <c r="O60" s="10"/>
      <c r="P60" s="10"/>
      <c r="Q60" s="5"/>
    </row>
    <row r="61" spans="1:17" ht="13.5" thickBot="1" x14ac:dyDescent="0.25">
      <c r="A61" s="9">
        <f>MAX($A$14:A60)+1</f>
        <v>28</v>
      </c>
      <c r="B61" s="21" t="s">
        <v>13</v>
      </c>
      <c r="D61" s="20">
        <v>45188.632751580699</v>
      </c>
      <c r="F61" s="5"/>
      <c r="G61" s="5"/>
      <c r="H61" s="10"/>
      <c r="I61" s="6"/>
      <c r="J61" s="10"/>
      <c r="K61" s="10"/>
      <c r="L61" s="10"/>
      <c r="M61" s="10"/>
      <c r="N61" s="10"/>
      <c r="O61" s="10"/>
      <c r="P61" s="10"/>
      <c r="Q61" s="5"/>
    </row>
    <row r="62" spans="1:17" ht="13.5" thickTop="1" x14ac:dyDescent="0.2">
      <c r="B62" s="3"/>
      <c r="D62" s="8"/>
      <c r="F62" s="5"/>
      <c r="G62" s="5"/>
      <c r="H62" s="10"/>
      <c r="I62" s="6"/>
      <c r="J62" s="10"/>
      <c r="K62" s="10"/>
      <c r="L62" s="10"/>
      <c r="M62" s="10"/>
      <c r="N62" s="10"/>
      <c r="O62" s="10"/>
      <c r="P62" s="10"/>
      <c r="Q62" s="5"/>
    </row>
    <row r="63" spans="1:17" x14ac:dyDescent="0.2">
      <c r="A63" s="9">
        <f>MAX($A$14:A62)+1</f>
        <v>29</v>
      </c>
      <c r="B63" s="12" t="s">
        <v>12</v>
      </c>
      <c r="D63" s="8"/>
      <c r="F63" s="5">
        <v>23752.354357659988</v>
      </c>
      <c r="G63" s="5"/>
      <c r="H63" s="5">
        <v>1874.942181274766</v>
      </c>
      <c r="I63" s="10"/>
      <c r="J63" s="5">
        <v>5077.7126855419065</v>
      </c>
      <c r="K63" s="10"/>
      <c r="L63" s="5">
        <v>31459.171171330352</v>
      </c>
      <c r="M63" s="10"/>
      <c r="N63" s="5">
        <v>67794.839139417498</v>
      </c>
      <c r="O63" s="5"/>
      <c r="P63" s="5">
        <f>SUM(F63:N63)</f>
        <v>129959.01953522451</v>
      </c>
      <c r="Q63" s="5"/>
    </row>
    <row r="64" spans="1:17" x14ac:dyDescent="0.2">
      <c r="A64" s="9">
        <f>MAX($A$14:A63)+1</f>
        <v>30</v>
      </c>
      <c r="B64" s="19" t="s">
        <v>11</v>
      </c>
      <c r="D64" s="8"/>
      <c r="F64" s="18">
        <f>F63/$P$63</f>
        <v>0.18276803289687849</v>
      </c>
      <c r="G64" s="5"/>
      <c r="H64" s="18">
        <f>H63/$P$63</f>
        <v>1.4427180106314788E-2</v>
      </c>
      <c r="I64" s="6"/>
      <c r="J64" s="18">
        <f>J63/$P$63</f>
        <v>3.9071645074743172E-2</v>
      </c>
      <c r="K64" s="5"/>
      <c r="L64" s="18">
        <f>L63/$P$63</f>
        <v>0.24206993315153133</v>
      </c>
      <c r="M64" s="5"/>
      <c r="N64" s="18">
        <f>N63/$P$63</f>
        <v>0.52166320877053218</v>
      </c>
      <c r="O64" s="5"/>
      <c r="P64" s="18">
        <f>P63/$P$63</f>
        <v>1</v>
      </c>
      <c r="Q64" s="5"/>
    </row>
    <row r="65" spans="1:17" x14ac:dyDescent="0.2">
      <c r="B65" s="12"/>
      <c r="D65" s="8"/>
      <c r="F65" s="5"/>
      <c r="G65" s="5"/>
      <c r="H65" s="10"/>
      <c r="I65" s="6"/>
      <c r="J65" s="10"/>
      <c r="K65" s="5"/>
      <c r="L65" s="5"/>
      <c r="M65" s="5"/>
      <c r="N65" s="5"/>
      <c r="O65" s="5"/>
      <c r="P65" s="5"/>
      <c r="Q65" s="5"/>
    </row>
    <row r="66" spans="1:17" x14ac:dyDescent="0.2">
      <c r="A66" s="9">
        <f>MAX($A$14:A65)+1</f>
        <v>31</v>
      </c>
      <c r="B66" s="12" t="s">
        <v>10</v>
      </c>
      <c r="D66" s="17">
        <v>207.493205780593</v>
      </c>
      <c r="F66" s="16">
        <f>F63*$D$66/1000</f>
        <v>4928.452150507509</v>
      </c>
      <c r="G66" s="5"/>
      <c r="H66" s="16">
        <f>H63*$D$66/1000</f>
        <v>389.03776384595892</v>
      </c>
      <c r="I66" s="6"/>
      <c r="J66" s="16">
        <f>J63*$D$66/1000</f>
        <v>1053.5908831558743</v>
      </c>
      <c r="K66" s="5"/>
      <c r="L66" s="16">
        <f>L63*$D$66/1000</f>
        <v>6527.5642775397482</v>
      </c>
      <c r="M66" s="5"/>
      <c r="N66" s="16">
        <f>N63*$D$66/1000</f>
        <v>14066.968508417354</v>
      </c>
      <c r="O66" s="5"/>
      <c r="P66" s="15">
        <f>SUM(F66:N66)</f>
        <v>26965.613583466446</v>
      </c>
      <c r="Q66" s="5"/>
    </row>
    <row r="67" spans="1:17" x14ac:dyDescent="0.2">
      <c r="B67" s="12"/>
      <c r="D67" s="8"/>
      <c r="F67" s="5"/>
      <c r="G67" s="5"/>
      <c r="H67" s="10"/>
      <c r="I67" s="6"/>
      <c r="J67" s="10"/>
      <c r="K67" s="5"/>
      <c r="L67" s="5"/>
      <c r="M67" s="5"/>
      <c r="N67" s="5"/>
      <c r="O67" s="5"/>
      <c r="P67" s="5"/>
      <c r="Q67" s="5"/>
    </row>
    <row r="68" spans="1:17" x14ac:dyDescent="0.2">
      <c r="A68" s="9">
        <f>MAX($A$14:A67)+1</f>
        <v>32</v>
      </c>
      <c r="B68" s="14" t="s">
        <v>9</v>
      </c>
      <c r="D68" s="8"/>
      <c r="F68" s="5">
        <v>0</v>
      </c>
      <c r="G68" s="5"/>
      <c r="H68" s="5">
        <v>0</v>
      </c>
      <c r="I68" s="10"/>
      <c r="J68" s="5">
        <v>0</v>
      </c>
      <c r="K68" s="10"/>
      <c r="L68" s="5">
        <v>0</v>
      </c>
      <c r="M68" s="10"/>
      <c r="N68" s="5">
        <v>17163.79388453627</v>
      </c>
      <c r="O68" s="5"/>
      <c r="P68" s="5">
        <f>SUM(F68:N68)</f>
        <v>17163.79388453627</v>
      </c>
      <c r="Q68" s="5"/>
    </row>
    <row r="69" spans="1:17" x14ac:dyDescent="0.2">
      <c r="A69" s="9">
        <f>MAX($A$14:A68)+1</f>
        <v>33</v>
      </c>
      <c r="B69" s="14" t="s">
        <v>8</v>
      </c>
      <c r="D69" s="8"/>
      <c r="F69" s="5">
        <v>294.30168417174747</v>
      </c>
      <c r="G69" s="5"/>
      <c r="H69" s="5">
        <v>9.8245469403074495</v>
      </c>
      <c r="I69" s="10"/>
      <c r="J69" s="5">
        <v>26.606808000118495</v>
      </c>
      <c r="K69" s="10"/>
      <c r="L69" s="5">
        <v>292.78917313354788</v>
      </c>
      <c r="M69" s="10"/>
      <c r="N69" s="5">
        <v>435.70303026672309</v>
      </c>
      <c r="O69" s="5"/>
      <c r="P69" s="5">
        <f>SUM(F69:N69)</f>
        <v>1059.2252425124443</v>
      </c>
      <c r="Q69" s="5"/>
    </row>
    <row r="70" spans="1:17" x14ac:dyDescent="0.2">
      <c r="A70" s="9">
        <f>MAX($A$14:A69)+1</f>
        <v>34</v>
      </c>
      <c r="B70" s="14" t="s">
        <v>7</v>
      </c>
      <c r="D70" s="8"/>
      <c r="F70" s="15">
        <f>F68+F69</f>
        <v>294.30168417174747</v>
      </c>
      <c r="G70" s="5"/>
      <c r="H70" s="16">
        <f>H68+H69</f>
        <v>9.8245469403074495</v>
      </c>
      <c r="I70" s="6"/>
      <c r="J70" s="16">
        <f>J68+J69</f>
        <v>26.606808000118495</v>
      </c>
      <c r="K70" s="5"/>
      <c r="L70" s="15">
        <f>L68+L69</f>
        <v>292.78917313354788</v>
      </c>
      <c r="M70" s="5"/>
      <c r="N70" s="15">
        <f>N68+N69</f>
        <v>17599.496914802992</v>
      </c>
      <c r="O70" s="5"/>
      <c r="P70" s="15">
        <f>P68+P69</f>
        <v>18223.019127048712</v>
      </c>
      <c r="Q70" s="5"/>
    </row>
    <row r="71" spans="1:17" x14ac:dyDescent="0.2">
      <c r="B71" s="14"/>
      <c r="D71" s="8"/>
      <c r="F71" s="5"/>
      <c r="G71" s="5"/>
      <c r="H71" s="10"/>
      <c r="I71" s="6"/>
      <c r="J71" s="10"/>
      <c r="K71" s="5"/>
      <c r="L71" s="5"/>
      <c r="M71" s="5"/>
      <c r="N71" s="5"/>
      <c r="O71" s="5"/>
      <c r="P71" s="5"/>
      <c r="Q71" s="5"/>
    </row>
    <row r="72" spans="1:17" ht="13.5" thickBot="1" x14ac:dyDescent="0.25">
      <c r="A72" s="9">
        <f>MAX($A$14:A71)+1</f>
        <v>35</v>
      </c>
      <c r="B72" s="12" t="s">
        <v>6</v>
      </c>
      <c r="D72" s="8"/>
      <c r="F72" s="13">
        <f>+F66+F70</f>
        <v>5222.7538346792562</v>
      </c>
      <c r="G72" s="10"/>
      <c r="H72" s="13">
        <f>+H66+H70</f>
        <v>398.86231078626639</v>
      </c>
      <c r="I72" s="6"/>
      <c r="J72" s="13">
        <f>+J66+J70</f>
        <v>1080.1976911559927</v>
      </c>
      <c r="K72" s="10"/>
      <c r="L72" s="13">
        <f>+L66+L70</f>
        <v>6820.3534506732958</v>
      </c>
      <c r="M72" s="10"/>
      <c r="N72" s="13">
        <f>+N66+N70</f>
        <v>31666.465423220347</v>
      </c>
      <c r="O72" s="10"/>
      <c r="P72" s="13">
        <f>+P66+P70</f>
        <v>45188.632710515158</v>
      </c>
      <c r="Q72" s="5"/>
    </row>
    <row r="73" spans="1:17" ht="13.5" thickTop="1" x14ac:dyDescent="0.2">
      <c r="A73" s="9"/>
      <c r="B73" s="12"/>
      <c r="D73" s="8"/>
      <c r="F73" s="11"/>
      <c r="G73" s="10"/>
      <c r="H73" s="11"/>
      <c r="I73" s="6"/>
      <c r="J73" s="11"/>
      <c r="K73" s="10"/>
      <c r="L73" s="11"/>
      <c r="M73" s="10"/>
      <c r="N73" s="11"/>
      <c r="O73" s="10"/>
      <c r="P73" s="11"/>
      <c r="Q73" s="5"/>
    </row>
    <row r="74" spans="1:17" ht="13.5" thickBot="1" x14ac:dyDescent="0.25">
      <c r="A74" s="9">
        <f>MAX($A$14:A73)+1</f>
        <v>36</v>
      </c>
      <c r="B74" s="3" t="s">
        <v>5</v>
      </c>
      <c r="D74" s="7">
        <f>D13+D20+D27+D42+D49+D55+D61</f>
        <v>470381.56873531447</v>
      </c>
      <c r="F74" s="7">
        <f>F18+F25+F40+F47+F53+F59+F72</f>
        <v>154505.56373727755</v>
      </c>
      <c r="G74" s="8"/>
      <c r="H74" s="7">
        <f>H18+H25+H40+H47+H53+H59+H72</f>
        <v>1873.8674330006165</v>
      </c>
      <c r="I74" s="6"/>
      <c r="J74" s="7">
        <f>J18+J25+J40+J47+J53+J59+J72</f>
        <v>18019.781615288161</v>
      </c>
      <c r="K74" s="8"/>
      <c r="L74" s="7">
        <f>L18+L25+L40+L47+L53+L59+L72</f>
        <v>142307.29350603715</v>
      </c>
      <c r="M74" s="8"/>
      <c r="N74" s="7">
        <f>N18+N25+N40+N47+N53+N59+N72</f>
        <v>153675.06240264548</v>
      </c>
      <c r="O74" s="8"/>
      <c r="P74" s="7">
        <f>P18+P25+P40+P47+P53+P59+P72</f>
        <v>470381.56869424897</v>
      </c>
      <c r="Q74" s="5"/>
    </row>
    <row r="75" spans="1:17" x14ac:dyDescent="0.2">
      <c r="D75" s="3"/>
      <c r="F75" s="5"/>
      <c r="G75" s="5"/>
      <c r="H75" s="5"/>
      <c r="I75" s="6"/>
      <c r="J75" s="5"/>
      <c r="K75" s="5"/>
      <c r="L75" s="5"/>
      <c r="M75" s="5"/>
      <c r="N75" s="5"/>
      <c r="O75" s="5"/>
      <c r="P75" s="5"/>
      <c r="Q75" s="5"/>
    </row>
    <row r="76" spans="1:17" x14ac:dyDescent="0.2">
      <c r="A76" s="4" t="s">
        <v>4</v>
      </c>
    </row>
    <row r="77" spans="1:17" x14ac:dyDescent="0.2">
      <c r="A77" s="2" t="s">
        <v>3</v>
      </c>
      <c r="B77" s="3" t="s">
        <v>2</v>
      </c>
    </row>
    <row r="78" spans="1:17" x14ac:dyDescent="0.2">
      <c r="A78" s="2" t="s">
        <v>1</v>
      </c>
      <c r="B78" s="1" t="s">
        <v>0</v>
      </c>
    </row>
    <row r="82" spans="4:4" x14ac:dyDescent="0.2">
      <c r="D82" s="37"/>
    </row>
  </sheetData>
  <mergeCells count="2">
    <mergeCell ref="A6:P6"/>
    <mergeCell ref="F8:P8"/>
  </mergeCells>
  <printOptions horizontalCentered="1"/>
  <pageMargins left="0.7" right="0.7" top="0.75" bottom="0.75" header="0.3" footer="0.3"/>
  <pageSetup scale="59" orientation="portrait" r:id="rId1"/>
  <headerFooter>
    <oddHeader xml:space="preserve">&amp;R&amp;"Arial,Regular"&amp;10Filed: 2023-05-18
EB-2022-0200
Exhibit I.7.0-STAFF-237
Attachment 5.3
Page &amp;P of &amp;N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167dcd481efed85bb8318320872825bf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f3f0393e42ae996c6ffe4d78604b12b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a xmlns="0f3dc55c-bcca-45e2-bb95-d6030d9207f1" xsi:nil="true"/>
    <Intervenor xmlns="0f3dc55c-bcca-45e2-bb95-d6030d9207f1" xsi:nil="true"/>
    <KeySupport xmlns="0f3dc55c-bcca-45e2-bb95-d6030d9207f1">
      <UserInfo>
        <DisplayName/>
        <AccountId xsi:nil="true"/>
        <AccountType/>
      </UserInfo>
    </KeySupport>
    <_ip_UnifiedCompliancePolicyUIAction xmlns="http://schemas.microsoft.com/sharepoint/v3" xsi:nil="true"/>
    <TeamsPlannerStatus xmlns="0f3dc55c-bcca-45e2-bb95-d6030d9207f1">Draft Response</TeamsPlannerStatus>
    <RegLead xmlns="0f3dc55c-bcca-45e2-bb95-d6030d9207f1">
      <UserInfo>
        <DisplayName/>
        <AccountId xsi:nil="true"/>
        <AccountType/>
      </UserInfo>
    </RegLead>
    <Legal xmlns="0f3dc55c-bcca-45e2-bb95-d6030d9207f1">
      <UserInfo>
        <DisplayName/>
        <AccountId xsi:nil="true"/>
        <AccountType/>
      </UserInfo>
    </Legal>
    <Exhibit xmlns="0f3dc55c-bcca-45e2-bb95-d6030d9207f1" xsi:nil="true"/>
    <Category xmlns="0f3dc55c-bcca-45e2-bb95-d6030d9207f1" xsi:nil="true"/>
    <_ip_UnifiedCompliancePolicyProperties xmlns="http://schemas.microsoft.com/sharepoint/v3" xsi:nil="true"/>
    <Witnesses xmlns="0f3dc55c-bcca-45e2-bb95-d6030d9207f1" xsi:nil="true"/>
    <Int_x002f_Exhibit_x002f_Tab xmlns="0f3dc55c-bcca-45e2-bb95-d6030d9207f1" xsi:nil="true"/>
    <_dlc_DocId xmlns="bc9be6ef-036f-4d38-ab45-2a4da0c93cb0">C6U45NHNYSXQ-1954422155-5890</_dlc_DocId>
    <_dlc_DocIdUrl xmlns="bc9be6ef-036f-4d38-ab45-2a4da0c93cb0">
      <Url>https://enbridge.sharepoint.com/teams/EB-2022-02002024Rebasing/_layouts/15/DocIdRedir.aspx?ID=C6U45NHNYSXQ-1954422155-5890</Url>
      <Description>C6U45NHNYSXQ-1954422155-5890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D289CF-9777-4B74-A7A7-671F03110A2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36B6806-DE09-4D39-A758-81B1052C86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3dc55c-bcca-45e2-bb95-d6030d9207f1"/>
    <ds:schemaRef ds:uri="bc9be6ef-036f-4d38-ab45-2a4da0c93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C92F20-EF84-40F3-A34F-10CE5ABCC1F8}">
  <ds:schemaRefs>
    <ds:schemaRef ds:uri="http://schemas.microsoft.com/office/2006/metadata/properties"/>
    <ds:schemaRef ds:uri="http://schemas.microsoft.com/office/infopath/2007/PartnerControls"/>
    <ds:schemaRef ds:uri="0f3dc55c-bcca-45e2-bb95-d6030d9207f1"/>
    <ds:schemaRef ds:uri="http://schemas.microsoft.com/sharepoint/v3"/>
    <ds:schemaRef ds:uri="bc9be6ef-036f-4d38-ab45-2a4da0c93cb0"/>
  </ds:schemaRefs>
</ds:datastoreItem>
</file>

<file path=customXml/itemProps4.xml><?xml version="1.0" encoding="utf-8"?>
<ds:datastoreItem xmlns:ds="http://schemas.openxmlformats.org/officeDocument/2006/customXml" ds:itemID="{A175DDDD-91BE-41A3-9662-CA1E4C6DC3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Rader</dc:creator>
  <cp:lastModifiedBy>Julie Rader</cp:lastModifiedBy>
  <dcterms:created xsi:type="dcterms:W3CDTF">2023-05-18T17:30:24Z</dcterms:created>
  <dcterms:modified xsi:type="dcterms:W3CDTF">2023-05-18T19:35:18Z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2023-05-18T17:30:27Z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7421fe28-170c-4907-9bae-7b33b8253300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0x010100F3E2251B1EE19E40ADD262C998ACD182</vt:lpwstr>
  </property>
  <property fmtid="{D5CDD505-2E9C-101B-9397-08002B2CF9AE}" pid="10" name="_dlc_DocIdItemGuid">
    <vt:lpwstr>03b7a9f7-d8b4-4d51-a4d4-234b9f61278b</vt:lpwstr>
  </property>
</Properties>
</file>