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9195" tabRatio="866"/>
  </bookViews>
  <sheets>
    <sheet name="July 2022 Update 2017 Dollars" sheetId="39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"LS4MHRF67V56K4ISDSHGM14N"</definedName>
    <definedName name="_xlnm.Print_Area" localSheetId="0">'July 2022 Update 2017 Dollars'!$A$2:$AE$55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"$D$61"</definedName>
    <definedName name="RiskSelectedNameCell1" hidden="1">"$B$61"</definedName>
    <definedName name="RiskSelectedNameCell2" hidden="1">"$D$55"</definedName>
    <definedName name="RiskSimulationResultsStorageLocation" hidden="1">"1"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9" l="1"/>
  <c r="E41" i="39"/>
  <c r="F41" i="39"/>
  <c r="G41" i="39"/>
  <c r="H41" i="39"/>
  <c r="H42" i="39" s="1"/>
  <c r="I41" i="39"/>
  <c r="I42" i="39" s="1"/>
  <c r="J41" i="39"/>
  <c r="C41" i="39"/>
  <c r="C42" i="39" s="1"/>
  <c r="A34" i="39"/>
  <c r="U27" i="39"/>
  <c r="U28" i="39" s="1"/>
  <c r="T27" i="39"/>
  <c r="T28" i="39" s="1"/>
  <c r="S27" i="39"/>
  <c r="S28" i="39" s="1"/>
  <c r="R27" i="39"/>
  <c r="R28" i="39" s="1"/>
  <c r="Q27" i="39"/>
  <c r="Q28" i="39" s="1"/>
  <c r="P27" i="39"/>
  <c r="P28" i="39" s="1"/>
  <c r="O27" i="39"/>
  <c r="O28" i="39" s="1"/>
  <c r="N27" i="39"/>
  <c r="N28" i="39" s="1"/>
  <c r="M27" i="39"/>
  <c r="M28" i="39" s="1"/>
  <c r="L27" i="39"/>
  <c r="L28" i="39" s="1"/>
  <c r="V27" i="39"/>
  <c r="V28" i="39" s="1"/>
  <c r="G42" i="39"/>
  <c r="E42" i="39"/>
  <c r="D42" i="39"/>
  <c r="C27" i="39" l="1"/>
  <c r="C28" i="39" s="1"/>
  <c r="F42" i="39"/>
  <c r="J42" i="39"/>
  <c r="D27" i="39" l="1"/>
  <c r="D28" i="39" s="1"/>
  <c r="E27" i="39" l="1"/>
  <c r="E28" i="39" s="1"/>
  <c r="F27" i="39" l="1"/>
  <c r="F28" i="39" s="1"/>
  <c r="G27" i="39" l="1"/>
  <c r="G28" i="39" s="1"/>
  <c r="H27" i="39" l="1"/>
  <c r="H28" i="39" s="1"/>
  <c r="I27" i="39" l="1"/>
  <c r="I28" i="39" s="1"/>
  <c r="K27" i="39"/>
  <c r="K28" i="39" s="1"/>
  <c r="J27" i="39" l="1"/>
  <c r="J28" i="39" s="1"/>
  <c r="D44" i="39"/>
  <c r="Q37" i="39"/>
  <c r="Q41" i="39" s="1"/>
  <c r="P37" i="39"/>
  <c r="P41" i="39" s="1"/>
  <c r="O37" i="39"/>
  <c r="O41" i="39" s="1"/>
  <c r="O42" i="39" s="1"/>
  <c r="L37" i="39"/>
  <c r="L41" i="39" s="1"/>
  <c r="L42" i="39" s="1"/>
  <c r="T37" i="39"/>
  <c r="T41" i="39" s="1"/>
  <c r="S37" i="39"/>
  <c r="S41" i="39" s="1"/>
  <c r="R37" i="39"/>
  <c r="R41" i="39" s="1"/>
  <c r="N37" i="39"/>
  <c r="N41" i="39" s="1"/>
  <c r="N42" i="39" s="1"/>
  <c r="U37" i="39"/>
  <c r="U41" i="39" s="1"/>
  <c r="U42" i="39" s="1"/>
  <c r="K37" i="39"/>
  <c r="K41" i="39" s="1"/>
  <c r="M37" i="39"/>
  <c r="M41" i="39" s="1"/>
  <c r="M42" i="39" s="1"/>
  <c r="Q42" i="39"/>
  <c r="R42" i="39"/>
  <c r="K42" i="39" l="1"/>
  <c r="S42" i="39"/>
  <c r="P42" i="39"/>
  <c r="T42" i="39"/>
  <c r="D45" i="39" s="1"/>
  <c r="D47" i="39" l="1"/>
  <c r="D46" i="39"/>
</calcChain>
</file>

<file path=xl/sharedStrings.xml><?xml version="1.0" encoding="utf-8"?>
<sst xmlns="http://schemas.openxmlformats.org/spreadsheetml/2006/main" count="148" uniqueCount="61">
  <si>
    <t>Net Present Value (NPV) Calculator:</t>
  </si>
  <si>
    <t xml:space="preserve">A. </t>
  </si>
  <si>
    <t>Project information and Key Financial Rates:</t>
  </si>
  <si>
    <t>Project Name:</t>
  </si>
  <si>
    <t>Market Renewal Program (MRP)</t>
  </si>
  <si>
    <t>Useful Life:</t>
  </si>
  <si>
    <t>X</t>
  </si>
  <si>
    <t>Years</t>
  </si>
  <si>
    <t>Cost of Capital - 2017</t>
  </si>
  <si>
    <t>%</t>
  </si>
  <si>
    <t>Cost of Capital - 2018</t>
  </si>
  <si>
    <t>Cost of Capital - 2019</t>
  </si>
  <si>
    <t>Cost of Capital - 2020</t>
  </si>
  <si>
    <t>Cost of Capital - 2021</t>
  </si>
  <si>
    <t>Cost of Capital - 2022</t>
  </si>
  <si>
    <t>Cost of Capital - 2023+</t>
  </si>
  <si>
    <t>Enter the Annual Total Cash Flows below:</t>
  </si>
  <si>
    <t>B.</t>
  </si>
  <si>
    <t>EXPENDITURES (cash outflow):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</si>
  <si>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</si>
  <si>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</si>
  <si>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</si>
  <si>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</si>
  <si>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</si>
  <si>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</si>
  <si>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</si>
  <si>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</si>
  <si>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</si>
  <si>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</si>
  <si>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</si>
  <si>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</si>
  <si>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</si>
  <si>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</si>
  <si>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</si>
  <si>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</si>
  <si>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</si>
  <si>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</si>
  <si>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</si>
  <si>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</si>
  <si>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Includes Contigency</t>
  </si>
  <si>
    <r>
      <t xml:space="preserve">Estimated Project Cost: ($M)
</t>
    </r>
    <r>
      <rPr>
        <sz val="8"/>
        <color indexed="8"/>
        <rFont val="Calibri"/>
        <family val="2"/>
      </rPr>
      <t>(Analysis, design, build, implement)</t>
    </r>
  </si>
  <si>
    <r>
      <rPr>
        <sz val="11"/>
        <color rgb="FF000000"/>
        <rFont val="Calibri"/>
      </rPr>
      <t xml:space="preserve">Ongoing incremental Maintenance $ Projected
</t>
    </r>
    <r>
      <rPr>
        <sz val="8"/>
        <color rgb="FF000000"/>
        <rFont val="Calibri"/>
      </rPr>
      <t>(after project is implemented)</t>
    </r>
  </si>
  <si>
    <t>Year</t>
  </si>
  <si>
    <t>Total Expenditures</t>
  </si>
  <si>
    <t>Present Value of Expenditure:</t>
  </si>
  <si>
    <t xml:space="preserve">C.
</t>
  </si>
  <si>
    <t>SAVINGS (cash inflow):</t>
  </si>
  <si>
    <t>Start of Benefits</t>
  </si>
  <si>
    <t>Energy Only</t>
  </si>
  <si>
    <t>MRP Benefits</t>
  </si>
  <si>
    <r>
      <t xml:space="preserve">Monetized External Efficiency Gains
</t>
    </r>
    <r>
      <rPr>
        <sz val="8"/>
        <color indexed="8"/>
        <rFont val="Calibri"/>
        <family val="2"/>
      </rPr>
      <t>(after project is implemented)</t>
    </r>
  </si>
  <si>
    <t>Other - CMSC Benefits</t>
  </si>
  <si>
    <t>Total Savings</t>
  </si>
  <si>
    <t>Present Value of Saving:</t>
  </si>
  <si>
    <t>D.</t>
  </si>
  <si>
    <t>Net Present Value Analysis Results:</t>
  </si>
  <si>
    <t>Present Value of Expenditures:</t>
  </si>
  <si>
    <t>Present Value of Savings:</t>
  </si>
  <si>
    <t>Net Present Value of Project Alternative</t>
  </si>
  <si>
    <t>2017 Dollars</t>
  </si>
  <si>
    <t>Filed: June 15, 2023, EB-2022-0318, Exhibit H, Tab 4.1 Schedule 11.22 - SEC 22 Attachment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</si>
</sst>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"/>
    <numFmt numFmtId="165" formatCode="_-&quot;$&quot;* #,##0.0_-;\-&quot;$&quot;* #,##0.0_-;_-&quot;$&quot;* &quot;-&quot;??_-;_-@_-"/>
    <numFmt numFmtId="166" formatCode="0.0"/>
    <numFmt numFmtId="167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sz val="8"/>
      <color rgb="FF000000"/>
      <name val="Calibri"/>
    </font>
    <font>
      <b/>
      <sz val="12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8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3" borderId="3" xfId="0" applyFill="1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0" fillId="4" borderId="1" xfId="0" applyFill="1" applyBorder="1"/>
    <xf numFmtId="165" fontId="2" fillId="2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44" fontId="2" fillId="2" borderId="1" xfId="0" applyNumberFormat="1" applyFont="1" applyFill="1" applyBorder="1"/>
    <xf numFmtId="44" fontId="2" fillId="3" borderId="1" xfId="0" applyNumberFormat="1" applyFont="1" applyFill="1" applyBorder="1"/>
    <xf numFmtId="0" fontId="2" fillId="7" borderId="1" xfId="0" applyFont="1" applyFill="1" applyBorder="1" applyAlignment="1">
      <alignment wrapText="1"/>
    </xf>
    <xf numFmtId="165" fontId="0" fillId="0" borderId="0" xfId="0" applyNumberFormat="1"/>
    <xf numFmtId="0" fontId="0" fillId="3" borderId="1" xfId="0" applyFill="1" applyBorder="1"/>
    <xf numFmtId="0" fontId="2" fillId="4" borderId="2" xfId="0" applyFont="1" applyFill="1" applyBorder="1"/>
    <xf numFmtId="165" fontId="0" fillId="2" borderId="1" xfId="0" applyNumberForma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9" fontId="0" fillId="0" borderId="0" xfId="0" applyNumberFormat="1"/>
    <xf numFmtId="10" fontId="0" fillId="0" borderId="0" xfId="1" applyNumberFormat="1" applyFont="1"/>
    <xf numFmtId="44" fontId="0" fillId="0" borderId="0" xfId="0" applyNumberFormat="1"/>
    <xf numFmtId="2" fontId="0" fillId="0" borderId="0" xfId="1" applyNumberFormat="1" applyFont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2" fontId="0" fillId="4" borderId="1" xfId="0" applyNumberFormat="1" applyFill="1" applyBorder="1"/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9" fontId="0" fillId="0" borderId="0" xfId="1" applyFont="1"/>
    <xf numFmtId="165" fontId="12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/>
    </xf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0" fontId="13" fillId="6" borderId="1" xfId="0" applyFont="1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0" borderId="12" xfId="0" applyBorder="1"/>
    <xf numFmtId="0" fontId="0" fillId="7" borderId="13" xfId="0" applyFill="1" applyBorder="1" applyAlignment="1">
      <alignment wrapText="1"/>
    </xf>
    <xf numFmtId="0" fontId="9" fillId="3" borderId="3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2" fillId="7" borderId="8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showGridLines="0" tabSelected="1" zoomScaleNormal="100" zoomScaleSheetLayoutView="40" workbookViewId="0">
      <selection activeCell="B1" sqref="B1"/>
    </sheetView>
  </sheetViews>
  <sheetFormatPr defaultRowHeight="14.25" x14ac:dyDescent="0.45"/>
  <cols>
    <col min="1" max="1" width="11.265625" customWidth="1"/>
    <col min="2" max="2" width="35.59765625" customWidth="1"/>
    <col min="3" max="3" width="9.1328125" customWidth="1"/>
    <col min="4" max="4" width="13.265625" customWidth="1"/>
    <col min="8" max="8" width="11.73046875" customWidth="1"/>
    <col min="9" max="9" width="10.1328125" customWidth="1"/>
    <col min="11" max="11" width="10.59765625" bestFit="1" customWidth="1"/>
    <col min="13" max="13" width="9.59765625" bestFit="1" customWidth="1"/>
    <col min="14" max="14" width="11.59765625" bestFit="1" customWidth="1"/>
    <col min="19" max="19" width="11" customWidth="1"/>
    <col min="20" max="20" width="9.1328125" customWidth="1"/>
    <col min="21" max="21" width="13.1328125" customWidth="1"/>
  </cols>
  <sheetData>
    <row r="1" spans="1:22" x14ac:dyDescent="0.45">
      <c r="B1" t="s">
        <v>60</v>
      </c>
    </row>
    <row r="2" spans="1:22" ht="18" x14ac:dyDescent="0.45">
      <c r="B2" s="59" t="s">
        <v>0</v>
      </c>
      <c r="C2" s="60"/>
      <c r="D2" s="60"/>
      <c r="E2" s="60"/>
      <c r="F2" s="60"/>
      <c r="G2" s="60"/>
      <c r="H2" s="60"/>
    </row>
    <row r="3" spans="1:22" ht="13.5" customHeight="1" x14ac:dyDescent="0.45">
      <c r="B3" s="61"/>
      <c r="C3" s="62"/>
      <c r="D3" s="62"/>
      <c r="E3" s="62"/>
      <c r="F3" s="62"/>
      <c r="G3" s="62"/>
      <c r="H3" s="62"/>
    </row>
    <row r="4" spans="1:22" ht="15" customHeight="1" x14ac:dyDescent="0.5">
      <c r="A4" s="11" t="s">
        <v>1</v>
      </c>
      <c r="B4" s="11" t="s">
        <v>2</v>
      </c>
    </row>
    <row r="5" spans="1:22" ht="33" customHeight="1" x14ac:dyDescent="0.45">
      <c r="B5" s="2" t="s">
        <v>3</v>
      </c>
      <c r="C5" s="63" t="s">
        <v>4</v>
      </c>
      <c r="D5" s="64"/>
      <c r="E5" s="65"/>
    </row>
    <row r="6" spans="1:22" ht="21" customHeight="1" x14ac:dyDescent="0.45">
      <c r="B6" s="2" t="s">
        <v>5</v>
      </c>
      <c r="C6" s="7" t="s">
        <v>6</v>
      </c>
      <c r="D6" s="4" t="s">
        <v>7</v>
      </c>
      <c r="E6" s="5"/>
    </row>
    <row r="7" spans="1:22" ht="21" customHeight="1" x14ac:dyDescent="0.45">
      <c r="B7" s="2" t="s">
        <v>8</v>
      </c>
      <c r="C7" s="41">
        <v>1.8599999999999998E-2</v>
      </c>
      <c r="D7" s="4" t="s">
        <v>9</v>
      </c>
      <c r="E7" s="6"/>
    </row>
    <row r="8" spans="1:22" ht="15.75" customHeight="1" x14ac:dyDescent="0.45">
      <c r="B8" s="2" t="s">
        <v>10</v>
      </c>
      <c r="C8" s="41">
        <v>1.7999999999999999E-2</v>
      </c>
      <c r="D8" s="4" t="s">
        <v>9</v>
      </c>
      <c r="E8" s="6"/>
    </row>
    <row r="9" spans="1:22" ht="21" customHeight="1" x14ac:dyDescent="0.45">
      <c r="B9" s="2" t="s">
        <v>11</v>
      </c>
      <c r="C9" s="41">
        <v>1.9699999999999999E-2</v>
      </c>
      <c r="D9" s="22" t="s">
        <v>9</v>
      </c>
    </row>
    <row r="10" spans="1:22" ht="21" customHeight="1" x14ac:dyDescent="0.45">
      <c r="B10" s="2" t="s">
        <v>12</v>
      </c>
      <c r="C10" s="41">
        <v>0.04</v>
      </c>
      <c r="D10" s="22" t="s">
        <v>9</v>
      </c>
    </row>
    <row r="11" spans="1:22" ht="21" customHeight="1" x14ac:dyDescent="0.45">
      <c r="B11" s="2" t="s">
        <v>13</v>
      </c>
      <c r="C11" s="41">
        <v>0.04</v>
      </c>
      <c r="D11" s="22" t="s">
        <v>9</v>
      </c>
    </row>
    <row r="12" spans="1:22" ht="21" customHeight="1" x14ac:dyDescent="0.45">
      <c r="B12" s="2" t="s">
        <v>14</v>
      </c>
      <c r="C12" s="41">
        <v>0.04</v>
      </c>
      <c r="D12" s="22" t="s">
        <v>9</v>
      </c>
    </row>
    <row r="13" spans="1:22" ht="21" customHeight="1" x14ac:dyDescent="0.45">
      <c r="B13" s="2" t="s">
        <v>15</v>
      </c>
      <c r="C13" s="41">
        <v>0.06</v>
      </c>
      <c r="D13" s="22" t="s">
        <v>9</v>
      </c>
    </row>
    <row r="14" spans="1:22" ht="21" customHeight="1" x14ac:dyDescent="0.45">
      <c r="B14" s="8" t="s">
        <v>16</v>
      </c>
    </row>
    <row r="15" spans="1:22" ht="21" customHeight="1" x14ac:dyDescent="0.45">
      <c r="A15" s="37" t="s">
        <v>17</v>
      </c>
      <c r="B15" s="10" t="s">
        <v>18</v>
      </c>
      <c r="M15" s="30"/>
    </row>
    <row r="16" spans="1:22" ht="28.5" customHeight="1" x14ac:dyDescent="0.45">
      <c r="B16" s="3"/>
      <c r="C16" s="9" t="s">
        <v>19</v>
      </c>
      <c r="D16" s="9" t="s">
        <v>20</v>
      </c>
      <c r="E16" s="9" t="s">
        <v>21</v>
      </c>
      <c r="F16" s="9" t="s">
        <v>22</v>
      </c>
      <c r="G16" s="9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  <c r="Q16" s="9" t="s">
        <v>33</v>
      </c>
      <c r="R16" s="9" t="s">
        <v>34</v>
      </c>
      <c r="S16" s="9" t="s">
        <v>35</v>
      </c>
      <c r="T16" s="9" t="s">
        <v>36</v>
      </c>
      <c r="U16" s="9" t="s">
        <v>37</v>
      </c>
      <c r="V16" s="9" t="s">
        <v>38</v>
      </c>
    </row>
    <row r="17" spans="1:22" ht="28.5" customHeight="1" x14ac:dyDescent="0.45">
      <c r="A17" s="39"/>
      <c r="B17" s="23" t="s">
        <v>39</v>
      </c>
      <c r="C17" s="9">
        <v>2017</v>
      </c>
      <c r="D17" s="9">
        <v>2018</v>
      </c>
      <c r="E17" s="9">
        <v>2019</v>
      </c>
      <c r="F17" s="9">
        <v>2020</v>
      </c>
      <c r="G17" s="9">
        <v>2021</v>
      </c>
      <c r="H17" s="9">
        <v>2022</v>
      </c>
      <c r="I17" s="9">
        <v>2023</v>
      </c>
      <c r="J17" s="9">
        <v>2024</v>
      </c>
      <c r="K17" s="9">
        <v>2025</v>
      </c>
      <c r="L17" s="9">
        <v>2026</v>
      </c>
      <c r="M17" s="9">
        <v>2027</v>
      </c>
      <c r="N17" s="9">
        <v>2028</v>
      </c>
      <c r="O17" s="9">
        <v>2029</v>
      </c>
      <c r="P17" s="9">
        <v>2030</v>
      </c>
      <c r="Q17" s="9">
        <v>2031</v>
      </c>
      <c r="R17" s="9">
        <v>2032</v>
      </c>
      <c r="S17" s="9">
        <v>2033</v>
      </c>
      <c r="T17" s="9">
        <v>2034</v>
      </c>
      <c r="U17" s="9">
        <v>2035</v>
      </c>
      <c r="V17" s="9">
        <v>2036</v>
      </c>
    </row>
    <row r="18" spans="1:22" ht="15" customHeight="1" x14ac:dyDescent="0.45">
      <c r="A18" s="21"/>
      <c r="B18" s="16" t="s">
        <v>40</v>
      </c>
      <c r="C18" s="40">
        <v>4.8</v>
      </c>
      <c r="D18" s="40">
        <v>8.17</v>
      </c>
      <c r="E18" s="40">
        <v>13.366</v>
      </c>
      <c r="F18" s="40">
        <v>27.069593000000001</v>
      </c>
      <c r="G18" s="40">
        <v>26.973037999999999</v>
      </c>
      <c r="H18" s="40">
        <v>44.545997</v>
      </c>
      <c r="I18" s="40">
        <v>55.495747999999999</v>
      </c>
      <c r="J18" s="40">
        <v>35.917312000000003</v>
      </c>
      <c r="K18" s="40">
        <v>16.953620000000001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15" customHeight="1" x14ac:dyDescent="0.45">
      <c r="C19" s="31"/>
      <c r="D19" s="31"/>
      <c r="E19" s="31"/>
      <c r="F19" s="31"/>
      <c r="G19" s="31"/>
      <c r="H19" s="31"/>
      <c r="I19" s="31"/>
      <c r="U19" s="30"/>
    </row>
    <row r="20" spans="1:22" ht="34.5" customHeight="1" x14ac:dyDescent="0.45">
      <c r="A20" s="39"/>
      <c r="B20" s="3"/>
      <c r="C20" s="9" t="s">
        <v>19</v>
      </c>
      <c r="D20" s="9" t="s">
        <v>20</v>
      </c>
      <c r="E20" s="9" t="s">
        <v>21</v>
      </c>
      <c r="F20" s="9" t="s">
        <v>22</v>
      </c>
      <c r="G20" s="9" t="s">
        <v>23</v>
      </c>
      <c r="H20" s="9" t="s">
        <v>24</v>
      </c>
      <c r="I20" s="9" t="s">
        <v>25</v>
      </c>
      <c r="J20" s="9" t="s">
        <v>26</v>
      </c>
      <c r="K20" s="9" t="s">
        <v>27</v>
      </c>
      <c r="L20" s="9" t="s">
        <v>28</v>
      </c>
      <c r="M20" s="9" t="s">
        <v>29</v>
      </c>
      <c r="N20" s="9" t="s">
        <v>30</v>
      </c>
      <c r="O20" s="9" t="s">
        <v>31</v>
      </c>
      <c r="P20" s="9" t="s">
        <v>32</v>
      </c>
      <c r="Q20" s="9" t="s">
        <v>33</v>
      </c>
      <c r="R20" s="9" t="s">
        <v>34</v>
      </c>
      <c r="S20" s="9" t="s">
        <v>35</v>
      </c>
      <c r="T20" s="9" t="s">
        <v>36</v>
      </c>
      <c r="U20" s="9" t="s">
        <v>37</v>
      </c>
      <c r="V20" s="9" t="s">
        <v>38</v>
      </c>
    </row>
    <row r="21" spans="1:22" ht="15" customHeight="1" x14ac:dyDescent="0.45">
      <c r="A21" s="21"/>
      <c r="B21" s="45" t="s">
        <v>41</v>
      </c>
      <c r="C21" s="12"/>
      <c r="D21" s="12"/>
      <c r="E21" s="12"/>
      <c r="F21" s="12"/>
      <c r="G21" s="12"/>
      <c r="H21" s="12"/>
      <c r="I21" s="12"/>
      <c r="J21" s="12"/>
      <c r="K21" s="40">
        <v>3.7420000000000004</v>
      </c>
      <c r="L21" s="40">
        <v>3.3560000000000003</v>
      </c>
      <c r="M21" s="40">
        <v>3.3560000000000003</v>
      </c>
      <c r="N21" s="40">
        <v>3.3560000000000003</v>
      </c>
      <c r="O21" s="40">
        <v>3.3560000000000003</v>
      </c>
      <c r="P21" s="40">
        <v>3.3560000000000003</v>
      </c>
      <c r="Q21" s="40">
        <v>3.2560000000000002</v>
      </c>
      <c r="R21" s="40">
        <v>3.2560000000000002</v>
      </c>
      <c r="S21" s="40">
        <v>3.2560000000000002</v>
      </c>
      <c r="T21" s="40">
        <v>3.2560000000000002</v>
      </c>
      <c r="U21" s="40">
        <v>1.1140000000000001</v>
      </c>
      <c r="V21" s="40">
        <v>0</v>
      </c>
    </row>
    <row r="22" spans="1:22" ht="15" customHeight="1" x14ac:dyDescent="0.45"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U22" s="36"/>
    </row>
    <row r="23" spans="1:22" ht="54" customHeight="1" x14ac:dyDescent="0.45">
      <c r="A23" s="21"/>
    </row>
    <row r="24" spans="1:22" ht="15" customHeight="1" x14ac:dyDescent="0.45">
      <c r="A24" s="42"/>
    </row>
    <row r="25" spans="1:22" ht="15" customHeight="1" x14ac:dyDescent="0.45">
      <c r="C25" s="9" t="s">
        <v>19</v>
      </c>
      <c r="D25" s="9" t="s">
        <v>20</v>
      </c>
      <c r="E25" s="9" t="s">
        <v>21</v>
      </c>
      <c r="F25" s="9" t="s">
        <v>22</v>
      </c>
      <c r="G25" s="9" t="s">
        <v>23</v>
      </c>
      <c r="H25" s="9" t="s">
        <v>24</v>
      </c>
      <c r="I25" s="9" t="s">
        <v>25</v>
      </c>
      <c r="J25" s="9" t="s">
        <v>26</v>
      </c>
      <c r="K25" s="9" t="s">
        <v>27</v>
      </c>
      <c r="L25" s="9" t="s">
        <v>28</v>
      </c>
      <c r="M25" s="9" t="s">
        <v>29</v>
      </c>
      <c r="N25" s="9" t="s">
        <v>30</v>
      </c>
      <c r="O25" s="9" t="s">
        <v>31</v>
      </c>
      <c r="P25" s="9" t="s">
        <v>32</v>
      </c>
      <c r="Q25" s="9" t="s">
        <v>33</v>
      </c>
      <c r="R25" s="9" t="s">
        <v>34</v>
      </c>
      <c r="S25" s="9" t="s">
        <v>35</v>
      </c>
      <c r="T25" s="9" t="s">
        <v>36</v>
      </c>
      <c r="U25" s="9" t="s">
        <v>37</v>
      </c>
      <c r="V25" s="9" t="s">
        <v>38</v>
      </c>
    </row>
    <row r="26" spans="1:22" ht="40.5" customHeight="1" x14ac:dyDescent="0.45">
      <c r="B26" s="16" t="s">
        <v>42</v>
      </c>
      <c r="C26" s="9">
        <v>2017</v>
      </c>
      <c r="D26" s="9">
        <v>2018</v>
      </c>
      <c r="E26" s="9">
        <v>2019</v>
      </c>
      <c r="F26" s="9">
        <v>2020</v>
      </c>
      <c r="G26" s="9">
        <v>2021</v>
      </c>
      <c r="H26" s="9">
        <v>2022</v>
      </c>
      <c r="I26" s="9">
        <v>2023</v>
      </c>
      <c r="J26" s="9">
        <v>2024</v>
      </c>
      <c r="K26" s="9">
        <v>2025</v>
      </c>
      <c r="L26" s="9">
        <v>2026</v>
      </c>
      <c r="M26" s="9">
        <v>2027</v>
      </c>
      <c r="N26" s="9">
        <v>2028</v>
      </c>
      <c r="O26" s="9">
        <v>2029</v>
      </c>
      <c r="P26" s="9">
        <v>2030</v>
      </c>
      <c r="Q26" s="9">
        <v>2031</v>
      </c>
      <c r="R26" s="9">
        <v>2032</v>
      </c>
      <c r="S26" s="9">
        <v>2033</v>
      </c>
      <c r="T26" s="9">
        <v>2034</v>
      </c>
      <c r="U26" s="9">
        <v>2035</v>
      </c>
      <c r="V26" s="9">
        <v>2036</v>
      </c>
    </row>
    <row r="27" spans="1:22" ht="15" customHeight="1" x14ac:dyDescent="0.45">
      <c r="B27" s="16" t="s">
        <v>43</v>
      </c>
      <c r="C27" s="13">
        <f t="shared" ref="C27:V27" si="0">C18+C21</f>
        <v>4.8</v>
      </c>
      <c r="D27" s="13">
        <f t="shared" si="0"/>
        <v>8.17</v>
      </c>
      <c r="E27" s="13">
        <f t="shared" si="0"/>
        <v>13.366</v>
      </c>
      <c r="F27" s="13">
        <f t="shared" si="0"/>
        <v>27.069593000000001</v>
      </c>
      <c r="G27" s="13">
        <f t="shared" si="0"/>
        <v>26.973037999999999</v>
      </c>
      <c r="H27" s="13">
        <f t="shared" si="0"/>
        <v>44.545997</v>
      </c>
      <c r="I27" s="13">
        <f t="shared" si="0"/>
        <v>55.495747999999999</v>
      </c>
      <c r="J27" s="13">
        <f t="shared" si="0"/>
        <v>35.917312000000003</v>
      </c>
      <c r="K27" s="13">
        <f t="shared" si="0"/>
        <v>20.695620000000002</v>
      </c>
      <c r="L27" s="13">
        <f t="shared" si="0"/>
        <v>3.3560000000000003</v>
      </c>
      <c r="M27" s="13">
        <f t="shared" si="0"/>
        <v>3.3560000000000003</v>
      </c>
      <c r="N27" s="13">
        <f t="shared" si="0"/>
        <v>3.3560000000000003</v>
      </c>
      <c r="O27" s="13">
        <f t="shared" si="0"/>
        <v>3.3560000000000003</v>
      </c>
      <c r="P27" s="13">
        <f t="shared" si="0"/>
        <v>3.3560000000000003</v>
      </c>
      <c r="Q27" s="13">
        <f t="shared" si="0"/>
        <v>3.2560000000000002</v>
      </c>
      <c r="R27" s="13">
        <f t="shared" si="0"/>
        <v>3.2560000000000002</v>
      </c>
      <c r="S27" s="13">
        <f t="shared" si="0"/>
        <v>3.2560000000000002</v>
      </c>
      <c r="T27" s="13">
        <f t="shared" si="0"/>
        <v>3.2560000000000002</v>
      </c>
      <c r="U27" s="13">
        <f t="shared" si="0"/>
        <v>1.1140000000000001</v>
      </c>
      <c r="V27" s="13">
        <f t="shared" si="0"/>
        <v>0</v>
      </c>
    </row>
    <row r="28" spans="1:22" ht="15" customHeight="1" x14ac:dyDescent="0.45">
      <c r="B28" s="16" t="s">
        <v>44</v>
      </c>
      <c r="C28" s="14">
        <f>C27/(1+C7)^(C26-$C$26)</f>
        <v>4.8</v>
      </c>
      <c r="D28" s="14">
        <f>D27/(1+C8)^(D26-$C$26)</f>
        <v>8.0255402750491154</v>
      </c>
      <c r="E28" s="14">
        <f>E27/(1+C9)^(E26-$C$26)</f>
        <v>12.854542313520824</v>
      </c>
      <c r="F28" s="14">
        <f>F27/(1+C10)^(F26-$C$26)</f>
        <v>24.064769607703685</v>
      </c>
      <c r="G28" s="14">
        <f>G27/(1+C11)^(G26-$C$26)</f>
        <v>23.056665927204051</v>
      </c>
      <c r="H28" s="14">
        <f>H27/(1+C12)^(H26-$C$26)</f>
        <v>36.613562431920755</v>
      </c>
      <c r="I28" s="14">
        <f t="shared" ref="I28:V28" si="1">I27/(1+$C$13)^(I26-$C$26)</f>
        <v>39.12231250218408</v>
      </c>
      <c r="J28" s="14">
        <f t="shared" si="1"/>
        <v>23.887063847792895</v>
      </c>
      <c r="K28" s="14">
        <f t="shared" si="1"/>
        <v>12.984688020589333</v>
      </c>
      <c r="L28" s="14">
        <f t="shared" si="1"/>
        <v>1.986411243606764</v>
      </c>
      <c r="M28" s="14">
        <f t="shared" si="1"/>
        <v>1.8739728713271357</v>
      </c>
      <c r="N28" s="14">
        <f t="shared" si="1"/>
        <v>1.7678989352142787</v>
      </c>
      <c r="O28" s="14">
        <f t="shared" si="1"/>
        <v>1.6678291841644137</v>
      </c>
      <c r="P28" s="14">
        <f t="shared" si="1"/>
        <v>1.5734237586456732</v>
      </c>
      <c r="Q28" s="14">
        <f t="shared" si="1"/>
        <v>1.4401319400202151</v>
      </c>
      <c r="R28" s="14">
        <f t="shared" si="1"/>
        <v>1.3586150377549195</v>
      </c>
      <c r="S28" s="14">
        <f t="shared" si="1"/>
        <v>1.2817122997687922</v>
      </c>
      <c r="T28" s="14">
        <f t="shared" si="1"/>
        <v>1.2091625469516907</v>
      </c>
      <c r="U28" s="14">
        <f t="shared" si="1"/>
        <v>0.39028298331793365</v>
      </c>
      <c r="V28" s="14">
        <f t="shared" si="1"/>
        <v>0</v>
      </c>
    </row>
    <row r="29" spans="1:22" ht="15" customHeight="1" x14ac:dyDescent="0.45">
      <c r="A29" s="38" t="s">
        <v>45</v>
      </c>
      <c r="B29" s="66" t="s">
        <v>46</v>
      </c>
      <c r="C29" s="67"/>
      <c r="D29" s="67"/>
      <c r="E29" s="67"/>
    </row>
    <row r="30" spans="1:22" ht="28.5" customHeight="1" thickBot="1" x14ac:dyDescent="0.5"/>
    <row r="31" spans="1:22" ht="15" customHeight="1" thickBot="1" x14ac:dyDescent="0.5">
      <c r="C31" s="53" t="s">
        <v>47</v>
      </c>
      <c r="D31" s="54"/>
      <c r="E31" s="54"/>
      <c r="F31" s="54"/>
      <c r="G31" s="54"/>
      <c r="H31" s="54"/>
      <c r="I31" s="54"/>
      <c r="J31" s="55"/>
      <c r="K31" s="56" t="s">
        <v>48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8"/>
    </row>
    <row r="32" spans="1:22" ht="15" customHeight="1" x14ac:dyDescent="0.45">
      <c r="B32" s="48"/>
      <c r="C32" s="9" t="s">
        <v>19</v>
      </c>
      <c r="D32" s="9" t="s">
        <v>20</v>
      </c>
      <c r="E32" s="9" t="s">
        <v>21</v>
      </c>
      <c r="F32" s="9" t="s">
        <v>22</v>
      </c>
      <c r="G32" s="9" t="s">
        <v>23</v>
      </c>
      <c r="H32" s="9" t="s">
        <v>24</v>
      </c>
      <c r="I32" s="9" t="s">
        <v>25</v>
      </c>
      <c r="J32" s="9" t="s">
        <v>26</v>
      </c>
      <c r="K32" s="9" t="s">
        <v>27</v>
      </c>
      <c r="L32" s="9" t="s">
        <v>28</v>
      </c>
      <c r="M32" s="9" t="s">
        <v>29</v>
      </c>
      <c r="N32" s="9" t="s">
        <v>30</v>
      </c>
      <c r="O32" s="9" t="s">
        <v>31</v>
      </c>
      <c r="P32" s="9" t="s">
        <v>32</v>
      </c>
      <c r="Q32" s="9" t="s">
        <v>33</v>
      </c>
      <c r="R32" s="9" t="s">
        <v>34</v>
      </c>
      <c r="S32" s="9" t="s">
        <v>35</v>
      </c>
      <c r="T32" s="9" t="s">
        <v>36</v>
      </c>
      <c r="U32" s="9" t="s">
        <v>37</v>
      </c>
      <c r="V32" s="9" t="s">
        <v>38</v>
      </c>
    </row>
    <row r="33" spans="1:22" ht="15" customHeight="1" x14ac:dyDescent="0.45">
      <c r="B33" s="46" t="s">
        <v>49</v>
      </c>
      <c r="C33" s="47">
        <v>2017</v>
      </c>
      <c r="D33" s="9">
        <v>2018</v>
      </c>
      <c r="E33" s="9">
        <v>2019</v>
      </c>
      <c r="F33" s="9">
        <v>2020</v>
      </c>
      <c r="G33" s="9">
        <v>2021</v>
      </c>
      <c r="H33" s="9">
        <v>2022</v>
      </c>
      <c r="I33" s="9">
        <v>2023</v>
      </c>
      <c r="J33" s="9">
        <v>2024</v>
      </c>
      <c r="K33" s="9">
        <v>2025</v>
      </c>
      <c r="L33" s="9">
        <v>2026</v>
      </c>
      <c r="M33" s="9">
        <v>2027</v>
      </c>
      <c r="N33" s="9">
        <v>2028</v>
      </c>
      <c r="O33" s="9">
        <v>2029</v>
      </c>
      <c r="P33" s="9">
        <v>2030</v>
      </c>
      <c r="Q33" s="9">
        <v>2031</v>
      </c>
      <c r="R33" s="9">
        <v>2032</v>
      </c>
      <c r="S33" s="9">
        <v>2033</v>
      </c>
      <c r="T33" s="9">
        <v>2034</v>
      </c>
      <c r="U33" s="9">
        <v>2035</v>
      </c>
      <c r="V33" s="9">
        <v>2036</v>
      </c>
    </row>
    <row r="34" spans="1:22" ht="15" customHeight="1" x14ac:dyDescent="0.45">
      <c r="A34" s="44">
        <f>SUM(K34:V34)</f>
        <v>525.00000000000011</v>
      </c>
      <c r="B34" s="49" t="s">
        <v>50</v>
      </c>
      <c r="C34" s="12"/>
      <c r="D34" s="12"/>
      <c r="E34" s="12"/>
      <c r="F34" s="12"/>
      <c r="G34" s="12"/>
      <c r="H34" s="12"/>
      <c r="I34" s="12"/>
      <c r="J34" s="12"/>
      <c r="K34" s="25">
        <v>30.491358520900324</v>
      </c>
      <c r="L34" s="25">
        <v>51.487138263665599</v>
      </c>
      <c r="M34" s="25">
        <v>47.372387459807072</v>
      </c>
      <c r="N34" s="25">
        <v>51.170618971061103</v>
      </c>
      <c r="O34" s="25">
        <v>51.803657556270103</v>
      </c>
      <c r="P34" s="25">
        <v>48.216438906752416</v>
      </c>
      <c r="Q34" s="25">
        <v>52.647709003215432</v>
      </c>
      <c r="R34" s="25">
        <v>51.381631832797432</v>
      </c>
      <c r="S34" s="25">
        <v>59.927652733118968</v>
      </c>
      <c r="T34" s="25">
        <v>65.941519292604511</v>
      </c>
      <c r="U34" s="25">
        <v>14.559887459807076</v>
      </c>
      <c r="V34" s="24"/>
    </row>
    <row r="35" spans="1:22" ht="24" customHeight="1" x14ac:dyDescent="0.45"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2" ht="24" customHeight="1" x14ac:dyDescent="0.45">
      <c r="B36" s="3"/>
      <c r="C36" s="9">
        <v>2017</v>
      </c>
      <c r="D36" s="9">
        <v>2018</v>
      </c>
      <c r="E36" s="9">
        <v>2019</v>
      </c>
      <c r="F36" s="9">
        <v>2020</v>
      </c>
      <c r="G36" s="9">
        <v>2021</v>
      </c>
      <c r="H36" s="9">
        <v>2022</v>
      </c>
      <c r="I36" s="9">
        <v>2023</v>
      </c>
      <c r="J36" s="9">
        <v>2024</v>
      </c>
      <c r="K36" s="9">
        <v>2025</v>
      </c>
      <c r="L36" s="9">
        <v>2026</v>
      </c>
      <c r="M36" s="9">
        <v>2027</v>
      </c>
      <c r="N36" s="9">
        <v>2028</v>
      </c>
      <c r="O36" s="9">
        <v>2029</v>
      </c>
      <c r="P36" s="9">
        <v>2030</v>
      </c>
      <c r="Q36" s="9">
        <v>2031</v>
      </c>
      <c r="R36" s="9">
        <v>2032</v>
      </c>
      <c r="S36" s="9">
        <v>2033</v>
      </c>
      <c r="T36" s="9">
        <v>2034</v>
      </c>
      <c r="U36" s="9">
        <v>2035</v>
      </c>
      <c r="V36" s="9">
        <v>2036</v>
      </c>
    </row>
    <row r="37" spans="1:22" ht="57" customHeight="1" x14ac:dyDescent="0.45">
      <c r="A37" s="1">
        <v>450</v>
      </c>
      <c r="B37" s="17" t="s">
        <v>51</v>
      </c>
      <c r="C37" s="12"/>
      <c r="D37" s="12"/>
      <c r="E37" s="12"/>
      <c r="F37" s="12"/>
      <c r="G37" s="12"/>
      <c r="H37" s="12"/>
      <c r="I37" s="35"/>
      <c r="J37" s="35"/>
      <c r="K37" s="35">
        <f>$A$37*(3/4)/(10)</f>
        <v>33.75</v>
      </c>
      <c r="L37" s="35">
        <f>$A$37/10</f>
        <v>45</v>
      </c>
      <c r="M37" s="35">
        <f t="shared" ref="M37:T37" si="2">$A$37/10</f>
        <v>45</v>
      </c>
      <c r="N37" s="35">
        <f t="shared" si="2"/>
        <v>45</v>
      </c>
      <c r="O37" s="35">
        <f t="shared" si="2"/>
        <v>45</v>
      </c>
      <c r="P37" s="35">
        <f t="shared" si="2"/>
        <v>45</v>
      </c>
      <c r="Q37" s="35">
        <f t="shared" si="2"/>
        <v>45</v>
      </c>
      <c r="R37" s="35">
        <f t="shared" si="2"/>
        <v>45</v>
      </c>
      <c r="S37" s="35">
        <f t="shared" si="2"/>
        <v>45</v>
      </c>
      <c r="T37" s="35">
        <f t="shared" si="2"/>
        <v>45</v>
      </c>
      <c r="U37" s="35">
        <f>$A$37/10*(1/4)</f>
        <v>11.25</v>
      </c>
      <c r="V37" s="12"/>
    </row>
    <row r="38" spans="1:22" ht="15.75" x14ac:dyDescent="0.45">
      <c r="A38" s="37"/>
      <c r="B38" s="37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2" ht="15" customHeight="1" x14ac:dyDescent="0.45">
      <c r="C39" s="9" t="s">
        <v>19</v>
      </c>
      <c r="D39" s="9" t="s">
        <v>20</v>
      </c>
      <c r="E39" s="9" t="s">
        <v>21</v>
      </c>
      <c r="F39" s="9" t="s">
        <v>22</v>
      </c>
      <c r="G39" s="9" t="s">
        <v>23</v>
      </c>
      <c r="H39" s="9" t="s">
        <v>24</v>
      </c>
      <c r="I39" s="9" t="s">
        <v>25</v>
      </c>
      <c r="J39" s="9" t="s">
        <v>26</v>
      </c>
      <c r="K39" s="9" t="s">
        <v>27</v>
      </c>
      <c r="L39" s="9" t="s">
        <v>28</v>
      </c>
      <c r="M39" s="9" t="s">
        <v>29</v>
      </c>
      <c r="N39" s="9" t="s">
        <v>30</v>
      </c>
      <c r="O39" s="9" t="s">
        <v>31</v>
      </c>
      <c r="P39" s="9" t="s">
        <v>32</v>
      </c>
      <c r="Q39" s="9" t="s">
        <v>33</v>
      </c>
      <c r="R39" s="9" t="s">
        <v>34</v>
      </c>
      <c r="S39" s="9" t="s">
        <v>35</v>
      </c>
      <c r="T39" s="9" t="s">
        <v>36</v>
      </c>
      <c r="U39" s="9" t="s">
        <v>37</v>
      </c>
      <c r="V39" s="9" t="s">
        <v>38</v>
      </c>
    </row>
    <row r="40" spans="1:22" x14ac:dyDescent="0.45">
      <c r="C40" s="9">
        <v>2017</v>
      </c>
      <c r="D40" s="9">
        <v>2018</v>
      </c>
      <c r="E40" s="9">
        <v>2019</v>
      </c>
      <c r="F40" s="9">
        <v>2020</v>
      </c>
      <c r="G40" s="9">
        <v>2021</v>
      </c>
      <c r="H40" s="9">
        <v>2022</v>
      </c>
      <c r="I40" s="9">
        <v>2023</v>
      </c>
      <c r="J40" s="9">
        <v>2024</v>
      </c>
      <c r="K40" s="9">
        <v>2025</v>
      </c>
      <c r="L40" s="9">
        <v>2026</v>
      </c>
      <c r="M40" s="9">
        <v>2027</v>
      </c>
      <c r="N40" s="9">
        <v>2028</v>
      </c>
      <c r="O40" s="9">
        <v>2029</v>
      </c>
      <c r="P40" s="9">
        <v>2030</v>
      </c>
      <c r="Q40" s="9">
        <v>2031</v>
      </c>
      <c r="R40" s="9">
        <v>2032</v>
      </c>
      <c r="S40" s="9">
        <v>2033</v>
      </c>
      <c r="T40" s="9">
        <v>2034</v>
      </c>
      <c r="U40" s="9">
        <v>2035</v>
      </c>
      <c r="V40" s="9">
        <v>2036</v>
      </c>
    </row>
    <row r="41" spans="1:22" x14ac:dyDescent="0.45">
      <c r="B41" s="20" t="s">
        <v>52</v>
      </c>
      <c r="C41" s="26">
        <f>C34</f>
        <v>0</v>
      </c>
      <c r="D41" s="26">
        <f t="shared" ref="D41:J41" si="3">D34</f>
        <v>0</v>
      </c>
      <c r="E41" s="26">
        <f t="shared" si="3"/>
        <v>0</v>
      </c>
      <c r="F41" s="26">
        <f t="shared" si="3"/>
        <v>0</v>
      </c>
      <c r="G41" s="26">
        <f t="shared" si="3"/>
        <v>0</v>
      </c>
      <c r="H41" s="26">
        <f t="shared" si="3"/>
        <v>0</v>
      </c>
      <c r="I41" s="26">
        <f t="shared" si="3"/>
        <v>0</v>
      </c>
      <c r="J41" s="26">
        <f t="shared" si="3"/>
        <v>0</v>
      </c>
      <c r="K41" s="27">
        <f>K34+K37</f>
        <v>64.24135852090032</v>
      </c>
      <c r="L41" s="27">
        <f t="shared" ref="L41:U41" si="4">L34+L37</f>
        <v>96.487138263665599</v>
      </c>
      <c r="M41" s="27">
        <f t="shared" si="4"/>
        <v>92.372387459807072</v>
      </c>
      <c r="N41" s="27">
        <f t="shared" si="4"/>
        <v>96.170618971061103</v>
      </c>
      <c r="O41" s="27">
        <f t="shared" si="4"/>
        <v>96.80365755627011</v>
      </c>
      <c r="P41" s="27">
        <f t="shared" si="4"/>
        <v>93.216438906752416</v>
      </c>
      <c r="Q41" s="27">
        <f t="shared" si="4"/>
        <v>97.647709003215425</v>
      </c>
      <c r="R41" s="27">
        <f t="shared" si="4"/>
        <v>96.381631832797439</v>
      </c>
      <c r="S41" s="27">
        <f t="shared" si="4"/>
        <v>104.92765273311898</v>
      </c>
      <c r="T41" s="27">
        <f t="shared" si="4"/>
        <v>110.94151929260451</v>
      </c>
      <c r="U41" s="27">
        <f t="shared" si="4"/>
        <v>25.809887459807076</v>
      </c>
      <c r="V41" s="18"/>
    </row>
    <row r="42" spans="1:22" x14ac:dyDescent="0.45">
      <c r="B42" s="20" t="s">
        <v>53</v>
      </c>
      <c r="C42" s="14">
        <f>C41/(1+C7)^(C40-$C$40)</f>
        <v>0</v>
      </c>
      <c r="D42" s="14">
        <f>D41/(1+C8)^(D40-$C$40)</f>
        <v>0</v>
      </c>
      <c r="E42" s="14">
        <f>E41/(1+C9)^(E40-$C$40)</f>
        <v>0</v>
      </c>
      <c r="F42" s="14">
        <f>F41/(1+C10)^(F40-$C$40)</f>
        <v>0</v>
      </c>
      <c r="G42" s="14">
        <f>G41/(1+C11)^(G40-$C$40)</f>
        <v>0</v>
      </c>
      <c r="H42" s="14">
        <f>H41/(1+C12)^(H40-$C$40)</f>
        <v>0</v>
      </c>
      <c r="I42" s="14">
        <f t="shared" ref="I42:U42" si="5">I41/(1+$C$13)^(I40-$C$40)</f>
        <v>0</v>
      </c>
      <c r="J42" s="14">
        <f t="shared" si="5"/>
        <v>0</v>
      </c>
      <c r="K42" s="14">
        <f t="shared" si="5"/>
        <v>40.305823087818524</v>
      </c>
      <c r="L42" s="14">
        <f t="shared" si="5"/>
        <v>57.110588888672751</v>
      </c>
      <c r="M42" s="14">
        <f t="shared" si="5"/>
        <v>51.580258688735803</v>
      </c>
      <c r="N42" s="14">
        <f t="shared" si="5"/>
        <v>50.661482383145717</v>
      </c>
      <c r="O42" s="14">
        <f t="shared" si="5"/>
        <v>48.108452087665455</v>
      </c>
      <c r="P42" s="14">
        <f t="shared" si="5"/>
        <v>43.703504073965178</v>
      </c>
      <c r="Q42" s="14">
        <f t="shared" si="5"/>
        <v>43.189675861587851</v>
      </c>
      <c r="R42" s="14">
        <f t="shared" si="5"/>
        <v>40.216687460502712</v>
      </c>
      <c r="S42" s="14">
        <f t="shared" si="5"/>
        <v>41.304380557096778</v>
      </c>
      <c r="T42" s="14">
        <f t="shared" si="5"/>
        <v>41.199732810361112</v>
      </c>
      <c r="U42" s="14">
        <f t="shared" si="5"/>
        <v>9.0423338212869204</v>
      </c>
      <c r="V42" s="19"/>
    </row>
    <row r="43" spans="1:22" ht="15.75" x14ac:dyDescent="0.45">
      <c r="A43" s="37" t="s">
        <v>54</v>
      </c>
      <c r="B43" s="37" t="s">
        <v>55</v>
      </c>
    </row>
    <row r="44" spans="1:22" ht="15.75" x14ac:dyDescent="0.45">
      <c r="B44" s="50" t="s">
        <v>56</v>
      </c>
      <c r="C44" s="51"/>
      <c r="D44" s="28">
        <f>SUM(C28:V28)</f>
        <v>199.9585857267366</v>
      </c>
    </row>
    <row r="45" spans="1:22" ht="15.75" x14ac:dyDescent="0.45">
      <c r="B45" s="50" t="s">
        <v>57</v>
      </c>
      <c r="C45" s="51"/>
      <c r="D45" s="29">
        <f>SUM(C42:U42)</f>
        <v>466.42291972083888</v>
      </c>
      <c r="E45" s="33"/>
    </row>
    <row r="46" spans="1:22" ht="15" customHeight="1" x14ac:dyDescent="0.45">
      <c r="A46" s="43"/>
      <c r="B46" s="52" t="s">
        <v>58</v>
      </c>
      <c r="C46" s="51"/>
      <c r="D46" s="27">
        <f>D45-D44</f>
        <v>266.46433399410228</v>
      </c>
      <c r="E46" t="s">
        <v>59</v>
      </c>
    </row>
    <row r="47" spans="1:22" ht="15.75" x14ac:dyDescent="0.45">
      <c r="B47" s="52" t="s">
        <v>58</v>
      </c>
      <c r="C47" s="51"/>
      <c r="D47" s="34">
        <f>D45/D44</f>
        <v>2.3325976127789403</v>
      </c>
    </row>
    <row r="49" ht="24" customHeight="1" x14ac:dyDescent="0.45"/>
    <row r="50" ht="24" customHeight="1" x14ac:dyDescent="0.45"/>
    <row r="51" ht="32.25" customHeight="1" x14ac:dyDescent="0.45"/>
    <row r="54" ht="24" customHeight="1" x14ac:dyDescent="0.45"/>
  </sheetData>
  <mergeCells count="10">
    <mergeCell ref="K31:V31"/>
    <mergeCell ref="B2:H2"/>
    <mergeCell ref="B3:H3"/>
    <mergeCell ref="C5:E5"/>
    <mergeCell ref="B29:E29"/>
    <mergeCell ref="B44:C44"/>
    <mergeCell ref="B45:C45"/>
    <mergeCell ref="B46:C46"/>
    <mergeCell ref="B47:C47"/>
    <mergeCell ref="C31:J31"/>
  </mergeCells>
  <pageMargins left="0.25" right="0.25" top="0.75" bottom="0.75" header="0.3" footer="0.3"/>
  <pageSetup paperSize="3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0686F4-89F2-4681-8CCB-E6C857808F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C048BE-0341-42CD-B3C9-A4C0608012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144C3-D9AC-4A99-8B71-FE0C06DBD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05de-f341-4cbc-8e39-e4b91fec2ef4"/>
    <ds:schemaRef ds:uri="d346848b-b2cf-4920-ac30-030f671d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2022 Update 2017 Dollars</vt:lpstr>
      <vt:lpstr>'July 2022 Update 2017 Dollars'!Print_Area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2023-06-06T19:07:15Z</dcterms:created>
  <dcterms:modified xsi:type="dcterms:W3CDTF">2023-06-16T03:58:03Z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</Properties>
</file>