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EB\Rates\2023 Rate Application\05 Decision Phase 2\01 To OEB\Models\"/>
    </mc:Choice>
  </mc:AlternateContent>
  <xr:revisionPtr revIDLastSave="0" documentId="8_{B5A01114-09FC-48FD-A1FD-C0DEC629C485}" xr6:coauthVersionLast="47" xr6:coauthVersionMax="47" xr10:uidLastSave="{00000000-0000-0000-0000-000000000000}"/>
  <bookViews>
    <workbookView xWindow="-120" yWindow="-120" windowWidth="25440" windowHeight="15390" tabRatio="667" firstSheet="3" xr2:uid="{B20145DE-ADEC-4E82-B96A-821878EC8C88}"/>
  </bookViews>
  <sheets>
    <sheet name="Summary Table" sheetId="5" r:id="rId1"/>
    <sheet name="WRZ ICM Threshold 2024 PCI" sheetId="4" r:id="rId2"/>
    <sheet name="WRZ ICM Threshold 2023 PCI" sheetId="1" r:id="rId3"/>
    <sheet name="WRZ ICM Threshold Actual PCI" sheetId="2" r:id="rId4"/>
    <sheet name="WRZ ICM Threshold Simple Avg" sheetId="6" r:id="rId5"/>
    <sheet name="WRZ ICM Threshold Geomean. PCI" sheetId="7" r:id="rId6"/>
  </sheets>
  <externalReferences>
    <externalReference r:id="rId7"/>
  </externalReferences>
  <definedNames>
    <definedName name="d" localSheetId="1">'WRZ ICM Threshold 2024 PCI'!$E$51</definedName>
    <definedName name="d" localSheetId="3">'WRZ ICM Threshold Actual PCI'!$E$51</definedName>
    <definedName name="d" localSheetId="5">'WRZ ICM Threshold Geomean. PCI'!$E$51</definedName>
    <definedName name="d" localSheetId="4">'WRZ ICM Threshold Simple Avg'!$E$51</definedName>
    <definedName name="d">'WRZ ICM Threshold 2023 PCI'!$E$51</definedName>
    <definedName name="g" localSheetId="1">'WRZ ICM Threshold 2024 PCI'!$E$20</definedName>
    <definedName name="g" localSheetId="3">'WRZ ICM Threshold Actual PCI'!$E$20</definedName>
    <definedName name="g" localSheetId="5">'WRZ ICM Threshold Geomean. PCI'!$E$20</definedName>
    <definedName name="g" localSheetId="4">'WRZ ICM Threshold Simple Avg'!$E$20</definedName>
    <definedName name="g">'WRZ ICM Threshold 2023 PCI'!$E$20</definedName>
    <definedName name="PCI" localSheetId="1">'WRZ ICM Threshold 2024 PCI'!$E$16</definedName>
    <definedName name="PCI" localSheetId="3">'WRZ ICM Threshold Actual PCI'!$E$16</definedName>
    <definedName name="PCI" localSheetId="5">'WRZ ICM Threshold Geomean. PCI'!$E$16</definedName>
    <definedName name="PCI" localSheetId="4">'WRZ ICM Threshold Simple Avg'!$E$16</definedName>
    <definedName name="PCI">'WRZ ICM Threshold 2023 PCI'!$E$16</definedName>
    <definedName name="RB" localSheetId="1">'WRZ ICM Threshold 2024 PCI'!$E$49</definedName>
    <definedName name="RB" localSheetId="3">'WRZ ICM Threshold Actual PCI'!$E$49</definedName>
    <definedName name="RB" localSheetId="5">'WRZ ICM Threshold Geomean. PCI'!$E$49</definedName>
    <definedName name="RB" localSheetId="4">'WRZ ICM Threshold Simple Avg'!$E$49</definedName>
    <definedName name="RB">'WRZ ICM Threshold 2023 PCI'!$E$49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0" i="2" l="1"/>
  <c r="N70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54" i="2"/>
  <c r="E31" i="7"/>
  <c r="E39" i="7"/>
  <c r="E41" i="7"/>
  <c r="E49" i="7" s="1"/>
  <c r="E47" i="7"/>
  <c r="E51" i="7"/>
  <c r="C54" i="7"/>
  <c r="F54" i="7"/>
  <c r="F55" i="7" s="1"/>
  <c r="F56" i="7" s="1"/>
  <c r="F57" i="7" s="1"/>
  <c r="F58" i="7" s="1"/>
  <c r="F59" i="7" s="1"/>
  <c r="F60" i="7" s="1"/>
  <c r="F61" i="7" s="1"/>
  <c r="F62" i="7" s="1"/>
  <c r="F63" i="7" s="1"/>
  <c r="F64" i="7" s="1"/>
  <c r="F65" i="7" s="1"/>
  <c r="F66" i="7" s="1"/>
  <c r="F67" i="7" s="1"/>
  <c r="F68" i="7" s="1"/>
  <c r="F69" i="7" s="1"/>
  <c r="F70" i="7" s="1"/>
  <c r="F71" i="7" s="1"/>
  <c r="F72" i="7" s="1"/>
  <c r="C55" i="7"/>
  <c r="C56" i="7"/>
  <c r="C57" i="7"/>
  <c r="C78" i="7" s="1"/>
  <c r="C58" i="7"/>
  <c r="C59" i="7"/>
  <c r="C60" i="7"/>
  <c r="C81" i="7" s="1"/>
  <c r="C61" i="7"/>
  <c r="C62" i="7"/>
  <c r="C63" i="7"/>
  <c r="C64" i="7"/>
  <c r="C65" i="7"/>
  <c r="C86" i="7" s="1"/>
  <c r="C66" i="7"/>
  <c r="C67" i="7"/>
  <c r="C68" i="7"/>
  <c r="C89" i="7" s="1"/>
  <c r="C69" i="7"/>
  <c r="C70" i="7"/>
  <c r="C71" i="7"/>
  <c r="C72" i="7"/>
  <c r="C75" i="7"/>
  <c r="C76" i="7"/>
  <c r="C77" i="7"/>
  <c r="C79" i="7"/>
  <c r="C80" i="7"/>
  <c r="C82" i="7"/>
  <c r="C83" i="7"/>
  <c r="C84" i="7"/>
  <c r="C85" i="7"/>
  <c r="C87" i="7"/>
  <c r="C88" i="7"/>
  <c r="C90" i="7"/>
  <c r="C91" i="7"/>
  <c r="C92" i="7"/>
  <c r="C93" i="7"/>
  <c r="E31" i="6"/>
  <c r="E39" i="6"/>
  <c r="E41" i="6"/>
  <c r="E49" i="6" s="1"/>
  <c r="E47" i="6"/>
  <c r="E51" i="6"/>
  <c r="C54" i="6"/>
  <c r="F54" i="6"/>
  <c r="C55" i="6"/>
  <c r="F55" i="6"/>
  <c r="F56" i="6" s="1"/>
  <c r="F57" i="6" s="1"/>
  <c r="F58" i="6" s="1"/>
  <c r="F59" i="6" s="1"/>
  <c r="F60" i="6" s="1"/>
  <c r="F61" i="6" s="1"/>
  <c r="F62" i="6" s="1"/>
  <c r="F63" i="6" s="1"/>
  <c r="F64" i="6" s="1"/>
  <c r="F65" i="6" s="1"/>
  <c r="F66" i="6" s="1"/>
  <c r="F67" i="6" s="1"/>
  <c r="F68" i="6" s="1"/>
  <c r="F69" i="6" s="1"/>
  <c r="F70" i="6" s="1"/>
  <c r="F71" i="6" s="1"/>
  <c r="F72" i="6" s="1"/>
  <c r="C56" i="6"/>
  <c r="C57" i="6"/>
  <c r="C58" i="6"/>
  <c r="C79" i="6" s="1"/>
  <c r="C59" i="6"/>
  <c r="C60" i="6"/>
  <c r="C61" i="6"/>
  <c r="C62" i="6"/>
  <c r="C63" i="6"/>
  <c r="C64" i="6"/>
  <c r="C65" i="6"/>
  <c r="C66" i="6"/>
  <c r="C87" i="6" s="1"/>
  <c r="C67" i="6"/>
  <c r="C68" i="6"/>
  <c r="C69" i="6"/>
  <c r="C90" i="6" s="1"/>
  <c r="C70" i="6"/>
  <c r="C71" i="6"/>
  <c r="C72" i="6"/>
  <c r="C75" i="6"/>
  <c r="C76" i="6"/>
  <c r="C77" i="6"/>
  <c r="C78" i="6"/>
  <c r="C80" i="6"/>
  <c r="C81" i="6"/>
  <c r="C82" i="6"/>
  <c r="C83" i="6"/>
  <c r="C84" i="6"/>
  <c r="C85" i="6"/>
  <c r="C86" i="6"/>
  <c r="C88" i="6"/>
  <c r="C89" i="6"/>
  <c r="C91" i="6"/>
  <c r="C92" i="6"/>
  <c r="C93" i="6"/>
  <c r="E58" i="6" l="1"/>
  <c r="E66" i="6"/>
  <c r="E63" i="6"/>
  <c r="E84" i="6" s="1"/>
  <c r="E61" i="6"/>
  <c r="E69" i="6"/>
  <c r="E56" i="6"/>
  <c r="E64" i="6"/>
  <c r="E72" i="6"/>
  <c r="E93" i="6" s="1"/>
  <c r="E59" i="6"/>
  <c r="E80" i="6" s="1"/>
  <c r="E67" i="6"/>
  <c r="E88" i="6" s="1"/>
  <c r="E68" i="6"/>
  <c r="E89" i="6" s="1"/>
  <c r="E55" i="6"/>
  <c r="E76" i="6" s="1"/>
  <c r="E54" i="6"/>
  <c r="E62" i="6"/>
  <c r="E83" i="6" s="1"/>
  <c r="E70" i="6"/>
  <c r="E91" i="6" s="1"/>
  <c r="E57" i="6"/>
  <c r="E65" i="6"/>
  <c r="E60" i="6"/>
  <c r="E71" i="6"/>
  <c r="E92" i="6" s="1"/>
  <c r="E57" i="7"/>
  <c r="E78" i="7" s="1"/>
  <c r="E65" i="7"/>
  <c r="E86" i="7" s="1"/>
  <c r="E60" i="7"/>
  <c r="E81" i="7" s="1"/>
  <c r="E68" i="7"/>
  <c r="E89" i="7" s="1"/>
  <c r="E62" i="7"/>
  <c r="E83" i="7" s="1"/>
  <c r="E55" i="7"/>
  <c r="E76" i="7" s="1"/>
  <c r="E63" i="7"/>
  <c r="E84" i="7" s="1"/>
  <c r="E71" i="7"/>
  <c r="E92" i="7" s="1"/>
  <c r="E58" i="7"/>
  <c r="E79" i="7" s="1"/>
  <c r="E66" i="7"/>
  <c r="E87" i="7" s="1"/>
  <c r="E59" i="7"/>
  <c r="E80" i="7" s="1"/>
  <c r="E54" i="7"/>
  <c r="E75" i="7" s="1"/>
  <c r="E70" i="7"/>
  <c r="E91" i="7" s="1"/>
  <c r="E61" i="7"/>
  <c r="E82" i="7" s="1"/>
  <c r="E69" i="7"/>
  <c r="E90" i="7" s="1"/>
  <c r="E67" i="7"/>
  <c r="E88" i="7" s="1"/>
  <c r="E56" i="7"/>
  <c r="E77" i="7" s="1"/>
  <c r="E64" i="7"/>
  <c r="E85" i="7" s="1"/>
  <c r="E72" i="7"/>
  <c r="E93" i="7" s="1"/>
  <c r="E77" i="6"/>
  <c r="E87" i="6"/>
  <c r="E75" i="6"/>
  <c r="E79" i="6"/>
  <c r="E90" i="6"/>
  <c r="E86" i="6"/>
  <c r="E82" i="6"/>
  <c r="E78" i="6"/>
  <c r="E85" i="6"/>
  <c r="E81" i="6"/>
  <c r="G4" i="5"/>
  <c r="F4" i="5"/>
  <c r="G5" i="5" l="1"/>
  <c r="G7" i="5" s="1"/>
  <c r="F5" i="5"/>
  <c r="C82" i="4"/>
  <c r="C72" i="4"/>
  <c r="C93" i="4" s="1"/>
  <c r="C71" i="4"/>
  <c r="C92" i="4" s="1"/>
  <c r="C70" i="4"/>
  <c r="C91" i="4" s="1"/>
  <c r="C69" i="4"/>
  <c r="C90" i="4" s="1"/>
  <c r="C68" i="4"/>
  <c r="C89" i="4" s="1"/>
  <c r="C67" i="4"/>
  <c r="C88" i="4" s="1"/>
  <c r="C66" i="4"/>
  <c r="C87" i="4" s="1"/>
  <c r="C65" i="4"/>
  <c r="C86" i="4" s="1"/>
  <c r="C64" i="4"/>
  <c r="C85" i="4" s="1"/>
  <c r="C63" i="4"/>
  <c r="C84" i="4" s="1"/>
  <c r="C62" i="4"/>
  <c r="C83" i="4" s="1"/>
  <c r="C61" i="4"/>
  <c r="C60" i="4"/>
  <c r="C81" i="4" s="1"/>
  <c r="C59" i="4"/>
  <c r="C80" i="4" s="1"/>
  <c r="C58" i="4"/>
  <c r="C79" i="4" s="1"/>
  <c r="C57" i="4"/>
  <c r="C78" i="4" s="1"/>
  <c r="C56" i="4"/>
  <c r="C77" i="4" s="1"/>
  <c r="C55" i="4"/>
  <c r="C76" i="4" s="1"/>
  <c r="F54" i="4"/>
  <c r="F55" i="4" s="1"/>
  <c r="F56" i="4" s="1"/>
  <c r="F57" i="4" s="1"/>
  <c r="F58" i="4" s="1"/>
  <c r="F59" i="4" s="1"/>
  <c r="F60" i="4" s="1"/>
  <c r="F61" i="4" s="1"/>
  <c r="F62" i="4" s="1"/>
  <c r="F63" i="4" s="1"/>
  <c r="F64" i="4" s="1"/>
  <c r="F65" i="4" s="1"/>
  <c r="F66" i="4" s="1"/>
  <c r="F67" i="4" s="1"/>
  <c r="F68" i="4" s="1"/>
  <c r="F69" i="4" s="1"/>
  <c r="F70" i="4" s="1"/>
  <c r="F71" i="4" s="1"/>
  <c r="F72" i="4" s="1"/>
  <c r="C54" i="4"/>
  <c r="C75" i="4" s="1"/>
  <c r="E51" i="4"/>
  <c r="E49" i="4"/>
  <c r="E47" i="4"/>
  <c r="E41" i="4"/>
  <c r="E39" i="4"/>
  <c r="E31" i="4"/>
  <c r="K55" i="2"/>
  <c r="K56" i="2" s="1"/>
  <c r="K57" i="2" s="1"/>
  <c r="K58" i="2" s="1"/>
  <c r="K59" i="2" s="1"/>
  <c r="K60" i="2" s="1"/>
  <c r="K61" i="2" s="1"/>
  <c r="K62" i="2" s="1"/>
  <c r="K63" i="2" s="1"/>
  <c r="K64" i="2" s="1"/>
  <c r="K65" i="2" s="1"/>
  <c r="K66" i="2" s="1"/>
  <c r="K67" i="2" s="1"/>
  <c r="C84" i="2"/>
  <c r="C75" i="2"/>
  <c r="C72" i="2"/>
  <c r="C93" i="2" s="1"/>
  <c r="C71" i="2"/>
  <c r="C92" i="2" s="1"/>
  <c r="C70" i="2"/>
  <c r="C91" i="2" s="1"/>
  <c r="C69" i="2"/>
  <c r="C90" i="2" s="1"/>
  <c r="C68" i="2"/>
  <c r="C89" i="2" s="1"/>
  <c r="F67" i="2"/>
  <c r="F68" i="2" s="1"/>
  <c r="F69" i="2" s="1"/>
  <c r="F70" i="2" s="1"/>
  <c r="F71" i="2" s="1"/>
  <c r="F72" i="2" s="1"/>
  <c r="C67" i="2"/>
  <c r="C88" i="2" s="1"/>
  <c r="C66" i="2"/>
  <c r="C87" i="2" s="1"/>
  <c r="C65" i="2"/>
  <c r="C86" i="2" s="1"/>
  <c r="C64" i="2"/>
  <c r="C85" i="2" s="1"/>
  <c r="C63" i="2"/>
  <c r="C62" i="2"/>
  <c r="C83" i="2" s="1"/>
  <c r="C61" i="2"/>
  <c r="C82" i="2" s="1"/>
  <c r="C60" i="2"/>
  <c r="C81" i="2" s="1"/>
  <c r="C59" i="2"/>
  <c r="C80" i="2" s="1"/>
  <c r="C58" i="2"/>
  <c r="C79" i="2" s="1"/>
  <c r="C57" i="2"/>
  <c r="C78" i="2" s="1"/>
  <c r="C56" i="2"/>
  <c r="C77" i="2" s="1"/>
  <c r="C55" i="2"/>
  <c r="C76" i="2" s="1"/>
  <c r="C54" i="2"/>
  <c r="E51" i="2"/>
  <c r="E47" i="2"/>
  <c r="E39" i="2"/>
  <c r="E31" i="2"/>
  <c r="F54" i="1"/>
  <c r="F55" i="1" s="1"/>
  <c r="E47" i="1"/>
  <c r="E51" i="1"/>
  <c r="E39" i="1"/>
  <c r="E31" i="1"/>
  <c r="C55" i="1"/>
  <c r="C76" i="1" s="1"/>
  <c r="F7" i="5" l="1"/>
  <c r="K68" i="2"/>
  <c r="K69" i="2" s="1"/>
  <c r="K70" i="2" s="1"/>
  <c r="K71" i="2" s="1"/>
  <c r="K72" i="2" s="1"/>
  <c r="E41" i="2"/>
  <c r="E49" i="2" s="1"/>
  <c r="E55" i="4"/>
  <c r="E76" i="4" s="1"/>
  <c r="E63" i="4"/>
  <c r="E84" i="4" s="1"/>
  <c r="E62" i="4"/>
  <c r="E54" i="4"/>
  <c r="E75" i="4" s="1"/>
  <c r="E61" i="4"/>
  <c r="E82" i="4" s="1"/>
  <c r="E60" i="4"/>
  <c r="E81" i="4" s="1"/>
  <c r="E59" i="4"/>
  <c r="E80" i="4" s="1"/>
  <c r="E67" i="4"/>
  <c r="E88" i="4" s="1"/>
  <c r="C4" i="5" s="1"/>
  <c r="C5" i="5" s="1"/>
  <c r="C7" i="5" s="1"/>
  <c r="E68" i="4"/>
  <c r="E89" i="4" s="1"/>
  <c r="E69" i="4"/>
  <c r="E90" i="4" s="1"/>
  <c r="E70" i="4"/>
  <c r="E91" i="4" s="1"/>
  <c r="E71" i="4"/>
  <c r="E92" i="4" s="1"/>
  <c r="E72" i="4"/>
  <c r="E93" i="4" s="1"/>
  <c r="E83" i="4"/>
  <c r="E58" i="4"/>
  <c r="E79" i="4" s="1"/>
  <c r="E66" i="4"/>
  <c r="E87" i="4" s="1"/>
  <c r="E56" i="4"/>
  <c r="E77" i="4" s="1"/>
  <c r="E64" i="4"/>
  <c r="E85" i="4" s="1"/>
  <c r="E57" i="4"/>
  <c r="E78" i="4" s="1"/>
  <c r="E65" i="4"/>
  <c r="E86" i="4" s="1"/>
  <c r="E41" i="1"/>
  <c r="E49" i="1" s="1"/>
  <c r="F56" i="1"/>
  <c r="E55" i="1"/>
  <c r="E54" i="1"/>
  <c r="C56" i="1"/>
  <c r="C77" i="1" s="1"/>
  <c r="C62" i="1"/>
  <c r="C83" i="1" s="1"/>
  <c r="C68" i="1"/>
  <c r="C89" i="1" s="1"/>
  <c r="C57" i="1"/>
  <c r="C78" i="1" s="1"/>
  <c r="C63" i="1"/>
  <c r="C84" i="1" s="1"/>
  <c r="C69" i="1"/>
  <c r="C90" i="1" s="1"/>
  <c r="C58" i="1"/>
  <c r="C79" i="1" s="1"/>
  <c r="C64" i="1"/>
  <c r="C85" i="1" s="1"/>
  <c r="C70" i="1"/>
  <c r="C91" i="1" s="1"/>
  <c r="C59" i="1"/>
  <c r="C80" i="1" s="1"/>
  <c r="C65" i="1"/>
  <c r="C86" i="1" s="1"/>
  <c r="C71" i="1"/>
  <c r="C92" i="1" s="1"/>
  <c r="C54" i="1"/>
  <c r="C75" i="1" s="1"/>
  <c r="C72" i="1"/>
  <c r="C93" i="1" s="1"/>
  <c r="C66" i="1"/>
  <c r="C87" i="1" s="1"/>
  <c r="C61" i="1"/>
  <c r="C82" i="1" s="1"/>
  <c r="C67" i="1"/>
  <c r="C88" i="1" s="1"/>
  <c r="C60" i="1"/>
  <c r="C81" i="1" s="1"/>
  <c r="J56" i="2" l="1"/>
  <c r="L56" i="2" s="1"/>
  <c r="E56" i="2" s="1"/>
  <c r="E77" i="2" s="1"/>
  <c r="J64" i="2"/>
  <c r="L64" i="2" s="1"/>
  <c r="E64" i="2" s="1"/>
  <c r="E85" i="2" s="1"/>
  <c r="J72" i="2"/>
  <c r="L72" i="2" s="1"/>
  <c r="E72" i="2" s="1"/>
  <c r="E93" i="2" s="1"/>
  <c r="J57" i="2"/>
  <c r="L57" i="2" s="1"/>
  <c r="E57" i="2" s="1"/>
  <c r="E78" i="2" s="1"/>
  <c r="J65" i="2"/>
  <c r="L65" i="2" s="1"/>
  <c r="E65" i="2" s="1"/>
  <c r="E86" i="2" s="1"/>
  <c r="J54" i="2"/>
  <c r="L54" i="2" s="1"/>
  <c r="E54" i="2" s="1"/>
  <c r="E75" i="2" s="1"/>
  <c r="J58" i="2"/>
  <c r="L58" i="2" s="1"/>
  <c r="E58" i="2" s="1"/>
  <c r="E79" i="2" s="1"/>
  <c r="J66" i="2"/>
  <c r="L66" i="2" s="1"/>
  <c r="E66" i="2" s="1"/>
  <c r="E87" i="2" s="1"/>
  <c r="J61" i="2"/>
  <c r="L61" i="2" s="1"/>
  <c r="E61" i="2" s="1"/>
  <c r="E82" i="2" s="1"/>
  <c r="J59" i="2"/>
  <c r="L59" i="2" s="1"/>
  <c r="E59" i="2" s="1"/>
  <c r="E80" i="2" s="1"/>
  <c r="J67" i="2"/>
  <c r="L67" i="2" s="1"/>
  <c r="E67" i="2" s="1"/>
  <c r="E88" i="2" s="1"/>
  <c r="E4" i="5" s="1"/>
  <c r="E5" i="5" s="1"/>
  <c r="E7" i="5" s="1"/>
  <c r="J60" i="2"/>
  <c r="L60" i="2" s="1"/>
  <c r="E60" i="2" s="1"/>
  <c r="E81" i="2" s="1"/>
  <c r="J68" i="2"/>
  <c r="L68" i="2" s="1"/>
  <c r="E68" i="2" s="1"/>
  <c r="E89" i="2" s="1"/>
  <c r="J69" i="2"/>
  <c r="L69" i="2" s="1"/>
  <c r="E69" i="2" s="1"/>
  <c r="E90" i="2" s="1"/>
  <c r="J71" i="2"/>
  <c r="L71" i="2" s="1"/>
  <c r="E71" i="2" s="1"/>
  <c r="E92" i="2" s="1"/>
  <c r="J62" i="2"/>
  <c r="L62" i="2" s="1"/>
  <c r="E62" i="2" s="1"/>
  <c r="E83" i="2" s="1"/>
  <c r="J70" i="2"/>
  <c r="L70" i="2" s="1"/>
  <c r="E70" i="2" s="1"/>
  <c r="E91" i="2" s="1"/>
  <c r="J55" i="2"/>
  <c r="L55" i="2" s="1"/>
  <c r="E55" i="2" s="1"/>
  <c r="E76" i="2" s="1"/>
  <c r="J63" i="2"/>
  <c r="L63" i="2" s="1"/>
  <c r="E63" i="2" s="1"/>
  <c r="E84" i="2" s="1"/>
  <c r="E76" i="1"/>
  <c r="E75" i="1"/>
  <c r="E56" i="1"/>
  <c r="F57" i="1"/>
  <c r="E77" i="1" l="1"/>
  <c r="F58" i="1"/>
  <c r="E57" i="1"/>
  <c r="E78" i="1" l="1"/>
  <c r="F59" i="1"/>
  <c r="E58" i="1"/>
  <c r="E79" i="1" l="1"/>
  <c r="F60" i="1"/>
  <c r="E59" i="1"/>
  <c r="E80" i="1" l="1"/>
  <c r="F61" i="1"/>
  <c r="E60" i="1"/>
  <c r="E81" i="1" l="1"/>
  <c r="F62" i="1"/>
  <c r="E61" i="1"/>
  <c r="E82" i="1" l="1"/>
  <c r="F63" i="1"/>
  <c r="E62" i="1"/>
  <c r="E83" i="1" l="1"/>
  <c r="F64" i="1"/>
  <c r="E63" i="1"/>
  <c r="E84" i="1" l="1"/>
  <c r="F65" i="1"/>
  <c r="E64" i="1"/>
  <c r="E85" i="1" l="1"/>
  <c r="F66" i="1"/>
  <c r="E65" i="1"/>
  <c r="E86" i="1" l="1"/>
  <c r="F67" i="1"/>
  <c r="E66" i="1"/>
  <c r="E87" i="1" l="1"/>
  <c r="F68" i="1"/>
  <c r="E67" i="1"/>
  <c r="E88" i="1" l="1"/>
  <c r="D4" i="5" s="1"/>
  <c r="D5" i="5" s="1"/>
  <c r="D7" i="5" s="1"/>
  <c r="F69" i="1"/>
  <c r="E68" i="1"/>
  <c r="E89" i="1" l="1"/>
  <c r="F70" i="1"/>
  <c r="E69" i="1"/>
  <c r="E90" i="1" l="1"/>
  <c r="F71" i="1"/>
  <c r="E70" i="1"/>
  <c r="E91" i="1" l="1"/>
  <c r="F72" i="1"/>
  <c r="E72" i="1" s="1"/>
  <c r="E71" i="1"/>
  <c r="E92" i="1" l="1"/>
  <c r="E93" i="1"/>
</calcChain>
</file>

<file path=xl/sharedStrings.xml><?xml version="1.0" encoding="utf-8"?>
<sst xmlns="http://schemas.openxmlformats.org/spreadsheetml/2006/main" count="203" uniqueCount="54">
  <si>
    <t>No Input Required.</t>
  </si>
  <si>
    <t>Cost of Service Rebasing Year</t>
  </si>
  <si>
    <t>Price Cap IR Year in which Application is made</t>
  </si>
  <si>
    <t>Price Cap Index</t>
  </si>
  <si>
    <t>Growth Factor Calculation</t>
  </si>
  <si>
    <t>Growth Factor</t>
  </si>
  <si>
    <t>Dead Band</t>
  </si>
  <si>
    <t>Average Net Fixed Assets</t>
  </si>
  <si>
    <t>Gross Fixed Assets Opening</t>
  </si>
  <si>
    <t>Add: CWIP Opening</t>
  </si>
  <si>
    <t>Capital Additions</t>
  </si>
  <si>
    <t>Capital Disposals</t>
  </si>
  <si>
    <t>Capital Retirements</t>
  </si>
  <si>
    <t>Deduct: CWIP Closing</t>
  </si>
  <si>
    <t>Gross Fixed Assets - Closing</t>
  </si>
  <si>
    <t>Average Gross Fixed Assets</t>
  </si>
  <si>
    <t>Accumulated Depreciation - Opening</t>
  </si>
  <si>
    <t>Depreciation Expense</t>
  </si>
  <si>
    <t>Disposals</t>
  </si>
  <si>
    <t>Retirements</t>
  </si>
  <si>
    <t>Accumulated Depreciation - Closing</t>
  </si>
  <si>
    <t>Average Accumulated Depreciation</t>
  </si>
  <si>
    <t xml:space="preserve">Average Net Fixed Assets </t>
  </si>
  <si>
    <t>Working Capital Allowance</t>
  </si>
  <si>
    <t>Working Capital Allowance Base</t>
  </si>
  <si>
    <t>Working Capital Allowance Rate</t>
  </si>
  <si>
    <t>Rate Base</t>
  </si>
  <si>
    <t>Depreciation</t>
  </si>
  <si>
    <t>Threshold Value (varies by Price Cap IR Year subsequent to CoS rebasing)</t>
  </si>
  <si>
    <t>Threshold CAPEX</t>
  </si>
  <si>
    <t>Note 1:</t>
  </si>
  <si>
    <r>
      <t xml:space="preserve">The growth factor </t>
    </r>
    <r>
      <rPr>
        <i/>
        <sz val="12"/>
        <rFont val="Times New Roman"/>
        <family val="1"/>
      </rPr>
      <t>g</t>
    </r>
    <r>
      <rPr>
        <sz val="12"/>
        <rFont val="Arial"/>
        <family val="2"/>
      </rPr>
      <t xml:space="preserve"> is annualized, depending on the number of years between the numerator and denominator for the calculation. Typically, for ACM review in a cost of service and in the fourth year of Price Cap IR, the ratio is divided by 2 to annualize it. No division is normally required for the first three years under Price Cap IR.</t>
    </r>
  </si>
  <si>
    <t>Final Materiality Threshold Calculation</t>
  </si>
  <si>
    <t>Revenues Based on 2023 Actual Distribution Demand</t>
  </si>
  <si>
    <t>Revenues Based on 2011 Board-Approved Distribution Demand</t>
  </si>
  <si>
    <t>A</t>
  </si>
  <si>
    <t>B</t>
  </si>
  <si>
    <t>Actual Annual Price Cap Index</t>
  </si>
  <si>
    <t>Threshold Value (%) = 1 +(A * B) + 10%</t>
  </si>
  <si>
    <t>Threshold Value (%) = 1 + (A*B) + 10%</t>
  </si>
  <si>
    <t>Actual PCI</t>
  </si>
  <si>
    <t xml:space="preserve"> </t>
  </si>
  <si>
    <t>Materiality Threshold</t>
  </si>
  <si>
    <t>Maximum Eligible Incremental Capital</t>
  </si>
  <si>
    <t>Total Cost of ICM project</t>
  </si>
  <si>
    <t>Maximum Allowed Incremental Capital</t>
  </si>
  <si>
    <t>Distribution System Plan CAPEX</t>
  </si>
  <si>
    <t>Geometric Mean 
(2012 to 2025)</t>
  </si>
  <si>
    <t>2024 PCI (4.5%)</t>
  </si>
  <si>
    <t>2023 PCI (3.4%)</t>
  </si>
  <si>
    <t>Simple Avg. of Actual PCI (1.95%)</t>
  </si>
  <si>
    <t>Geo-mean of Actual PCI (1.95%)</t>
  </si>
  <si>
    <t>GEOMEAN</t>
  </si>
  <si>
    <t>Growth Between Each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</si>
</sst>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&quot;$&quot;#,##0"/>
    <numFmt numFmtId="166" formatCode="_-&quot;$&quot;* #,##0_-;\-&quot;$&quot;* #,##0_-;_-&quot;$&quot;* &quot;-&quot;??_-;_-@_-"/>
    <numFmt numFmtId="167" formatCode="0.0%"/>
    <numFmt numFmtId="168" formatCode="0.000%"/>
    <numFmt numFmtId="169" formatCode="0.0000"/>
    <numFmt numFmtId="170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8"/>
      <color rgb="FFFF0000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b/>
      <i/>
      <sz val="12"/>
      <name val="Arial"/>
      <family val="2"/>
    </font>
    <font>
      <i/>
      <sz val="12"/>
      <name val="Times New Roman"/>
      <family val="1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2"/>
    <xf numFmtId="0" fontId="2" fillId="0" borderId="0" xfId="2" applyProtection="1">
      <protection locked="0"/>
    </xf>
    <xf numFmtId="0" fontId="3" fillId="0" borderId="0" xfId="2" applyFont="1"/>
    <xf numFmtId="0" fontId="4" fillId="0" borderId="0" xfId="2" applyFont="1" applyAlignment="1">
      <alignment horizontal="left" indent="1"/>
    </xf>
    <xf numFmtId="0" fontId="6" fillId="0" borderId="0" xfId="2" applyFont="1"/>
    <xf numFmtId="0" fontId="4" fillId="0" borderId="0" xfId="2" applyFont="1"/>
    <xf numFmtId="0" fontId="4" fillId="2" borderId="0" xfId="2" applyFont="1" applyFill="1" applyAlignment="1">
      <alignment horizontal="center"/>
    </xf>
    <xf numFmtId="0" fontId="2" fillId="2" borderId="0" xfId="2" applyFill="1"/>
    <xf numFmtId="0" fontId="4" fillId="3" borderId="0" xfId="2" applyFont="1" applyFill="1"/>
    <xf numFmtId="0" fontId="2" fillId="3" borderId="0" xfId="2" applyFill="1"/>
    <xf numFmtId="10" fontId="4" fillId="3" borderId="0" xfId="2" applyNumberFormat="1" applyFont="1" applyFill="1" applyAlignment="1">
      <alignment horizontal="center"/>
    </xf>
    <xf numFmtId="0" fontId="7" fillId="0" borderId="0" xfId="2" applyFont="1" applyAlignment="1">
      <alignment horizontal="left" vertical="center" wrapText="1" indent="3"/>
    </xf>
    <xf numFmtId="165" fontId="7" fillId="2" borderId="0" xfId="3" applyNumberFormat="1" applyFont="1" applyFill="1" applyAlignment="1" applyProtection="1">
      <alignment horizontal="center"/>
    </xf>
    <xf numFmtId="9" fontId="4" fillId="3" borderId="0" xfId="4" applyFont="1" applyFill="1" applyAlignment="1" applyProtection="1">
      <alignment horizontal="center"/>
    </xf>
    <xf numFmtId="166" fontId="8" fillId="2" borderId="0" xfId="5" applyNumberFormat="1" applyFont="1" applyFill="1" applyProtection="1"/>
    <xf numFmtId="0" fontId="2" fillId="0" borderId="0" xfId="2" applyAlignment="1">
      <alignment horizontal="left" indent="1"/>
    </xf>
    <xf numFmtId="166" fontId="8" fillId="2" borderId="1" xfId="5" applyNumberFormat="1" applyFont="1" applyFill="1" applyBorder="1" applyProtection="1"/>
    <xf numFmtId="0" fontId="2" fillId="0" borderId="0" xfId="2" applyAlignment="1">
      <alignment horizontal="left" indent="2"/>
    </xf>
    <xf numFmtId="9" fontId="8" fillId="2" borderId="0" xfId="4" applyFont="1" applyFill="1" applyAlignment="1" applyProtection="1">
      <alignment horizontal="right"/>
    </xf>
    <xf numFmtId="166" fontId="4" fillId="2" borderId="2" xfId="5" applyNumberFormat="1" applyFont="1" applyFill="1" applyBorder="1" applyProtection="1"/>
    <xf numFmtId="0" fontId="4" fillId="0" borderId="0" xfId="2" applyFont="1" applyAlignment="1">
      <alignment horizontal="right"/>
    </xf>
    <xf numFmtId="166" fontId="4" fillId="2" borderId="0" xfId="5" applyNumberFormat="1" applyFont="1" applyFill="1" applyProtection="1"/>
    <xf numFmtId="9" fontId="4" fillId="2" borderId="3" xfId="1" applyFont="1" applyFill="1" applyBorder="1" applyAlignment="1" applyProtection="1">
      <alignment horizontal="right"/>
    </xf>
    <xf numFmtId="0" fontId="9" fillId="0" borderId="0" xfId="2" applyFont="1"/>
    <xf numFmtId="9" fontId="4" fillId="2" borderId="4" xfId="1" applyFont="1" applyFill="1" applyBorder="1" applyAlignment="1" applyProtection="1">
      <alignment horizontal="right"/>
    </xf>
    <xf numFmtId="166" fontId="8" fillId="2" borderId="3" xfId="5" applyNumberFormat="1" applyFont="1" applyFill="1" applyBorder="1" applyProtection="1"/>
    <xf numFmtId="166" fontId="10" fillId="2" borderId="4" xfId="5" applyNumberFormat="1" applyFont="1" applyFill="1" applyBorder="1" applyProtection="1"/>
    <xf numFmtId="0" fontId="11" fillId="0" borderId="0" xfId="2" applyFont="1" applyAlignment="1">
      <alignment vertical="top"/>
    </xf>
    <xf numFmtId="0" fontId="2" fillId="0" borderId="0" xfId="2" applyAlignment="1">
      <alignment wrapText="1"/>
    </xf>
    <xf numFmtId="167" fontId="4" fillId="2" borderId="4" xfId="1" applyNumberFormat="1" applyFont="1" applyFill="1" applyBorder="1" applyAlignment="1" applyProtection="1">
      <alignment horizontal="right"/>
    </xf>
    <xf numFmtId="10" fontId="4" fillId="2" borderId="4" xfId="1" applyNumberFormat="1" applyFont="1" applyFill="1" applyBorder="1" applyAlignment="1" applyProtection="1">
      <alignment horizontal="right"/>
    </xf>
    <xf numFmtId="0" fontId="4" fillId="0" borderId="0" xfId="2" applyFont="1" applyAlignment="1">
      <alignment horizontal="center"/>
    </xf>
    <xf numFmtId="0" fontId="2" fillId="4" borderId="0" xfId="2" applyFill="1"/>
    <xf numFmtId="166" fontId="10" fillId="4" borderId="4" xfId="5" applyNumberFormat="1" applyFont="1" applyFill="1" applyBorder="1" applyProtection="1"/>
    <xf numFmtId="164" fontId="2" fillId="0" borderId="0" xfId="6" applyFont="1"/>
    <xf numFmtId="164" fontId="2" fillId="0" borderId="0" xfId="2" applyNumberFormat="1"/>
    <xf numFmtId="0" fontId="4" fillId="0" borderId="0" xfId="2" applyFont="1" applyAlignment="1">
      <alignment horizontal="center" wrapText="1"/>
    </xf>
    <xf numFmtId="0" fontId="4" fillId="4" borderId="4" xfId="2" applyFont="1" applyFill="1" applyBorder="1" applyAlignment="1">
      <alignment horizontal="center"/>
    </xf>
    <xf numFmtId="0" fontId="2" fillId="4" borderId="4" xfId="2" applyFill="1" applyBorder="1"/>
    <xf numFmtId="9" fontId="2" fillId="4" borderId="4" xfId="1" applyFont="1" applyFill="1" applyBorder="1" applyAlignment="1" applyProtection="1">
      <alignment horizontal="right"/>
    </xf>
    <xf numFmtId="10" fontId="2" fillId="4" borderId="4" xfId="1" applyNumberFormat="1" applyFont="1" applyFill="1" applyBorder="1" applyAlignment="1" applyProtection="1">
      <alignment horizontal="right"/>
    </xf>
    <xf numFmtId="168" fontId="2" fillId="4" borderId="4" xfId="1" applyNumberFormat="1" applyFont="1" applyFill="1" applyBorder="1" applyAlignment="1" applyProtection="1">
      <alignment horizontal="right"/>
    </xf>
    <xf numFmtId="0" fontId="4" fillId="0" borderId="4" xfId="2" applyFont="1" applyBorder="1" applyAlignment="1">
      <alignment horizontal="center" wrapText="1"/>
    </xf>
    <xf numFmtId="164" fontId="2" fillId="0" borderId="0" xfId="6" applyFont="1" applyFill="1"/>
    <xf numFmtId="0" fontId="0" fillId="0" borderId="4" xfId="0" applyBorder="1"/>
    <xf numFmtId="0" fontId="13" fillId="0" borderId="4" xfId="0" applyFont="1" applyBorder="1" applyAlignment="1">
      <alignment horizontal="center"/>
    </xf>
    <xf numFmtId="10" fontId="4" fillId="0" borderId="6" xfId="1" applyNumberFormat="1" applyFont="1" applyBorder="1" applyAlignment="1">
      <alignment horizontal="center"/>
    </xf>
    <xf numFmtId="0" fontId="13" fillId="0" borderId="4" xfId="0" applyFont="1" applyBorder="1" applyAlignment="1">
      <alignment horizontal="center" wrapText="1"/>
    </xf>
    <xf numFmtId="165" fontId="0" fillId="0" borderId="4" xfId="7" applyNumberFormat="1" applyFont="1" applyBorder="1"/>
    <xf numFmtId="165" fontId="0" fillId="0" borderId="4" xfId="7" applyNumberFormat="1" applyFont="1" applyFill="1" applyBorder="1"/>
    <xf numFmtId="165" fontId="0" fillId="0" borderId="4" xfId="0" applyNumberFormat="1" applyBorder="1"/>
    <xf numFmtId="164" fontId="2" fillId="0" borderId="0" xfId="6" applyFont="1" applyBorder="1"/>
    <xf numFmtId="164" fontId="2" fillId="0" borderId="0" xfId="6" applyFont="1" applyFill="1" applyBorder="1"/>
    <xf numFmtId="10" fontId="4" fillId="0" borderId="0" xfId="1" applyNumberFormat="1" applyFont="1" applyFill="1" applyBorder="1" applyAlignment="1" applyProtection="1">
      <alignment horizontal="right"/>
    </xf>
    <xf numFmtId="168" fontId="4" fillId="0" borderId="0" xfId="1" applyNumberFormat="1" applyFont="1" applyFill="1" applyBorder="1" applyAlignment="1" applyProtection="1">
      <alignment horizontal="right"/>
    </xf>
    <xf numFmtId="9" fontId="4" fillId="0" borderId="0" xfId="1" applyFont="1" applyFill="1" applyBorder="1" applyAlignment="1" applyProtection="1">
      <alignment horizontal="right"/>
    </xf>
    <xf numFmtId="10" fontId="4" fillId="4" borderId="0" xfId="2" applyNumberFormat="1" applyFont="1" applyFill="1" applyAlignment="1">
      <alignment horizontal="center"/>
    </xf>
    <xf numFmtId="169" fontId="2" fillId="0" borderId="0" xfId="2" applyNumberFormat="1"/>
    <xf numFmtId="170" fontId="2" fillId="0" borderId="0" xfId="2" applyNumberFormat="1"/>
    <xf numFmtId="0" fontId="4" fillId="0" borderId="5" xfId="2" applyFont="1" applyBorder="1" applyAlignment="1">
      <alignment horizontal="center"/>
    </xf>
    <xf numFmtId="0" fontId="2" fillId="0" borderId="5" xfId="2" applyBorder="1" applyAlignment="1">
      <alignment horizontal="center" vertical="center" wrapText="1"/>
    </xf>
    <xf numFmtId="169" fontId="2" fillId="0" borderId="7" xfId="2" applyNumberFormat="1" applyBorder="1"/>
    <xf numFmtId="169" fontId="2" fillId="0" borderId="6" xfId="2" applyNumberFormat="1" applyBorder="1"/>
    <xf numFmtId="0" fontId="5" fillId="0" borderId="0" xfId="2" applyFont="1" applyAlignment="1">
      <alignment horizontal="center" vertical="center"/>
    </xf>
    <xf numFmtId="0" fontId="2" fillId="0" borderId="0" xfId="2" applyAlignment="1">
      <alignment horizontal="left" wrapText="1"/>
    </xf>
    <xf numFmtId="0" fontId="4" fillId="0" borderId="5" xfId="2" applyFont="1" applyBorder="1" applyAlignment="1">
      <alignment horizontal="center" wrapText="1"/>
    </xf>
    <xf numFmtId="0" fontId="4" fillId="0" borderId="6" xfId="2" applyFont="1" applyBorder="1" applyAlignment="1">
      <alignment horizontal="center"/>
    </xf>
  </cellXfs>
  <cellStyles count="8">
    <cellStyle name="Comma" xfId="7" builtinId="3"/>
    <cellStyle name="Currency" xfId="6" builtinId="4"/>
    <cellStyle name="Currency 2" xfId="3" xr:uid="{4546F91D-6B32-4593-AB45-C61B6B169092}"/>
    <cellStyle name="Currency 3" xfId="5" xr:uid="{4BCBD3E1-BA36-4F77-93F9-CE89E2ECCF79}"/>
    <cellStyle name="Normal" xfId="0" builtinId="0"/>
    <cellStyle name="Normal 6" xfId="2" xr:uid="{540CA9BE-09FB-4561-9004-F7F4877C74B2}"/>
    <cellStyle name="Percent" xfId="1" builtinId="5"/>
    <cellStyle name="Percent 4" xfId="4" xr:uid="{54D085D0-2F1F-43A4-B696-9E6DA787E4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0</xdr:colOff>
      <xdr:row>7</xdr:row>
      <xdr:rowOff>9524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48998302-CD22-4607-A86A-764AC30CF0FA}"/>
            </a:ext>
          </a:extLst>
        </xdr:cNvPr>
        <xdr:cNvGrpSpPr/>
      </xdr:nvGrpSpPr>
      <xdr:grpSpPr>
        <a:xfrm>
          <a:off x="0" y="0"/>
          <a:ext cx="8458200" cy="1924049"/>
          <a:chOff x="9524" y="19051"/>
          <a:chExt cx="10364524" cy="1915766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4899B6F-A554-2A68-2EE4-B55724C3CDE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524" y="19051"/>
            <a:ext cx="10364524" cy="1915766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6EBF4501-42D0-F3F3-DC46-758AC927C70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215348" y="207526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4BD9282A-7543-E146-A33F-125177774869}"/>
              </a:ext>
            </a:extLst>
          </xdr:cNvPr>
          <xdr:cNvSpPr/>
        </xdr:nvSpPr>
        <xdr:spPr>
          <a:xfrm>
            <a:off x="555895" y="177272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  <xdr:twoCellAnchor>
    <xdr:from>
      <xdr:col>0</xdr:col>
      <xdr:colOff>95250</xdr:colOff>
      <xdr:row>1</xdr:row>
      <xdr:rowOff>161925</xdr:rowOff>
    </xdr:from>
    <xdr:to>
      <xdr:col>5</xdr:col>
      <xdr:colOff>2461045</xdr:colOff>
      <xdr:row>5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B38770E-F0D4-4F96-BF06-899BE8153804}"/>
            </a:ext>
          </a:extLst>
        </xdr:cNvPr>
        <xdr:cNvSpPr/>
      </xdr:nvSpPr>
      <xdr:spPr>
        <a:xfrm>
          <a:off x="95250" y="352425"/>
          <a:ext cx="8366545" cy="1181100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tx1"/>
            </a:contourClr>
          </a:sp3d>
        </a:bodyPr>
        <a:lstStyle/>
        <a:p>
          <a:pPr algn="ctr" rtl="0"/>
          <a:r>
            <a:rPr lang="en-CA" sz="3600" b="1" i="0" cap="none" spc="0" baseline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  <a:latin typeface="+mn-lt"/>
              <a:ea typeface="+mn-ea"/>
              <a:cs typeface="+mn-cs"/>
            </a:rPr>
            <a:t>Capital Module</a:t>
          </a:r>
        </a:p>
        <a:p>
          <a:pPr algn="ctr" rtl="0"/>
          <a:r>
            <a:rPr lang="en-CA" sz="3600" b="1" i="0" cap="none" spc="0" baseline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  <a:latin typeface="+mn-lt"/>
              <a:ea typeface="+mn-ea"/>
              <a:cs typeface="+mn-cs"/>
            </a:rPr>
            <a:t>Applicable to ACM and ICM</a:t>
          </a:r>
        </a:p>
      </xdr:txBody>
    </xdr:sp>
    <xdr:clientData/>
  </xdr:twoCellAnchor>
  <xdr:twoCellAnchor>
    <xdr:from>
      <xdr:col>0</xdr:col>
      <xdr:colOff>114300</xdr:colOff>
      <xdr:row>4</xdr:row>
      <xdr:rowOff>276225</xdr:rowOff>
    </xdr:from>
    <xdr:to>
      <xdr:col>5</xdr:col>
      <xdr:colOff>2457450</xdr:colOff>
      <xdr:row>6</xdr:row>
      <xdr:rowOff>161512</xdr:rowOff>
    </xdr:to>
    <xdr:sp macro="" textlink="" fLocksText="0">
      <xdr:nvSpPr>
        <xdr:cNvPr id="7" name="TextBox 6">
          <a:extLst>
            <a:ext uri="{FF2B5EF4-FFF2-40B4-BE49-F238E27FC236}">
              <a16:creationId xmlns:a16="http://schemas.microsoft.com/office/drawing/2014/main" id="{1CD2EBB1-821B-42CA-9B3B-1CFDEEDC59FB}"/>
            </a:ext>
          </a:extLst>
        </xdr:cNvPr>
        <xdr:cNvSpPr txBox="1"/>
      </xdr:nvSpPr>
      <xdr:spPr>
        <a:xfrm>
          <a:off x="114300" y="1438275"/>
          <a:ext cx="8343900" cy="4472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tx1"/>
            </a:contourClr>
          </a:sp3d>
        </a:bodyPr>
        <a:lstStyle/>
        <a:p>
          <a:pPr algn="ctr"/>
          <a:fld id="{F25BC42C-6B66-46BC-9AA2-FC76FEABDE9E}" type="TxLink">
            <a:rPr lang="en-US" sz="1100" b="0" i="0" u="none" strike="noStrike" cap="none" spc="0">
              <a:ln w="11430">
                <a:solidFill>
                  <a:sysClr val="windowText" lastClr="000000"/>
                </a:solidFill>
              </a:ln>
              <a:solidFill>
                <a:srgbClr val="00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Calibri"/>
              <a:cs typeface="Calibri"/>
            </a:rPr>
            <a:pPr algn="ctr"/>
            <a:t>Elexicon Energy Inc.-Whitby Rate Zone</a:t>
          </a:fld>
          <a:endParaRPr lang="en-CA" sz="1600" b="1" cap="none" spc="0">
            <a:ln w="11430">
              <a:solidFill>
                <a:sysClr val="windowText" lastClr="000000"/>
              </a:solidFill>
            </a:ln>
            <a:solidFill>
              <a:schemeClr val="tx1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twoCellAnchor>
  <xdr:oneCellAnchor>
    <xdr:from>
      <xdr:col>0</xdr:col>
      <xdr:colOff>1123950</xdr:colOff>
      <xdr:row>9</xdr:row>
      <xdr:rowOff>204787</xdr:rowOff>
    </xdr:from>
    <xdr:ext cx="6991349" cy="4430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D7DC02A4-F8B0-44D5-8480-7E9C9B10E71D}"/>
                </a:ext>
              </a:extLst>
            </xdr:cNvPr>
            <xdr:cNvSpPr txBox="1"/>
          </xdr:nvSpPr>
          <xdr:spPr>
            <a:xfrm>
              <a:off x="276225" y="2614612"/>
              <a:ext cx="6991349" cy="4430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1" i="1">
                        <a:latin typeface="Cambria Math"/>
                      </a:rPr>
                      <m:t>𝑻𝒉𝒓𝒆𝒔𝒉𝒐𝒍𝒅</m:t>
                    </m:r>
                    <m:r>
                      <a:rPr lang="en-CA" sz="1200" b="1" i="1">
                        <a:latin typeface="Cambria Math"/>
                      </a:rPr>
                      <m:t> </m:t>
                    </m:r>
                    <m:r>
                      <a:rPr lang="en-CA" sz="1200" b="1" i="1">
                        <a:latin typeface="Cambria Math"/>
                      </a:rPr>
                      <m:t>𝑽𝒂𝒍𝒖𝒆</m:t>
                    </m:r>
                    <m:r>
                      <a:rPr lang="en-CA" sz="1200" b="1" i="1">
                        <a:latin typeface="Cambria Math"/>
                      </a:rPr>
                      <m:t> </m:t>
                    </m:r>
                    <m:d>
                      <m:dPr>
                        <m:ctrlPr>
                          <a:rPr lang="en-CA" sz="12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CA" sz="1200" b="1" i="1">
                            <a:latin typeface="Cambria Math"/>
                          </a:rPr>
                          <m:t>%</m:t>
                        </m:r>
                      </m:e>
                    </m:d>
                    <m:r>
                      <a:rPr lang="en-CA" sz="1200" b="1" i="1">
                        <a:latin typeface="Cambria Math"/>
                      </a:rPr>
                      <m:t>=</m:t>
                    </m:r>
                    <m:r>
                      <a:rPr lang="en-CA" sz="1200" b="1" i="1">
                        <a:latin typeface="Cambria Math"/>
                      </a:rPr>
                      <m:t>𝟏</m:t>
                    </m:r>
                    <m:r>
                      <a:rPr lang="en-CA" sz="1200" b="1" i="1">
                        <a:latin typeface="Cambria Math"/>
                      </a:rPr>
                      <m:t>+</m:t>
                    </m:r>
                    <m:d>
                      <m:dPr>
                        <m:begChr m:val="["/>
                        <m:endChr m:val="]"/>
                        <m:ctrlPr>
                          <a:rPr lang="en-CA" sz="12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en-CA" sz="1200" b="1" i="1"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r>
                                  <a:rPr lang="en-CA" sz="1200" b="1" i="1">
                                    <a:latin typeface="Cambria Math"/>
                                  </a:rPr>
                                  <m:t>𝑹𝑩</m:t>
                                </m:r>
                              </m:num>
                              <m:den>
                                <m:r>
                                  <a:rPr lang="en-CA" sz="1200" b="1" i="1">
                                    <a:latin typeface="Cambria Math"/>
                                  </a:rPr>
                                  <m:t>𝒅</m:t>
                                </m:r>
                              </m:den>
                            </m:f>
                          </m:e>
                        </m:d>
                        <m:r>
                          <a:rPr lang="en-CA" sz="1200" b="1" i="1">
                            <a:latin typeface="Cambria Math"/>
                            <a:ea typeface="Cambria Math"/>
                          </a:rPr>
                          <m:t>×</m:t>
                        </m:r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𝑷𝑪𝑰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×(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)</m:t>
                            </m:r>
                          </m:e>
                        </m:d>
                      </m:e>
                    </m:d>
                    <m:r>
                      <a:rPr lang="en-CA" sz="1200" b="1" i="1">
                        <a:latin typeface="Cambria Math"/>
                        <a:ea typeface="Cambria Math"/>
                      </a:rPr>
                      <m:t>×</m:t>
                    </m:r>
                    <m:d>
                      <m:dPr>
                        <m:ctrlPr>
                          <a:rPr lang="en-CA" sz="1200" b="1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dPr>
                      <m:e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</m:e>
                        </m:d>
                        <m:r>
                          <a:rPr lang="en-CA" sz="1200" b="1" i="1">
                            <a:latin typeface="Cambria Math"/>
                            <a:ea typeface="Cambria Math"/>
                          </a:rPr>
                          <m:t>×</m:t>
                        </m:r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𝑷𝑪𝑰</m:t>
                            </m:r>
                          </m:e>
                        </m:d>
                      </m:e>
                    </m:d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𝒏</m:t>
                    </m:r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 _ </m:t>
                    </m:r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𝟏</m:t>
                    </m:r>
                    <m:r>
                      <a:rPr lang="en-CA" sz="1200" b="1" i="1">
                        <a:latin typeface="Cambria Math"/>
                      </a:rPr>
                      <m:t>+</m:t>
                    </m:r>
                    <m:r>
                      <a:rPr lang="en-CA" sz="1200" b="1" i="1">
                        <a:latin typeface="Cambria Math"/>
                      </a:rPr>
                      <m:t>𝟏𝟎</m:t>
                    </m:r>
                    <m:r>
                      <a:rPr lang="en-CA" sz="1200" b="1" i="1">
                        <a:latin typeface="Cambria Math"/>
                      </a:rPr>
                      <m:t>%</m:t>
                    </m:r>
                  </m:oMath>
                </m:oMathPara>
              </a14:m>
              <a:endParaRPr lang="en-CA" sz="1200" b="1"/>
            </a:p>
          </xdr:txBody>
        </xdr:sp>
      </mc:Choice>
      <mc:Fallback xmlns:r="http://schemas.openxmlformats.org/officeDocument/2006/relationships" xmlns:a16="http://schemas.microsoft.com/office/drawing/2014/main" xmlns="">
        <xdr:sp macro="" textlink="">
          <xdr:nvSpPr>
            <xdr:cNvPr id="8" name="TextBox 7" descr="" title="">
              <a:extLst>
                <a:ext uri="{FF2B5EF4-FFF2-40B4-BE49-F238E27FC236}">
                  <a16:creationId xmlns:a16="http://schemas.microsoft.com/office/drawing/2014/main" id="{D7DC02A4-F8B0-44D5-8480-7E9C9B10E71D}"/>
                </a:ext>
              </a:extLst>
            </xdr:cNvPr>
            <xdr:cNvSpPr txBox="1"/>
          </xdr:nvSpPr>
          <xdr:spPr>
            <a:xfrm>
              <a:off x="276225" y="2614612"/>
              <a:ext cx="6991349" cy="4430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1" i="0">
                  <a:latin typeface="Cambria Math"/>
                </a:rPr>
                <a:t>𝑻𝒉𝒓𝒆𝒔𝒉𝒐𝒍𝒅 𝑽𝒂𝒍𝒖𝒆 </a:t>
              </a:r>
              <a:r>
                <a:rPr lang="en-CA" sz="1200" b="1" i="0">
                  <a:latin typeface="Cambria Math" panose="02040503050406030204" pitchFamily="18" charset="0"/>
                </a:rPr>
                <a:t>(</a:t>
              </a:r>
              <a:r>
                <a:rPr lang="en-CA" sz="1200" b="1" i="0">
                  <a:latin typeface="Cambria Math"/>
                </a:rPr>
                <a:t>%</a:t>
              </a:r>
              <a:r>
                <a:rPr lang="en-CA" sz="1200" b="1" i="0">
                  <a:latin typeface="Cambria Math" panose="02040503050406030204" pitchFamily="18" charset="0"/>
                </a:rPr>
                <a:t>)</a:t>
              </a:r>
              <a:r>
                <a:rPr lang="en-CA" sz="1200" b="1" i="0">
                  <a:latin typeface="Cambria Math"/>
                </a:rPr>
                <a:t>=𝟏+</a:t>
              </a:r>
              <a:r>
                <a:rPr lang="en-CA" sz="1200" b="1" i="0">
                  <a:latin typeface="Cambria Math" panose="02040503050406030204" pitchFamily="18" charset="0"/>
                </a:rPr>
                <a:t>[(</a:t>
              </a:r>
              <a:r>
                <a:rPr lang="en-CA" sz="1200" b="1" i="0">
                  <a:latin typeface="Cambria Math"/>
                </a:rPr>
                <a:t>𝑹𝑩</a:t>
              </a:r>
              <a:r>
                <a:rPr lang="en-CA" sz="1200" b="1" i="0">
                  <a:latin typeface="Cambria Math" panose="02040503050406030204" pitchFamily="18" charset="0"/>
                </a:rPr>
                <a:t>/</a:t>
              </a:r>
              <a:r>
                <a:rPr lang="en-CA" sz="1200" b="1" i="0">
                  <a:latin typeface="Cambria Math"/>
                </a:rPr>
                <a:t>𝒅</a:t>
              </a:r>
              <a:r>
                <a:rPr lang="en-CA" sz="1200" b="1" i="0">
                  <a:latin typeface="Cambria Math" panose="02040503050406030204" pitchFamily="18" charset="0"/>
                </a:rPr>
                <a:t>)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</a:t>
              </a:r>
              <a:r>
                <a:rPr lang="en-CA" sz="1200" b="1" i="0">
                  <a:latin typeface="Cambria Math"/>
                  <a:ea typeface="Cambria Math"/>
                </a:rPr>
                <a:t>𝒈+𝑷𝑪𝑰×(𝟏+𝒈)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)]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((</a:t>
              </a:r>
              <a:r>
                <a:rPr lang="en-CA" sz="1200" b="1" i="0">
                  <a:latin typeface="Cambria Math"/>
                  <a:ea typeface="Cambria Math"/>
                </a:rPr>
                <a:t>𝟏+𝒈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</a:t>
              </a:r>
              <a:r>
                <a:rPr lang="en-CA" sz="1200" b="1" i="0">
                  <a:latin typeface="Cambria Math"/>
                  <a:ea typeface="Cambria Math"/>
                </a:rPr>
                <a:t>𝟏+𝑷𝑪𝑰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))</a:t>
              </a:r>
              <a:r>
                <a:rPr lang="en-CA" sz="1200" b="1" i="0" baseline="30000">
                  <a:latin typeface="Cambria Math"/>
                  <a:ea typeface="Cambria Math"/>
                </a:rPr>
                <a:t>𝒏 _ 𝟏</a:t>
              </a:r>
              <a:r>
                <a:rPr lang="en-CA" sz="1200" b="1" i="0">
                  <a:latin typeface="Cambria Math"/>
                </a:rPr>
                <a:t>+𝟏𝟎%</a:t>
              </a:r>
              <a:endParaRPr lang="en-CA" sz="1200" b="1"/>
            </a:p>
          </xdr:txBody>
        </xdr:sp>
      </mc:Fallback>
    </mc:AlternateContent>
    <xdr:clientData/>
  </xdr:oneCellAnchor>
  <xdr:oneCellAnchor>
    <xdr:from>
      <xdr:col>5</xdr:col>
      <xdr:colOff>90487</xdr:colOff>
      <xdr:row>14</xdr:row>
      <xdr:rowOff>147637</xdr:rowOff>
    </xdr:from>
    <xdr:ext cx="1176338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D4B00AAB-F890-4C4B-BBD8-924ECE819286}"/>
                </a:ext>
              </a:extLst>
            </xdr:cNvPr>
            <xdr:cNvSpPr txBox="1"/>
          </xdr:nvSpPr>
          <xdr:spPr>
            <a:xfrm>
              <a:off x="7453312" y="363378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𝑃𝐶𝐼</m:t>
                    </m:r>
                  </m:oMath>
                </m:oMathPara>
              </a14:m>
              <a:endParaRPr lang="en-CA" sz="1200"/>
            </a:p>
          </xdr:txBody>
        </xdr:sp>
      </mc:Choice>
      <mc:Fallback xmlns:r="http://schemas.openxmlformats.org/officeDocument/2006/relationships" xmlns:a16="http://schemas.microsoft.com/office/drawing/2014/main" xmlns="">
        <xdr:sp macro="" textlink="">
          <xdr:nvSpPr>
            <xdr:cNvPr id="9" name="TextBox 8" descr="" title="">
              <a:extLst>
                <a:ext uri="{FF2B5EF4-FFF2-40B4-BE49-F238E27FC236}">
                  <a16:creationId xmlns:a16="http://schemas.microsoft.com/office/drawing/2014/main" id="{D4B00AAB-F890-4C4B-BBD8-924ECE819286}"/>
                </a:ext>
              </a:extLst>
            </xdr:cNvPr>
            <xdr:cNvSpPr txBox="1"/>
          </xdr:nvSpPr>
          <xdr:spPr>
            <a:xfrm>
              <a:off x="7453312" y="363378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𝑃𝐶𝐼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147636</xdr:colOff>
      <xdr:row>18</xdr:row>
      <xdr:rowOff>138112</xdr:rowOff>
    </xdr:from>
    <xdr:ext cx="1071563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14DCBF7C-A6C6-4D2A-BB02-A25A45521A3C}"/>
                </a:ext>
              </a:extLst>
            </xdr:cNvPr>
            <xdr:cNvSpPr txBox="1"/>
          </xdr:nvSpPr>
          <xdr:spPr>
            <a:xfrm>
              <a:off x="7510461" y="4481512"/>
              <a:ext cx="107156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𝑔</m:t>
                    </m:r>
                    <m:r>
                      <a:rPr lang="en-CA" sz="1200" b="0" i="1">
                        <a:latin typeface="Cambria Math"/>
                      </a:rPr>
                      <m:t> (</m:t>
                    </m:r>
                    <m:r>
                      <a:rPr lang="en-CA" sz="1200" b="0" i="1">
                        <a:latin typeface="Cambria Math"/>
                      </a:rPr>
                      <m:t>𝑁𝑜𝑡𝑒</m:t>
                    </m:r>
                    <m:r>
                      <a:rPr lang="en-CA" sz="1200" b="0" i="1">
                        <a:latin typeface="Cambria Math"/>
                      </a:rPr>
                      <m:t> 1)</m:t>
                    </m:r>
                  </m:oMath>
                </m:oMathPara>
              </a14:m>
              <a:endParaRPr lang="en-CA" sz="1200"/>
            </a:p>
          </xdr:txBody>
        </xdr:sp>
      </mc:Choice>
      <mc:Fallback xmlns:r="http://schemas.openxmlformats.org/officeDocument/2006/relationships" xmlns:a16="http://schemas.microsoft.com/office/drawing/2014/main" xmlns="">
        <xdr:sp macro="" textlink="">
          <xdr:nvSpPr>
            <xdr:cNvPr id="10" name="TextBox 9" descr="" title="">
              <a:extLst>
                <a:ext uri="{FF2B5EF4-FFF2-40B4-BE49-F238E27FC236}">
                  <a16:creationId xmlns:a16="http://schemas.microsoft.com/office/drawing/2014/main" id="{14DCBF7C-A6C6-4D2A-BB02-A25A45521A3C}"/>
                </a:ext>
              </a:extLst>
            </xdr:cNvPr>
            <xdr:cNvSpPr txBox="1"/>
          </xdr:nvSpPr>
          <xdr:spPr>
            <a:xfrm>
              <a:off x="7510461" y="4481512"/>
              <a:ext cx="107156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𝑔 (𝑁𝑜𝑡𝑒 1)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157162</xdr:colOff>
      <xdr:row>47</xdr:row>
      <xdr:rowOff>166687</xdr:rowOff>
    </xdr:from>
    <xdr:ext cx="1166813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A0C19DF7-6EDD-4A45-96A3-3ED614CD08CC}"/>
                </a:ext>
              </a:extLst>
            </xdr:cNvPr>
            <xdr:cNvSpPr txBox="1"/>
          </xdr:nvSpPr>
          <xdr:spPr>
            <a:xfrm>
              <a:off x="7519987" y="10186987"/>
              <a:ext cx="116681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𝑅𝐵</m:t>
                    </m:r>
                  </m:oMath>
                </m:oMathPara>
              </a14:m>
              <a:endParaRPr lang="en-CA" sz="1200"/>
            </a:p>
          </xdr:txBody>
        </xdr:sp>
      </mc:Choice>
      <mc:Fallback xmlns:r="http://schemas.openxmlformats.org/officeDocument/2006/relationships" xmlns:a16="http://schemas.microsoft.com/office/drawing/2014/main" xmlns="">
        <xdr:sp macro="" textlink="">
          <xdr:nvSpPr>
            <xdr:cNvPr id="11" name="TextBox 10" descr="" title="">
              <a:extLst>
                <a:ext uri="{FF2B5EF4-FFF2-40B4-BE49-F238E27FC236}">
                  <a16:creationId xmlns:a16="http://schemas.microsoft.com/office/drawing/2014/main" id="{A0C19DF7-6EDD-4A45-96A3-3ED614CD08CC}"/>
                </a:ext>
              </a:extLst>
            </xdr:cNvPr>
            <xdr:cNvSpPr txBox="1"/>
          </xdr:nvSpPr>
          <xdr:spPr>
            <a:xfrm>
              <a:off x="7519987" y="10186987"/>
              <a:ext cx="116681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𝑅𝐵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100012</xdr:colOff>
      <xdr:row>49</xdr:row>
      <xdr:rowOff>138112</xdr:rowOff>
    </xdr:from>
    <xdr:ext cx="1233488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FF4FFA7A-A408-42A8-8EB1-58CF205386E8}"/>
                </a:ext>
              </a:extLst>
            </xdr:cNvPr>
            <xdr:cNvSpPr txBox="1"/>
          </xdr:nvSpPr>
          <xdr:spPr>
            <a:xfrm>
              <a:off x="7462837" y="10558462"/>
              <a:ext cx="123348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𝑑</m:t>
                    </m:r>
                  </m:oMath>
                </m:oMathPara>
              </a14:m>
              <a:endParaRPr lang="en-CA" sz="1200"/>
            </a:p>
          </xdr:txBody>
        </xdr:sp>
      </mc:Choice>
      <mc:Fallback xmlns:r="http://schemas.openxmlformats.org/officeDocument/2006/relationships" xmlns:a16="http://schemas.microsoft.com/office/drawing/2014/main" xmlns="">
        <xdr:sp macro="" textlink="">
          <xdr:nvSpPr>
            <xdr:cNvPr id="12" name="TextBox 11" descr="" title="">
              <a:extLst>
                <a:ext uri="{FF2B5EF4-FFF2-40B4-BE49-F238E27FC236}">
                  <a16:creationId xmlns:a16="http://schemas.microsoft.com/office/drawing/2014/main" id="{FF4FFA7A-A408-42A8-8EB1-58CF205386E8}"/>
                </a:ext>
              </a:extLst>
            </xdr:cNvPr>
            <xdr:cNvSpPr txBox="1"/>
          </xdr:nvSpPr>
          <xdr:spPr>
            <a:xfrm>
              <a:off x="7462837" y="10558462"/>
              <a:ext cx="123348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𝑑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52387</xdr:colOff>
      <xdr:row>72</xdr:row>
      <xdr:rowOff>133351</xdr:rowOff>
    </xdr:from>
    <xdr:ext cx="1671638" cy="29449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8352498B-C28D-4E33-AC6F-133CC25C0B8B}"/>
                </a:ext>
              </a:extLst>
            </xdr:cNvPr>
            <xdr:cNvSpPr txBox="1"/>
          </xdr:nvSpPr>
          <xdr:spPr>
            <a:xfrm>
              <a:off x="7415212" y="15535276"/>
              <a:ext cx="1671638" cy="2944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𝑇h𝑟𝑒𝑠h𝑜𝑙𝑑</m:t>
                    </m:r>
                    <m:r>
                      <a:rPr lang="en-CA" sz="1200" b="0" i="1">
                        <a:latin typeface="Cambria Math"/>
                      </a:rPr>
                      <m:t> </m:t>
                    </m:r>
                    <m:r>
                      <a:rPr lang="en-CA" sz="1200" b="0" i="1">
                        <a:latin typeface="Cambria Math"/>
                      </a:rPr>
                      <m:t>𝑉𝑎𝑙𝑢𝑒</m:t>
                    </m:r>
                    <m:r>
                      <a:rPr lang="en-CA" sz="1200" b="0" i="1">
                        <a:latin typeface="Cambria Math"/>
                      </a:rPr>
                      <m:t> ×</m:t>
                    </m:r>
                    <m:r>
                      <a:rPr lang="en-CA" sz="1200" b="0" i="1">
                        <a:latin typeface="Cambria Math"/>
                        <a:ea typeface="Cambria Math"/>
                      </a:rPr>
                      <m:t>𝑑</m:t>
                    </m:r>
                  </m:oMath>
                </m:oMathPara>
              </a14:m>
              <a:endParaRPr lang="en-CA" sz="1200"/>
            </a:p>
          </xdr:txBody>
        </xdr:sp>
      </mc:Choice>
      <mc:Fallback xmlns:r="http://schemas.openxmlformats.org/officeDocument/2006/relationships" xmlns:a16="http://schemas.microsoft.com/office/drawing/2014/main" xmlns="">
        <xdr:sp macro="" textlink="">
          <xdr:nvSpPr>
            <xdr:cNvPr id="13" name="TextBox 12" descr="" title="">
              <a:extLst>
                <a:ext uri="{FF2B5EF4-FFF2-40B4-BE49-F238E27FC236}">
                  <a16:creationId xmlns:a16="http://schemas.microsoft.com/office/drawing/2014/main" id="{8352498B-C28D-4E33-AC6F-133CC25C0B8B}"/>
                </a:ext>
              </a:extLst>
            </xdr:cNvPr>
            <xdr:cNvSpPr txBox="1"/>
          </xdr:nvSpPr>
          <xdr:spPr>
            <a:xfrm>
              <a:off x="7415212" y="15535276"/>
              <a:ext cx="1671638" cy="2944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𝑇ℎ𝑟𝑒𝑠ℎ𝑜𝑙𝑑 𝑉𝑎𝑙𝑢𝑒 ×</a:t>
              </a:r>
              <a:r>
                <a:rPr lang="en-CA" sz="1200" b="0" i="0">
                  <a:latin typeface="Cambria Math"/>
                  <a:ea typeface="Cambria Math"/>
                </a:rPr>
                <a:t>𝑑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90487</xdr:colOff>
      <xdr:row>12</xdr:row>
      <xdr:rowOff>223837</xdr:rowOff>
    </xdr:from>
    <xdr:ext cx="1176338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5C5E7980-1459-4B9E-9230-ECA42A8404D9}"/>
                </a:ext>
              </a:extLst>
            </xdr:cNvPr>
            <xdr:cNvSpPr txBox="1"/>
          </xdr:nvSpPr>
          <xdr:spPr>
            <a:xfrm>
              <a:off x="7453312" y="321468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𝑛</m:t>
                    </m:r>
                  </m:oMath>
                </m:oMathPara>
              </a14:m>
              <a:endParaRPr lang="en-CA" sz="1200" b="0"/>
            </a:p>
          </xdr:txBody>
        </xdr:sp>
      </mc:Choice>
      <mc:Fallback xmlns:r="http://schemas.openxmlformats.org/officeDocument/2006/relationships" xmlns:a16="http://schemas.microsoft.com/office/drawing/2014/main" xmlns="">
        <xdr:sp macro="" textlink="">
          <xdr:nvSpPr>
            <xdr:cNvPr id="14" name="TextBox 13" descr="" title="">
              <a:extLst>
                <a:ext uri="{FF2B5EF4-FFF2-40B4-BE49-F238E27FC236}">
                  <a16:creationId xmlns:a16="http://schemas.microsoft.com/office/drawing/2014/main" id="{5C5E7980-1459-4B9E-9230-ECA42A8404D9}"/>
                </a:ext>
              </a:extLst>
            </xdr:cNvPr>
            <xdr:cNvSpPr txBox="1"/>
          </xdr:nvSpPr>
          <xdr:spPr>
            <a:xfrm>
              <a:off x="7453312" y="321468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𝑛</a:t>
              </a:r>
              <a:endParaRPr lang="en-CA" sz="1200" b="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0</xdr:colOff>
      <xdr:row>7</xdr:row>
      <xdr:rowOff>9524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EF60865A-60D5-4BBF-BC84-ED5D121407AA}"/>
            </a:ext>
          </a:extLst>
        </xdr:cNvPr>
        <xdr:cNvGrpSpPr/>
      </xdr:nvGrpSpPr>
      <xdr:grpSpPr>
        <a:xfrm>
          <a:off x="0" y="0"/>
          <a:ext cx="8458200" cy="1924049"/>
          <a:chOff x="9524" y="19051"/>
          <a:chExt cx="10364524" cy="1915766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6C8882E1-E421-30FC-B0FE-EE109B9D19B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524" y="19051"/>
            <a:ext cx="10364524" cy="1915766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29BA3BC9-1E27-6BCC-2A80-AA0953008C2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215348" y="207526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5A61889C-16CB-816E-12C8-D62543F21F2D}"/>
              </a:ext>
            </a:extLst>
          </xdr:cNvPr>
          <xdr:cNvSpPr/>
        </xdr:nvSpPr>
        <xdr:spPr>
          <a:xfrm>
            <a:off x="555895" y="177272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  <xdr:twoCellAnchor>
    <xdr:from>
      <xdr:col>0</xdr:col>
      <xdr:colOff>95250</xdr:colOff>
      <xdr:row>1</xdr:row>
      <xdr:rowOff>161925</xdr:rowOff>
    </xdr:from>
    <xdr:to>
      <xdr:col>5</xdr:col>
      <xdr:colOff>2461045</xdr:colOff>
      <xdr:row>5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176F8D94-F2DA-41B1-ADAE-3E6922BE8FC8}"/>
            </a:ext>
          </a:extLst>
        </xdr:cNvPr>
        <xdr:cNvSpPr/>
      </xdr:nvSpPr>
      <xdr:spPr>
        <a:xfrm>
          <a:off x="95250" y="352425"/>
          <a:ext cx="10362985" cy="1171575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tx1"/>
            </a:contourClr>
          </a:sp3d>
        </a:bodyPr>
        <a:lstStyle/>
        <a:p>
          <a:pPr algn="ctr" rtl="0"/>
          <a:r>
            <a:rPr lang="en-CA" sz="3600" b="1" i="0" cap="none" spc="0" baseline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  <a:latin typeface="+mn-lt"/>
              <a:ea typeface="+mn-ea"/>
              <a:cs typeface="+mn-cs"/>
            </a:rPr>
            <a:t>Capital Module</a:t>
          </a:r>
        </a:p>
        <a:p>
          <a:pPr algn="ctr" rtl="0"/>
          <a:r>
            <a:rPr lang="en-CA" sz="3600" b="1" i="0" cap="none" spc="0" baseline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  <a:latin typeface="+mn-lt"/>
              <a:ea typeface="+mn-ea"/>
              <a:cs typeface="+mn-cs"/>
            </a:rPr>
            <a:t>Applicable to ACM and ICM</a:t>
          </a:r>
        </a:p>
      </xdr:txBody>
    </xdr:sp>
    <xdr:clientData/>
  </xdr:twoCellAnchor>
  <xdr:twoCellAnchor>
    <xdr:from>
      <xdr:col>0</xdr:col>
      <xdr:colOff>114300</xdr:colOff>
      <xdr:row>4</xdr:row>
      <xdr:rowOff>276225</xdr:rowOff>
    </xdr:from>
    <xdr:to>
      <xdr:col>5</xdr:col>
      <xdr:colOff>2457450</xdr:colOff>
      <xdr:row>6</xdr:row>
      <xdr:rowOff>161512</xdr:rowOff>
    </xdr:to>
    <xdr:sp macro="" textlink="" fLocksText="0">
      <xdr:nvSpPr>
        <xdr:cNvPr id="7" name="TextBox 6">
          <a:extLst>
            <a:ext uri="{FF2B5EF4-FFF2-40B4-BE49-F238E27FC236}">
              <a16:creationId xmlns:a16="http://schemas.microsoft.com/office/drawing/2014/main" id="{4E164D8D-DB48-4E12-98FB-EAA8017041E5}"/>
            </a:ext>
          </a:extLst>
        </xdr:cNvPr>
        <xdr:cNvSpPr txBox="1"/>
      </xdr:nvSpPr>
      <xdr:spPr>
        <a:xfrm>
          <a:off x="114300" y="1430655"/>
          <a:ext cx="10340340" cy="4453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tx1"/>
            </a:contourClr>
          </a:sp3d>
        </a:bodyPr>
        <a:lstStyle/>
        <a:p>
          <a:pPr algn="ctr"/>
          <a:fld id="{F25BC42C-6B66-46BC-9AA2-FC76FEABDE9E}" type="TxLink">
            <a:rPr lang="en-US" sz="1100" b="0" i="0" u="none" strike="noStrike" cap="none" spc="0">
              <a:ln w="11430">
                <a:solidFill>
                  <a:sysClr val="windowText" lastClr="000000"/>
                </a:solidFill>
              </a:ln>
              <a:solidFill>
                <a:srgbClr val="00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Calibri"/>
              <a:cs typeface="Calibri"/>
            </a:rPr>
            <a:pPr algn="ctr"/>
            <a:t>Elexicon Energy Inc.-Whitby Rate Zone</a:t>
          </a:fld>
          <a:endParaRPr lang="en-CA" sz="1600" b="1" cap="none" spc="0">
            <a:ln w="11430">
              <a:solidFill>
                <a:sysClr val="windowText" lastClr="000000"/>
              </a:solidFill>
            </a:ln>
            <a:solidFill>
              <a:schemeClr val="tx1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twoCellAnchor>
  <xdr:oneCellAnchor>
    <xdr:from>
      <xdr:col>0</xdr:col>
      <xdr:colOff>1123950</xdr:colOff>
      <xdr:row>9</xdr:row>
      <xdr:rowOff>204787</xdr:rowOff>
    </xdr:from>
    <xdr:ext cx="6991349" cy="4430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AC8FEF65-E04C-4220-A517-F205857AE323}"/>
                </a:ext>
              </a:extLst>
            </xdr:cNvPr>
            <xdr:cNvSpPr txBox="1"/>
          </xdr:nvSpPr>
          <xdr:spPr>
            <a:xfrm>
              <a:off x="300990" y="2578417"/>
              <a:ext cx="6991349" cy="4430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1" i="1">
                        <a:latin typeface="Cambria Math"/>
                      </a:rPr>
                      <m:t>𝑻𝒉𝒓𝒆𝒔𝒉𝒐𝒍𝒅</m:t>
                    </m:r>
                    <m:r>
                      <a:rPr lang="en-CA" sz="1200" b="1" i="1">
                        <a:latin typeface="Cambria Math"/>
                      </a:rPr>
                      <m:t> </m:t>
                    </m:r>
                    <m:r>
                      <a:rPr lang="en-CA" sz="1200" b="1" i="1">
                        <a:latin typeface="Cambria Math"/>
                      </a:rPr>
                      <m:t>𝑽𝒂𝒍𝒖𝒆</m:t>
                    </m:r>
                    <m:r>
                      <a:rPr lang="en-CA" sz="1200" b="1" i="1">
                        <a:latin typeface="Cambria Math"/>
                      </a:rPr>
                      <m:t> </m:t>
                    </m:r>
                    <m:d>
                      <m:dPr>
                        <m:ctrlPr>
                          <a:rPr lang="en-CA" sz="12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CA" sz="1200" b="1" i="1">
                            <a:latin typeface="Cambria Math"/>
                          </a:rPr>
                          <m:t>%</m:t>
                        </m:r>
                      </m:e>
                    </m:d>
                    <m:r>
                      <a:rPr lang="en-CA" sz="1200" b="1" i="1">
                        <a:latin typeface="Cambria Math"/>
                      </a:rPr>
                      <m:t>=</m:t>
                    </m:r>
                    <m:r>
                      <a:rPr lang="en-CA" sz="1200" b="1" i="1">
                        <a:latin typeface="Cambria Math"/>
                      </a:rPr>
                      <m:t>𝟏</m:t>
                    </m:r>
                    <m:r>
                      <a:rPr lang="en-CA" sz="1200" b="1" i="1">
                        <a:latin typeface="Cambria Math"/>
                      </a:rPr>
                      <m:t>+</m:t>
                    </m:r>
                    <m:d>
                      <m:dPr>
                        <m:begChr m:val="["/>
                        <m:endChr m:val="]"/>
                        <m:ctrlPr>
                          <a:rPr lang="en-CA" sz="12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en-CA" sz="1200" b="1" i="1"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r>
                                  <a:rPr lang="en-CA" sz="1200" b="1" i="1">
                                    <a:latin typeface="Cambria Math"/>
                                  </a:rPr>
                                  <m:t>𝑹𝑩</m:t>
                                </m:r>
                              </m:num>
                              <m:den>
                                <m:r>
                                  <a:rPr lang="en-CA" sz="1200" b="1" i="1">
                                    <a:latin typeface="Cambria Math"/>
                                  </a:rPr>
                                  <m:t>𝒅</m:t>
                                </m:r>
                              </m:den>
                            </m:f>
                          </m:e>
                        </m:d>
                        <m:r>
                          <a:rPr lang="en-CA" sz="1200" b="1" i="1">
                            <a:latin typeface="Cambria Math"/>
                            <a:ea typeface="Cambria Math"/>
                          </a:rPr>
                          <m:t>×</m:t>
                        </m:r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𝑷𝑪𝑰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×(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)</m:t>
                            </m:r>
                          </m:e>
                        </m:d>
                      </m:e>
                    </m:d>
                    <m:r>
                      <a:rPr lang="en-CA" sz="1200" b="1" i="1">
                        <a:latin typeface="Cambria Math"/>
                        <a:ea typeface="Cambria Math"/>
                      </a:rPr>
                      <m:t>×</m:t>
                    </m:r>
                    <m:d>
                      <m:dPr>
                        <m:ctrlPr>
                          <a:rPr lang="en-CA" sz="1200" b="1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dPr>
                      <m:e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</m:e>
                        </m:d>
                        <m:r>
                          <a:rPr lang="en-CA" sz="1200" b="1" i="1">
                            <a:latin typeface="Cambria Math"/>
                            <a:ea typeface="Cambria Math"/>
                          </a:rPr>
                          <m:t>×</m:t>
                        </m:r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𝑷𝑪𝑰</m:t>
                            </m:r>
                          </m:e>
                        </m:d>
                      </m:e>
                    </m:d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𝒏</m:t>
                    </m:r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 _ </m:t>
                    </m:r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𝟏</m:t>
                    </m:r>
                    <m:r>
                      <a:rPr lang="en-CA" sz="1200" b="1" i="1">
                        <a:latin typeface="Cambria Math"/>
                      </a:rPr>
                      <m:t>+</m:t>
                    </m:r>
                    <m:r>
                      <a:rPr lang="en-CA" sz="1200" b="1" i="1">
                        <a:latin typeface="Cambria Math"/>
                      </a:rPr>
                      <m:t>𝟏𝟎</m:t>
                    </m:r>
                    <m:r>
                      <a:rPr lang="en-CA" sz="1200" b="1" i="1">
                        <a:latin typeface="Cambria Math"/>
                      </a:rPr>
                      <m:t>%</m:t>
                    </m:r>
                  </m:oMath>
                </m:oMathPara>
              </a14:m>
              <a:endParaRPr lang="en-CA" sz="1200" b="1"/>
            </a:p>
          </xdr:txBody>
        </xdr:sp>
      </mc:Choice>
      <mc:Fallback xmlns:r="http://schemas.openxmlformats.org/officeDocument/2006/relationships" xmlns:a16="http://schemas.microsoft.com/office/drawing/2014/main" xmlns="">
        <xdr:sp macro="" textlink="">
          <xdr:nvSpPr>
            <xdr:cNvPr id="8" name="TextBox 7" descr="" title="">
              <a:extLst>
                <a:ext uri="{FF2B5EF4-FFF2-40B4-BE49-F238E27FC236}">
                  <a16:creationId xmlns:a16="http://schemas.microsoft.com/office/drawing/2014/main" id="{AC8FEF65-E04C-4220-A517-F205857AE323}"/>
                </a:ext>
              </a:extLst>
            </xdr:cNvPr>
            <xdr:cNvSpPr txBox="1"/>
          </xdr:nvSpPr>
          <xdr:spPr>
            <a:xfrm>
              <a:off x="300990" y="2578417"/>
              <a:ext cx="6991349" cy="4430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1" i="0">
                  <a:latin typeface="Cambria Math"/>
                </a:rPr>
                <a:t>𝑻𝒉𝒓𝒆𝒔𝒉𝒐𝒍𝒅 𝑽𝒂𝒍𝒖𝒆 </a:t>
              </a:r>
              <a:r>
                <a:rPr lang="en-CA" sz="1200" b="1" i="0">
                  <a:latin typeface="Cambria Math" panose="02040503050406030204" pitchFamily="18" charset="0"/>
                </a:rPr>
                <a:t>(</a:t>
              </a:r>
              <a:r>
                <a:rPr lang="en-CA" sz="1200" b="1" i="0">
                  <a:latin typeface="Cambria Math"/>
                </a:rPr>
                <a:t>%</a:t>
              </a:r>
              <a:r>
                <a:rPr lang="en-CA" sz="1200" b="1" i="0">
                  <a:latin typeface="Cambria Math" panose="02040503050406030204" pitchFamily="18" charset="0"/>
                </a:rPr>
                <a:t>)</a:t>
              </a:r>
              <a:r>
                <a:rPr lang="en-CA" sz="1200" b="1" i="0">
                  <a:latin typeface="Cambria Math"/>
                </a:rPr>
                <a:t>=𝟏+</a:t>
              </a:r>
              <a:r>
                <a:rPr lang="en-CA" sz="1200" b="1" i="0">
                  <a:latin typeface="Cambria Math" panose="02040503050406030204" pitchFamily="18" charset="0"/>
                </a:rPr>
                <a:t>[(</a:t>
              </a:r>
              <a:r>
                <a:rPr lang="en-CA" sz="1200" b="1" i="0">
                  <a:latin typeface="Cambria Math"/>
                </a:rPr>
                <a:t>𝑹𝑩</a:t>
              </a:r>
              <a:r>
                <a:rPr lang="en-CA" sz="1200" b="1" i="0">
                  <a:latin typeface="Cambria Math" panose="02040503050406030204" pitchFamily="18" charset="0"/>
                </a:rPr>
                <a:t>/</a:t>
              </a:r>
              <a:r>
                <a:rPr lang="en-CA" sz="1200" b="1" i="0">
                  <a:latin typeface="Cambria Math"/>
                </a:rPr>
                <a:t>𝒅</a:t>
              </a:r>
              <a:r>
                <a:rPr lang="en-CA" sz="1200" b="1" i="0">
                  <a:latin typeface="Cambria Math" panose="02040503050406030204" pitchFamily="18" charset="0"/>
                </a:rPr>
                <a:t>)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</a:t>
              </a:r>
              <a:r>
                <a:rPr lang="en-CA" sz="1200" b="1" i="0">
                  <a:latin typeface="Cambria Math"/>
                  <a:ea typeface="Cambria Math"/>
                </a:rPr>
                <a:t>𝒈+𝑷𝑪𝑰×(𝟏+𝒈)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)]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((</a:t>
              </a:r>
              <a:r>
                <a:rPr lang="en-CA" sz="1200" b="1" i="0">
                  <a:latin typeface="Cambria Math"/>
                  <a:ea typeface="Cambria Math"/>
                </a:rPr>
                <a:t>𝟏+𝒈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</a:t>
              </a:r>
              <a:r>
                <a:rPr lang="en-CA" sz="1200" b="1" i="0">
                  <a:latin typeface="Cambria Math"/>
                  <a:ea typeface="Cambria Math"/>
                </a:rPr>
                <a:t>𝟏+𝑷𝑪𝑰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))</a:t>
              </a:r>
              <a:r>
                <a:rPr lang="en-CA" sz="1200" b="1" i="0" baseline="30000">
                  <a:latin typeface="Cambria Math"/>
                  <a:ea typeface="Cambria Math"/>
                </a:rPr>
                <a:t>𝒏 _ 𝟏</a:t>
              </a:r>
              <a:r>
                <a:rPr lang="en-CA" sz="1200" b="1" i="0">
                  <a:latin typeface="Cambria Math"/>
                </a:rPr>
                <a:t>+𝟏𝟎%</a:t>
              </a:r>
              <a:endParaRPr lang="en-CA" sz="1200" b="1"/>
            </a:p>
          </xdr:txBody>
        </xdr:sp>
      </mc:Fallback>
    </mc:AlternateContent>
    <xdr:clientData/>
  </xdr:oneCellAnchor>
  <xdr:oneCellAnchor>
    <xdr:from>
      <xdr:col>5</xdr:col>
      <xdr:colOff>90487</xdr:colOff>
      <xdr:row>14</xdr:row>
      <xdr:rowOff>147637</xdr:rowOff>
    </xdr:from>
    <xdr:ext cx="1176338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4DF66F38-C929-4273-A472-EC80AD9B3BBE}"/>
                </a:ext>
              </a:extLst>
            </xdr:cNvPr>
            <xdr:cNvSpPr txBox="1"/>
          </xdr:nvSpPr>
          <xdr:spPr>
            <a:xfrm>
              <a:off x="8087677" y="359187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𝑃𝐶𝐼</m:t>
                    </m:r>
                  </m:oMath>
                </m:oMathPara>
              </a14:m>
              <a:endParaRPr lang="en-CA" sz="1200"/>
            </a:p>
          </xdr:txBody>
        </xdr:sp>
      </mc:Choice>
      <mc:Fallback xmlns:r="http://schemas.openxmlformats.org/officeDocument/2006/relationships" xmlns:a16="http://schemas.microsoft.com/office/drawing/2014/main" xmlns="">
        <xdr:sp macro="" textlink="">
          <xdr:nvSpPr>
            <xdr:cNvPr id="9" name="TextBox 8" descr="" title="">
              <a:extLst>
                <a:ext uri="{FF2B5EF4-FFF2-40B4-BE49-F238E27FC236}">
                  <a16:creationId xmlns:a16="http://schemas.microsoft.com/office/drawing/2014/main" id="{4DF66F38-C929-4273-A472-EC80AD9B3BBE}"/>
                </a:ext>
              </a:extLst>
            </xdr:cNvPr>
            <xdr:cNvSpPr txBox="1"/>
          </xdr:nvSpPr>
          <xdr:spPr>
            <a:xfrm>
              <a:off x="8087677" y="359187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𝑃𝐶𝐼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147636</xdr:colOff>
      <xdr:row>18</xdr:row>
      <xdr:rowOff>138112</xdr:rowOff>
    </xdr:from>
    <xdr:ext cx="1071563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08FE43E8-7C42-4345-BEED-3551A5D2D957}"/>
                </a:ext>
              </a:extLst>
            </xdr:cNvPr>
            <xdr:cNvSpPr txBox="1"/>
          </xdr:nvSpPr>
          <xdr:spPr>
            <a:xfrm>
              <a:off x="8144826" y="4420552"/>
              <a:ext cx="107156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𝑔</m:t>
                    </m:r>
                    <m:r>
                      <a:rPr lang="en-CA" sz="1200" b="0" i="1">
                        <a:latin typeface="Cambria Math"/>
                      </a:rPr>
                      <m:t> (</m:t>
                    </m:r>
                    <m:r>
                      <a:rPr lang="en-CA" sz="1200" b="0" i="1">
                        <a:latin typeface="Cambria Math"/>
                      </a:rPr>
                      <m:t>𝑁𝑜𝑡𝑒</m:t>
                    </m:r>
                    <m:r>
                      <a:rPr lang="en-CA" sz="1200" b="0" i="1">
                        <a:latin typeface="Cambria Math"/>
                      </a:rPr>
                      <m:t> 1)</m:t>
                    </m:r>
                  </m:oMath>
                </m:oMathPara>
              </a14:m>
              <a:endParaRPr lang="en-CA" sz="1200"/>
            </a:p>
          </xdr:txBody>
        </xdr:sp>
      </mc:Choice>
      <mc:Fallback xmlns:r="http://schemas.openxmlformats.org/officeDocument/2006/relationships" xmlns:a16="http://schemas.microsoft.com/office/drawing/2014/main" xmlns="">
        <xdr:sp macro="" textlink="">
          <xdr:nvSpPr>
            <xdr:cNvPr id="10" name="TextBox 9" descr="" title="">
              <a:extLst>
                <a:ext uri="{FF2B5EF4-FFF2-40B4-BE49-F238E27FC236}">
                  <a16:creationId xmlns:a16="http://schemas.microsoft.com/office/drawing/2014/main" id="{08FE43E8-7C42-4345-BEED-3551A5D2D957}"/>
                </a:ext>
              </a:extLst>
            </xdr:cNvPr>
            <xdr:cNvSpPr txBox="1"/>
          </xdr:nvSpPr>
          <xdr:spPr>
            <a:xfrm>
              <a:off x="8144826" y="4420552"/>
              <a:ext cx="107156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𝑔 (𝑁𝑜𝑡𝑒 1)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157162</xdr:colOff>
      <xdr:row>47</xdr:row>
      <xdr:rowOff>166687</xdr:rowOff>
    </xdr:from>
    <xdr:ext cx="1166813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5C896D45-2CA0-47AC-AE50-34DAF8BEC900}"/>
                </a:ext>
              </a:extLst>
            </xdr:cNvPr>
            <xdr:cNvSpPr txBox="1"/>
          </xdr:nvSpPr>
          <xdr:spPr>
            <a:xfrm>
              <a:off x="8154352" y="10065067"/>
              <a:ext cx="116681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𝑅𝐵</m:t>
                    </m:r>
                  </m:oMath>
                </m:oMathPara>
              </a14:m>
              <a:endParaRPr lang="en-CA" sz="1200"/>
            </a:p>
          </xdr:txBody>
        </xdr:sp>
      </mc:Choice>
      <mc:Fallback xmlns:r="http://schemas.openxmlformats.org/officeDocument/2006/relationships" xmlns:a16="http://schemas.microsoft.com/office/drawing/2014/main" xmlns="">
        <xdr:sp macro="" textlink="">
          <xdr:nvSpPr>
            <xdr:cNvPr id="11" name="TextBox 10" descr="" title="">
              <a:extLst>
                <a:ext uri="{FF2B5EF4-FFF2-40B4-BE49-F238E27FC236}">
                  <a16:creationId xmlns:a16="http://schemas.microsoft.com/office/drawing/2014/main" id="{5C896D45-2CA0-47AC-AE50-34DAF8BEC900}"/>
                </a:ext>
              </a:extLst>
            </xdr:cNvPr>
            <xdr:cNvSpPr txBox="1"/>
          </xdr:nvSpPr>
          <xdr:spPr>
            <a:xfrm>
              <a:off x="8154352" y="10065067"/>
              <a:ext cx="116681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𝑅𝐵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100012</xdr:colOff>
      <xdr:row>49</xdr:row>
      <xdr:rowOff>138112</xdr:rowOff>
    </xdr:from>
    <xdr:ext cx="1233488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D2CC44FA-B9E5-409A-875B-6B58DC4D1D43}"/>
                </a:ext>
              </a:extLst>
            </xdr:cNvPr>
            <xdr:cNvSpPr txBox="1"/>
          </xdr:nvSpPr>
          <xdr:spPr>
            <a:xfrm>
              <a:off x="8097202" y="10421302"/>
              <a:ext cx="123348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𝑑</m:t>
                    </m:r>
                  </m:oMath>
                </m:oMathPara>
              </a14:m>
              <a:endParaRPr lang="en-CA" sz="1200"/>
            </a:p>
          </xdr:txBody>
        </xdr:sp>
      </mc:Choice>
      <mc:Fallback xmlns:r="http://schemas.openxmlformats.org/officeDocument/2006/relationships" xmlns:a16="http://schemas.microsoft.com/office/drawing/2014/main" xmlns="">
        <xdr:sp macro="" textlink="">
          <xdr:nvSpPr>
            <xdr:cNvPr id="12" name="TextBox 11" descr="" title="">
              <a:extLst>
                <a:ext uri="{FF2B5EF4-FFF2-40B4-BE49-F238E27FC236}">
                  <a16:creationId xmlns:a16="http://schemas.microsoft.com/office/drawing/2014/main" id="{D2CC44FA-B9E5-409A-875B-6B58DC4D1D43}"/>
                </a:ext>
              </a:extLst>
            </xdr:cNvPr>
            <xdr:cNvSpPr txBox="1"/>
          </xdr:nvSpPr>
          <xdr:spPr>
            <a:xfrm>
              <a:off x="8097202" y="10421302"/>
              <a:ext cx="123348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𝑑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52387</xdr:colOff>
      <xdr:row>72</xdr:row>
      <xdr:rowOff>133351</xdr:rowOff>
    </xdr:from>
    <xdr:ext cx="1671638" cy="29449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B1779A86-B3CF-4474-B292-8D4AECAD6576}"/>
                </a:ext>
              </a:extLst>
            </xdr:cNvPr>
            <xdr:cNvSpPr txBox="1"/>
          </xdr:nvSpPr>
          <xdr:spPr>
            <a:xfrm>
              <a:off x="8049577" y="14798041"/>
              <a:ext cx="1671638" cy="2944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𝑇h𝑟𝑒𝑠h𝑜𝑙𝑑</m:t>
                    </m:r>
                    <m:r>
                      <a:rPr lang="en-CA" sz="1200" b="0" i="1">
                        <a:latin typeface="Cambria Math"/>
                      </a:rPr>
                      <m:t> </m:t>
                    </m:r>
                    <m:r>
                      <a:rPr lang="en-CA" sz="1200" b="0" i="1">
                        <a:latin typeface="Cambria Math"/>
                      </a:rPr>
                      <m:t>𝑉𝑎𝑙𝑢𝑒</m:t>
                    </m:r>
                    <m:r>
                      <a:rPr lang="en-CA" sz="1200" b="0" i="1">
                        <a:latin typeface="Cambria Math"/>
                      </a:rPr>
                      <m:t> ×</m:t>
                    </m:r>
                    <m:r>
                      <a:rPr lang="en-CA" sz="1200" b="0" i="1">
                        <a:latin typeface="Cambria Math"/>
                        <a:ea typeface="Cambria Math"/>
                      </a:rPr>
                      <m:t>𝑑</m:t>
                    </m:r>
                  </m:oMath>
                </m:oMathPara>
              </a14:m>
              <a:endParaRPr lang="en-CA" sz="1200"/>
            </a:p>
          </xdr:txBody>
        </xdr:sp>
      </mc:Choice>
      <mc:Fallback xmlns:r="http://schemas.openxmlformats.org/officeDocument/2006/relationships" xmlns:a16="http://schemas.microsoft.com/office/drawing/2014/main" xmlns="">
        <xdr:sp macro="" textlink="">
          <xdr:nvSpPr>
            <xdr:cNvPr id="13" name="TextBox 12" descr="" title="">
              <a:extLst>
                <a:ext uri="{FF2B5EF4-FFF2-40B4-BE49-F238E27FC236}">
                  <a16:creationId xmlns:a16="http://schemas.microsoft.com/office/drawing/2014/main" id="{B1779A86-B3CF-4474-B292-8D4AECAD6576}"/>
                </a:ext>
              </a:extLst>
            </xdr:cNvPr>
            <xdr:cNvSpPr txBox="1"/>
          </xdr:nvSpPr>
          <xdr:spPr>
            <a:xfrm>
              <a:off x="8049577" y="14798041"/>
              <a:ext cx="1671638" cy="2944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𝑇ℎ𝑟𝑒𝑠ℎ𝑜𝑙𝑑 𝑉𝑎𝑙𝑢𝑒 ×</a:t>
              </a:r>
              <a:r>
                <a:rPr lang="en-CA" sz="1200" b="0" i="0">
                  <a:latin typeface="Cambria Math"/>
                  <a:ea typeface="Cambria Math"/>
                </a:rPr>
                <a:t>𝑑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90487</xdr:colOff>
      <xdr:row>12</xdr:row>
      <xdr:rowOff>223837</xdr:rowOff>
    </xdr:from>
    <xdr:ext cx="1176338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6FA4AE18-BDFA-4619-9F43-B410B91082D6}"/>
                </a:ext>
              </a:extLst>
            </xdr:cNvPr>
            <xdr:cNvSpPr txBox="1"/>
          </xdr:nvSpPr>
          <xdr:spPr>
            <a:xfrm>
              <a:off x="8087677" y="318420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𝑛</m:t>
                    </m:r>
                  </m:oMath>
                </m:oMathPara>
              </a14:m>
              <a:endParaRPr lang="en-CA" sz="1200" b="0"/>
            </a:p>
          </xdr:txBody>
        </xdr:sp>
      </mc:Choice>
      <mc:Fallback xmlns:r="http://schemas.openxmlformats.org/officeDocument/2006/relationships" xmlns:a16="http://schemas.microsoft.com/office/drawing/2014/main" xmlns="">
        <xdr:sp macro="" textlink="">
          <xdr:nvSpPr>
            <xdr:cNvPr id="14" name="TextBox 13" descr="" title="">
              <a:extLst>
                <a:ext uri="{FF2B5EF4-FFF2-40B4-BE49-F238E27FC236}">
                  <a16:creationId xmlns:a16="http://schemas.microsoft.com/office/drawing/2014/main" id="{6FA4AE18-BDFA-4619-9F43-B410B91082D6}"/>
                </a:ext>
              </a:extLst>
            </xdr:cNvPr>
            <xdr:cNvSpPr txBox="1"/>
          </xdr:nvSpPr>
          <xdr:spPr>
            <a:xfrm>
              <a:off x="8087677" y="318420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𝑛</a:t>
              </a:r>
              <a:endParaRPr lang="en-CA" sz="1200" b="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0</xdr:colOff>
      <xdr:row>7</xdr:row>
      <xdr:rowOff>9524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5E846684-FBBB-4FFD-8962-9023DEE35C1A}"/>
            </a:ext>
          </a:extLst>
        </xdr:cNvPr>
        <xdr:cNvGrpSpPr/>
      </xdr:nvGrpSpPr>
      <xdr:grpSpPr>
        <a:xfrm>
          <a:off x="0" y="0"/>
          <a:ext cx="8458200" cy="1924049"/>
          <a:chOff x="9524" y="19051"/>
          <a:chExt cx="10364524" cy="1915766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4D373F06-BA3B-9361-134A-18E157634E5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524" y="19051"/>
            <a:ext cx="10364524" cy="1915766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01E8076D-548F-559A-1011-25F31630108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215348" y="207526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45A67C73-B89F-8CF1-70F7-2D716CB7EC03}"/>
              </a:ext>
            </a:extLst>
          </xdr:cNvPr>
          <xdr:cNvSpPr/>
        </xdr:nvSpPr>
        <xdr:spPr>
          <a:xfrm>
            <a:off x="555895" y="177272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  <xdr:twoCellAnchor>
    <xdr:from>
      <xdr:col>0</xdr:col>
      <xdr:colOff>95250</xdr:colOff>
      <xdr:row>1</xdr:row>
      <xdr:rowOff>161925</xdr:rowOff>
    </xdr:from>
    <xdr:to>
      <xdr:col>5</xdr:col>
      <xdr:colOff>2461045</xdr:colOff>
      <xdr:row>5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1A899F85-D53C-4A29-8327-9A7789F2840A}"/>
            </a:ext>
          </a:extLst>
        </xdr:cNvPr>
        <xdr:cNvSpPr/>
      </xdr:nvSpPr>
      <xdr:spPr>
        <a:xfrm>
          <a:off x="95250" y="352425"/>
          <a:ext cx="8366545" cy="1181100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tx1"/>
            </a:contourClr>
          </a:sp3d>
        </a:bodyPr>
        <a:lstStyle/>
        <a:p>
          <a:pPr algn="ctr" rtl="0"/>
          <a:r>
            <a:rPr lang="en-CA" sz="3600" b="1" i="0" cap="none" spc="0" baseline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  <a:latin typeface="+mn-lt"/>
              <a:ea typeface="+mn-ea"/>
              <a:cs typeface="+mn-cs"/>
            </a:rPr>
            <a:t>Capital Module</a:t>
          </a:r>
        </a:p>
        <a:p>
          <a:pPr algn="ctr" rtl="0"/>
          <a:r>
            <a:rPr lang="en-CA" sz="3600" b="1" i="0" cap="none" spc="0" baseline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  <a:latin typeface="+mn-lt"/>
              <a:ea typeface="+mn-ea"/>
              <a:cs typeface="+mn-cs"/>
            </a:rPr>
            <a:t>Applicable to ACM and ICM</a:t>
          </a:r>
        </a:p>
      </xdr:txBody>
    </xdr:sp>
    <xdr:clientData/>
  </xdr:twoCellAnchor>
  <xdr:twoCellAnchor>
    <xdr:from>
      <xdr:col>0</xdr:col>
      <xdr:colOff>114300</xdr:colOff>
      <xdr:row>4</xdr:row>
      <xdr:rowOff>276225</xdr:rowOff>
    </xdr:from>
    <xdr:to>
      <xdr:col>5</xdr:col>
      <xdr:colOff>2457450</xdr:colOff>
      <xdr:row>6</xdr:row>
      <xdr:rowOff>161512</xdr:rowOff>
    </xdr:to>
    <xdr:sp macro="" textlink="" fLocksText="0">
      <xdr:nvSpPr>
        <xdr:cNvPr id="7" name="TextBox 6">
          <a:extLst>
            <a:ext uri="{FF2B5EF4-FFF2-40B4-BE49-F238E27FC236}">
              <a16:creationId xmlns:a16="http://schemas.microsoft.com/office/drawing/2014/main" id="{B54BAA27-FD92-43D8-A47C-9567CDE07825}"/>
            </a:ext>
          </a:extLst>
        </xdr:cNvPr>
        <xdr:cNvSpPr txBox="1"/>
      </xdr:nvSpPr>
      <xdr:spPr>
        <a:xfrm>
          <a:off x="114300" y="1438275"/>
          <a:ext cx="8343900" cy="4472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tx1"/>
            </a:contourClr>
          </a:sp3d>
        </a:bodyPr>
        <a:lstStyle/>
        <a:p>
          <a:pPr algn="ctr"/>
          <a:fld id="{F25BC42C-6B66-46BC-9AA2-FC76FEABDE9E}" type="TxLink">
            <a:rPr lang="en-US" sz="1100" b="0" i="0" u="none" strike="noStrike" cap="none" spc="0">
              <a:ln w="11430">
                <a:solidFill>
                  <a:sysClr val="windowText" lastClr="000000"/>
                </a:solidFill>
              </a:ln>
              <a:solidFill>
                <a:srgbClr val="00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Calibri"/>
              <a:cs typeface="Calibri"/>
            </a:rPr>
            <a:pPr algn="ctr"/>
            <a:t>Elexicon Energy Inc.-Whitby Rate Zone</a:t>
          </a:fld>
          <a:endParaRPr lang="en-CA" sz="1600" b="1" cap="none" spc="0">
            <a:ln w="11430">
              <a:solidFill>
                <a:sysClr val="windowText" lastClr="000000"/>
              </a:solidFill>
            </a:ln>
            <a:solidFill>
              <a:schemeClr val="tx1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twoCellAnchor>
  <xdr:oneCellAnchor>
    <xdr:from>
      <xdr:col>0</xdr:col>
      <xdr:colOff>1123950</xdr:colOff>
      <xdr:row>9</xdr:row>
      <xdr:rowOff>204787</xdr:rowOff>
    </xdr:from>
    <xdr:ext cx="6991349" cy="4430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F4A96168-BF34-49EA-A67C-C893D068946E}"/>
                </a:ext>
              </a:extLst>
            </xdr:cNvPr>
            <xdr:cNvSpPr txBox="1"/>
          </xdr:nvSpPr>
          <xdr:spPr>
            <a:xfrm>
              <a:off x="276225" y="2614612"/>
              <a:ext cx="6991349" cy="4430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1" i="1">
                        <a:latin typeface="Cambria Math"/>
                      </a:rPr>
                      <m:t>𝑻𝒉𝒓𝒆𝒔𝒉𝒐𝒍𝒅</m:t>
                    </m:r>
                    <m:r>
                      <a:rPr lang="en-CA" sz="1200" b="1" i="1">
                        <a:latin typeface="Cambria Math"/>
                      </a:rPr>
                      <m:t> </m:t>
                    </m:r>
                    <m:r>
                      <a:rPr lang="en-CA" sz="1200" b="1" i="1">
                        <a:latin typeface="Cambria Math"/>
                      </a:rPr>
                      <m:t>𝑽𝒂𝒍𝒖𝒆</m:t>
                    </m:r>
                    <m:r>
                      <a:rPr lang="en-CA" sz="1200" b="1" i="1">
                        <a:latin typeface="Cambria Math"/>
                      </a:rPr>
                      <m:t> </m:t>
                    </m:r>
                    <m:d>
                      <m:dPr>
                        <m:ctrlPr>
                          <a:rPr lang="en-CA" sz="12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CA" sz="1200" b="1" i="1">
                            <a:latin typeface="Cambria Math"/>
                          </a:rPr>
                          <m:t>%</m:t>
                        </m:r>
                      </m:e>
                    </m:d>
                    <m:r>
                      <a:rPr lang="en-CA" sz="1200" b="1" i="1">
                        <a:latin typeface="Cambria Math"/>
                      </a:rPr>
                      <m:t>=</m:t>
                    </m:r>
                    <m:r>
                      <a:rPr lang="en-CA" sz="1200" b="1" i="1">
                        <a:latin typeface="Cambria Math"/>
                      </a:rPr>
                      <m:t>𝟏</m:t>
                    </m:r>
                    <m:r>
                      <a:rPr lang="en-CA" sz="1200" b="1" i="1">
                        <a:latin typeface="Cambria Math"/>
                      </a:rPr>
                      <m:t>+</m:t>
                    </m:r>
                    <m:d>
                      <m:dPr>
                        <m:begChr m:val="["/>
                        <m:endChr m:val="]"/>
                        <m:ctrlPr>
                          <a:rPr lang="en-CA" sz="12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en-CA" sz="1200" b="1" i="1"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r>
                                  <a:rPr lang="en-CA" sz="1200" b="1" i="1">
                                    <a:latin typeface="Cambria Math"/>
                                  </a:rPr>
                                  <m:t>𝑹𝑩</m:t>
                                </m:r>
                              </m:num>
                              <m:den>
                                <m:r>
                                  <a:rPr lang="en-CA" sz="1200" b="1" i="1">
                                    <a:latin typeface="Cambria Math"/>
                                  </a:rPr>
                                  <m:t>𝒅</m:t>
                                </m:r>
                              </m:den>
                            </m:f>
                          </m:e>
                        </m:d>
                        <m:r>
                          <a:rPr lang="en-CA" sz="1200" b="1" i="1">
                            <a:latin typeface="Cambria Math"/>
                            <a:ea typeface="Cambria Math"/>
                          </a:rPr>
                          <m:t>×</m:t>
                        </m:r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𝑷𝑪𝑰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×(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)</m:t>
                            </m:r>
                          </m:e>
                        </m:d>
                      </m:e>
                    </m:d>
                    <m:r>
                      <a:rPr lang="en-CA" sz="1200" b="1" i="1">
                        <a:latin typeface="Cambria Math"/>
                        <a:ea typeface="Cambria Math"/>
                      </a:rPr>
                      <m:t>×</m:t>
                    </m:r>
                    <m:d>
                      <m:dPr>
                        <m:ctrlPr>
                          <a:rPr lang="en-CA" sz="1200" b="1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dPr>
                      <m:e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</m:e>
                        </m:d>
                        <m:r>
                          <a:rPr lang="en-CA" sz="1200" b="1" i="1">
                            <a:latin typeface="Cambria Math"/>
                            <a:ea typeface="Cambria Math"/>
                          </a:rPr>
                          <m:t>×</m:t>
                        </m:r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𝑷𝑪𝑰</m:t>
                            </m:r>
                          </m:e>
                        </m:d>
                      </m:e>
                    </m:d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𝒏</m:t>
                    </m:r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 _ </m:t>
                    </m:r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𝟏</m:t>
                    </m:r>
                    <m:r>
                      <a:rPr lang="en-CA" sz="1200" b="1" i="1">
                        <a:latin typeface="Cambria Math"/>
                      </a:rPr>
                      <m:t>+</m:t>
                    </m:r>
                    <m:r>
                      <a:rPr lang="en-CA" sz="1200" b="1" i="1">
                        <a:latin typeface="Cambria Math"/>
                      </a:rPr>
                      <m:t>𝟏𝟎</m:t>
                    </m:r>
                    <m:r>
                      <a:rPr lang="en-CA" sz="1200" b="1" i="1">
                        <a:latin typeface="Cambria Math"/>
                      </a:rPr>
                      <m:t>%</m:t>
                    </m:r>
                  </m:oMath>
                </m:oMathPara>
              </a14:m>
              <a:endParaRPr lang="en-CA" sz="1200" b="1"/>
            </a:p>
          </xdr:txBody>
        </xdr:sp>
      </mc:Choice>
      <mc:Fallback xmlns:r="http://schemas.openxmlformats.org/officeDocument/2006/relationships" xmlns:a16="http://schemas.microsoft.com/office/drawing/2014/main" xmlns="">
        <xdr:sp macro="" textlink="">
          <xdr:nvSpPr>
            <xdr:cNvPr id="8" name="TextBox 7" descr="" title="">
              <a:extLst>
                <a:ext uri="{FF2B5EF4-FFF2-40B4-BE49-F238E27FC236}">
                  <a16:creationId xmlns:a16="http://schemas.microsoft.com/office/drawing/2014/main" id="{F4A96168-BF34-49EA-A67C-C893D068946E}"/>
                </a:ext>
              </a:extLst>
            </xdr:cNvPr>
            <xdr:cNvSpPr txBox="1"/>
          </xdr:nvSpPr>
          <xdr:spPr>
            <a:xfrm>
              <a:off x="276225" y="2614612"/>
              <a:ext cx="6991349" cy="4430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1" i="0">
                  <a:latin typeface="Cambria Math"/>
                </a:rPr>
                <a:t>𝑻𝒉𝒓𝒆𝒔𝒉𝒐𝒍𝒅 𝑽𝒂𝒍𝒖𝒆 </a:t>
              </a:r>
              <a:r>
                <a:rPr lang="en-CA" sz="1200" b="1" i="0">
                  <a:latin typeface="Cambria Math" panose="02040503050406030204" pitchFamily="18" charset="0"/>
                </a:rPr>
                <a:t>(</a:t>
              </a:r>
              <a:r>
                <a:rPr lang="en-CA" sz="1200" b="1" i="0">
                  <a:latin typeface="Cambria Math"/>
                </a:rPr>
                <a:t>%</a:t>
              </a:r>
              <a:r>
                <a:rPr lang="en-CA" sz="1200" b="1" i="0">
                  <a:latin typeface="Cambria Math" panose="02040503050406030204" pitchFamily="18" charset="0"/>
                </a:rPr>
                <a:t>)</a:t>
              </a:r>
              <a:r>
                <a:rPr lang="en-CA" sz="1200" b="1" i="0">
                  <a:latin typeface="Cambria Math"/>
                </a:rPr>
                <a:t>=𝟏+</a:t>
              </a:r>
              <a:r>
                <a:rPr lang="en-CA" sz="1200" b="1" i="0">
                  <a:latin typeface="Cambria Math" panose="02040503050406030204" pitchFamily="18" charset="0"/>
                </a:rPr>
                <a:t>[(</a:t>
              </a:r>
              <a:r>
                <a:rPr lang="en-CA" sz="1200" b="1" i="0">
                  <a:latin typeface="Cambria Math"/>
                </a:rPr>
                <a:t>𝑹𝑩</a:t>
              </a:r>
              <a:r>
                <a:rPr lang="en-CA" sz="1200" b="1" i="0">
                  <a:latin typeface="Cambria Math" panose="02040503050406030204" pitchFamily="18" charset="0"/>
                </a:rPr>
                <a:t>/</a:t>
              </a:r>
              <a:r>
                <a:rPr lang="en-CA" sz="1200" b="1" i="0">
                  <a:latin typeface="Cambria Math"/>
                </a:rPr>
                <a:t>𝒅</a:t>
              </a:r>
              <a:r>
                <a:rPr lang="en-CA" sz="1200" b="1" i="0">
                  <a:latin typeface="Cambria Math" panose="02040503050406030204" pitchFamily="18" charset="0"/>
                </a:rPr>
                <a:t>)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</a:t>
              </a:r>
              <a:r>
                <a:rPr lang="en-CA" sz="1200" b="1" i="0">
                  <a:latin typeface="Cambria Math"/>
                  <a:ea typeface="Cambria Math"/>
                </a:rPr>
                <a:t>𝒈+𝑷𝑪𝑰×(𝟏+𝒈)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)]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((</a:t>
              </a:r>
              <a:r>
                <a:rPr lang="en-CA" sz="1200" b="1" i="0">
                  <a:latin typeface="Cambria Math"/>
                  <a:ea typeface="Cambria Math"/>
                </a:rPr>
                <a:t>𝟏+𝒈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</a:t>
              </a:r>
              <a:r>
                <a:rPr lang="en-CA" sz="1200" b="1" i="0">
                  <a:latin typeface="Cambria Math"/>
                  <a:ea typeface="Cambria Math"/>
                </a:rPr>
                <a:t>𝟏+𝑷𝑪𝑰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))</a:t>
              </a:r>
              <a:r>
                <a:rPr lang="en-CA" sz="1200" b="1" i="0" baseline="30000">
                  <a:latin typeface="Cambria Math"/>
                  <a:ea typeface="Cambria Math"/>
                </a:rPr>
                <a:t>𝒏 _ 𝟏</a:t>
              </a:r>
              <a:r>
                <a:rPr lang="en-CA" sz="1200" b="1" i="0">
                  <a:latin typeface="Cambria Math"/>
                </a:rPr>
                <a:t>+𝟏𝟎%</a:t>
              </a:r>
              <a:endParaRPr lang="en-CA" sz="1200" b="1"/>
            </a:p>
          </xdr:txBody>
        </xdr:sp>
      </mc:Fallback>
    </mc:AlternateContent>
    <xdr:clientData/>
  </xdr:oneCellAnchor>
  <xdr:oneCellAnchor>
    <xdr:from>
      <xdr:col>5</xdr:col>
      <xdr:colOff>90487</xdr:colOff>
      <xdr:row>14</xdr:row>
      <xdr:rowOff>147637</xdr:rowOff>
    </xdr:from>
    <xdr:ext cx="1176338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E73DCB73-D190-4F35-A008-FD34005F21F3}"/>
                </a:ext>
              </a:extLst>
            </xdr:cNvPr>
            <xdr:cNvSpPr txBox="1"/>
          </xdr:nvSpPr>
          <xdr:spPr>
            <a:xfrm>
              <a:off x="7453312" y="363378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𝑃𝐶𝐼</m:t>
                    </m:r>
                  </m:oMath>
                </m:oMathPara>
              </a14:m>
              <a:endParaRPr lang="en-CA" sz="1200"/>
            </a:p>
          </xdr:txBody>
        </xdr:sp>
      </mc:Choice>
      <mc:Fallback xmlns:r="http://schemas.openxmlformats.org/officeDocument/2006/relationships" xmlns:a16="http://schemas.microsoft.com/office/drawing/2014/main" xmlns="">
        <xdr:sp macro="" textlink="">
          <xdr:nvSpPr>
            <xdr:cNvPr id="9" name="TextBox 8" descr="" title="">
              <a:extLst>
                <a:ext uri="{FF2B5EF4-FFF2-40B4-BE49-F238E27FC236}">
                  <a16:creationId xmlns:a16="http://schemas.microsoft.com/office/drawing/2014/main" id="{E73DCB73-D190-4F35-A008-FD34005F21F3}"/>
                </a:ext>
              </a:extLst>
            </xdr:cNvPr>
            <xdr:cNvSpPr txBox="1"/>
          </xdr:nvSpPr>
          <xdr:spPr>
            <a:xfrm>
              <a:off x="7453312" y="363378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𝑃𝐶𝐼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147636</xdr:colOff>
      <xdr:row>18</xdr:row>
      <xdr:rowOff>138112</xdr:rowOff>
    </xdr:from>
    <xdr:ext cx="1071563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FC9233AE-F6A0-4138-8F08-A2EA88E7CD52}"/>
                </a:ext>
              </a:extLst>
            </xdr:cNvPr>
            <xdr:cNvSpPr txBox="1"/>
          </xdr:nvSpPr>
          <xdr:spPr>
            <a:xfrm>
              <a:off x="7510461" y="4481512"/>
              <a:ext cx="107156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𝑔</m:t>
                    </m:r>
                    <m:r>
                      <a:rPr lang="en-CA" sz="1200" b="0" i="1">
                        <a:latin typeface="Cambria Math"/>
                      </a:rPr>
                      <m:t> (</m:t>
                    </m:r>
                    <m:r>
                      <a:rPr lang="en-CA" sz="1200" b="0" i="1">
                        <a:latin typeface="Cambria Math"/>
                      </a:rPr>
                      <m:t>𝑁𝑜𝑡𝑒</m:t>
                    </m:r>
                    <m:r>
                      <a:rPr lang="en-CA" sz="1200" b="0" i="1">
                        <a:latin typeface="Cambria Math"/>
                      </a:rPr>
                      <m:t> 1)</m:t>
                    </m:r>
                  </m:oMath>
                </m:oMathPara>
              </a14:m>
              <a:endParaRPr lang="en-CA" sz="1200"/>
            </a:p>
          </xdr:txBody>
        </xdr:sp>
      </mc:Choice>
      <mc:Fallback xmlns:r="http://schemas.openxmlformats.org/officeDocument/2006/relationships" xmlns:a16="http://schemas.microsoft.com/office/drawing/2014/main" xmlns="">
        <xdr:sp macro="" textlink="">
          <xdr:nvSpPr>
            <xdr:cNvPr id="10" name="TextBox 9" descr="" title="">
              <a:extLst>
                <a:ext uri="{FF2B5EF4-FFF2-40B4-BE49-F238E27FC236}">
                  <a16:creationId xmlns:a16="http://schemas.microsoft.com/office/drawing/2014/main" id="{FC9233AE-F6A0-4138-8F08-A2EA88E7CD52}"/>
                </a:ext>
              </a:extLst>
            </xdr:cNvPr>
            <xdr:cNvSpPr txBox="1"/>
          </xdr:nvSpPr>
          <xdr:spPr>
            <a:xfrm>
              <a:off x="7510461" y="4481512"/>
              <a:ext cx="107156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𝑔 (𝑁𝑜𝑡𝑒 1)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157162</xdr:colOff>
      <xdr:row>47</xdr:row>
      <xdr:rowOff>166687</xdr:rowOff>
    </xdr:from>
    <xdr:ext cx="1166813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E50C51B0-2B2D-4713-8B86-524404DBD71F}"/>
                </a:ext>
              </a:extLst>
            </xdr:cNvPr>
            <xdr:cNvSpPr txBox="1"/>
          </xdr:nvSpPr>
          <xdr:spPr>
            <a:xfrm>
              <a:off x="7519987" y="10186987"/>
              <a:ext cx="116681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𝑅𝐵</m:t>
                    </m:r>
                  </m:oMath>
                </m:oMathPara>
              </a14:m>
              <a:endParaRPr lang="en-CA" sz="1200"/>
            </a:p>
          </xdr:txBody>
        </xdr:sp>
      </mc:Choice>
      <mc:Fallback xmlns:r="http://schemas.openxmlformats.org/officeDocument/2006/relationships" xmlns:a16="http://schemas.microsoft.com/office/drawing/2014/main" xmlns="">
        <xdr:sp macro="" textlink="">
          <xdr:nvSpPr>
            <xdr:cNvPr id="11" name="TextBox 10" descr="" title="">
              <a:extLst>
                <a:ext uri="{FF2B5EF4-FFF2-40B4-BE49-F238E27FC236}">
                  <a16:creationId xmlns:a16="http://schemas.microsoft.com/office/drawing/2014/main" id="{E50C51B0-2B2D-4713-8B86-524404DBD71F}"/>
                </a:ext>
              </a:extLst>
            </xdr:cNvPr>
            <xdr:cNvSpPr txBox="1"/>
          </xdr:nvSpPr>
          <xdr:spPr>
            <a:xfrm>
              <a:off x="7519987" y="10186987"/>
              <a:ext cx="116681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𝑅𝐵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100012</xdr:colOff>
      <xdr:row>49</xdr:row>
      <xdr:rowOff>138112</xdr:rowOff>
    </xdr:from>
    <xdr:ext cx="1233488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0F1D109A-34B6-4B48-85D3-4173F7F0F925}"/>
                </a:ext>
              </a:extLst>
            </xdr:cNvPr>
            <xdr:cNvSpPr txBox="1"/>
          </xdr:nvSpPr>
          <xdr:spPr>
            <a:xfrm>
              <a:off x="7462837" y="10558462"/>
              <a:ext cx="123348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𝑑</m:t>
                    </m:r>
                  </m:oMath>
                </m:oMathPara>
              </a14:m>
              <a:endParaRPr lang="en-CA" sz="1200"/>
            </a:p>
          </xdr:txBody>
        </xdr:sp>
      </mc:Choice>
      <mc:Fallback xmlns:r="http://schemas.openxmlformats.org/officeDocument/2006/relationships" xmlns:a16="http://schemas.microsoft.com/office/drawing/2014/main" xmlns="">
        <xdr:sp macro="" textlink="">
          <xdr:nvSpPr>
            <xdr:cNvPr id="12" name="TextBox 11" descr="" title="">
              <a:extLst>
                <a:ext uri="{FF2B5EF4-FFF2-40B4-BE49-F238E27FC236}">
                  <a16:creationId xmlns:a16="http://schemas.microsoft.com/office/drawing/2014/main" id="{0F1D109A-34B6-4B48-85D3-4173F7F0F925}"/>
                </a:ext>
              </a:extLst>
            </xdr:cNvPr>
            <xdr:cNvSpPr txBox="1"/>
          </xdr:nvSpPr>
          <xdr:spPr>
            <a:xfrm>
              <a:off x="7462837" y="10558462"/>
              <a:ext cx="123348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𝑑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52387</xdr:colOff>
      <xdr:row>72</xdr:row>
      <xdr:rowOff>133351</xdr:rowOff>
    </xdr:from>
    <xdr:ext cx="1671638" cy="29449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4128B1A1-9218-4C3D-81BF-75DF5DAD9FBE}"/>
                </a:ext>
              </a:extLst>
            </xdr:cNvPr>
            <xdr:cNvSpPr txBox="1"/>
          </xdr:nvSpPr>
          <xdr:spPr>
            <a:xfrm>
              <a:off x="7415212" y="15535276"/>
              <a:ext cx="1671638" cy="2944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𝑇h𝑟𝑒𝑠h𝑜𝑙𝑑</m:t>
                    </m:r>
                    <m:r>
                      <a:rPr lang="en-CA" sz="1200" b="0" i="1">
                        <a:latin typeface="Cambria Math"/>
                      </a:rPr>
                      <m:t> </m:t>
                    </m:r>
                    <m:r>
                      <a:rPr lang="en-CA" sz="1200" b="0" i="1">
                        <a:latin typeface="Cambria Math"/>
                      </a:rPr>
                      <m:t>𝑉𝑎𝑙𝑢𝑒</m:t>
                    </m:r>
                    <m:r>
                      <a:rPr lang="en-CA" sz="1200" b="0" i="1">
                        <a:latin typeface="Cambria Math"/>
                      </a:rPr>
                      <m:t> ×</m:t>
                    </m:r>
                    <m:r>
                      <a:rPr lang="en-CA" sz="1200" b="0" i="1">
                        <a:latin typeface="Cambria Math"/>
                        <a:ea typeface="Cambria Math"/>
                      </a:rPr>
                      <m:t>𝑑</m:t>
                    </m:r>
                  </m:oMath>
                </m:oMathPara>
              </a14:m>
              <a:endParaRPr lang="en-CA" sz="1200"/>
            </a:p>
          </xdr:txBody>
        </xdr:sp>
      </mc:Choice>
      <mc:Fallback xmlns:r="http://schemas.openxmlformats.org/officeDocument/2006/relationships" xmlns:a16="http://schemas.microsoft.com/office/drawing/2014/main" xmlns="">
        <xdr:sp macro="" textlink="">
          <xdr:nvSpPr>
            <xdr:cNvPr id="13" name="TextBox 12" descr="" title="">
              <a:extLst>
                <a:ext uri="{FF2B5EF4-FFF2-40B4-BE49-F238E27FC236}">
                  <a16:creationId xmlns:a16="http://schemas.microsoft.com/office/drawing/2014/main" id="{4128B1A1-9218-4C3D-81BF-75DF5DAD9FBE}"/>
                </a:ext>
              </a:extLst>
            </xdr:cNvPr>
            <xdr:cNvSpPr txBox="1"/>
          </xdr:nvSpPr>
          <xdr:spPr>
            <a:xfrm>
              <a:off x="7415212" y="15535276"/>
              <a:ext cx="1671638" cy="2944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𝑇ℎ𝑟𝑒𝑠ℎ𝑜𝑙𝑑 𝑉𝑎𝑙𝑢𝑒 ×</a:t>
              </a:r>
              <a:r>
                <a:rPr lang="en-CA" sz="1200" b="0" i="0">
                  <a:latin typeface="Cambria Math"/>
                  <a:ea typeface="Cambria Math"/>
                </a:rPr>
                <a:t>𝑑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90487</xdr:colOff>
      <xdr:row>12</xdr:row>
      <xdr:rowOff>223837</xdr:rowOff>
    </xdr:from>
    <xdr:ext cx="1176338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91DD521C-593C-48B5-87D1-9C29FEC087DC}"/>
                </a:ext>
              </a:extLst>
            </xdr:cNvPr>
            <xdr:cNvSpPr txBox="1"/>
          </xdr:nvSpPr>
          <xdr:spPr>
            <a:xfrm>
              <a:off x="7453312" y="321468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𝑛</m:t>
                    </m:r>
                  </m:oMath>
                </m:oMathPara>
              </a14:m>
              <a:endParaRPr lang="en-CA" sz="1200" b="0"/>
            </a:p>
          </xdr:txBody>
        </xdr:sp>
      </mc:Choice>
      <mc:Fallback xmlns:r="http://schemas.openxmlformats.org/officeDocument/2006/relationships" xmlns:a16="http://schemas.microsoft.com/office/drawing/2014/main" xmlns="">
        <xdr:sp macro="" textlink="">
          <xdr:nvSpPr>
            <xdr:cNvPr id="14" name="TextBox 13" descr="" title="">
              <a:extLst>
                <a:ext uri="{FF2B5EF4-FFF2-40B4-BE49-F238E27FC236}">
                  <a16:creationId xmlns:a16="http://schemas.microsoft.com/office/drawing/2014/main" id="{91DD521C-593C-48B5-87D1-9C29FEC087DC}"/>
                </a:ext>
              </a:extLst>
            </xdr:cNvPr>
            <xdr:cNvSpPr txBox="1"/>
          </xdr:nvSpPr>
          <xdr:spPr>
            <a:xfrm>
              <a:off x="7453312" y="321468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𝑛</a:t>
              </a:r>
              <a:endParaRPr lang="en-CA" sz="1200" b="0"/>
            </a:p>
          </xdr:txBody>
        </xdr:sp>
      </mc:Fallback>
    </mc:AlternateContent>
    <xdr:clientData/>
  </xdr:oneCellAnchor>
  <xdr:oneCellAnchor>
    <xdr:from>
      <xdr:col>7</xdr:col>
      <xdr:colOff>990600</xdr:colOff>
      <xdr:row>45</xdr:row>
      <xdr:rowOff>19050</xdr:rowOff>
    </xdr:from>
    <xdr:ext cx="6991349" cy="4430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EF454FEF-025E-4695-92FF-BCE7306B9223}"/>
                </a:ext>
              </a:extLst>
            </xdr:cNvPr>
            <xdr:cNvSpPr txBox="1"/>
          </xdr:nvSpPr>
          <xdr:spPr>
            <a:xfrm>
              <a:off x="9686925" y="9648825"/>
              <a:ext cx="6991349" cy="4430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1" i="1">
                        <a:latin typeface="Cambria Math"/>
                      </a:rPr>
                      <m:t>𝑻𝒉𝒓𝒆𝒔𝒉𝒐𝒍𝒅</m:t>
                    </m:r>
                    <m:r>
                      <a:rPr lang="en-CA" sz="1200" b="1" i="1">
                        <a:latin typeface="Cambria Math"/>
                      </a:rPr>
                      <m:t> </m:t>
                    </m:r>
                    <m:r>
                      <a:rPr lang="en-CA" sz="1200" b="1" i="1">
                        <a:latin typeface="Cambria Math"/>
                      </a:rPr>
                      <m:t>𝑽𝒂𝒍𝒖𝒆</m:t>
                    </m:r>
                    <m:r>
                      <a:rPr lang="en-CA" sz="1200" b="1" i="1">
                        <a:latin typeface="Cambria Math"/>
                      </a:rPr>
                      <m:t> </m:t>
                    </m:r>
                    <m:d>
                      <m:dPr>
                        <m:ctrlPr>
                          <a:rPr lang="en-CA" sz="12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CA" sz="1200" b="1" i="1">
                            <a:latin typeface="Cambria Math"/>
                          </a:rPr>
                          <m:t>%</m:t>
                        </m:r>
                      </m:e>
                    </m:d>
                    <m:r>
                      <a:rPr lang="en-CA" sz="1200" b="1" i="1">
                        <a:latin typeface="Cambria Math"/>
                      </a:rPr>
                      <m:t>=</m:t>
                    </m:r>
                    <m:r>
                      <a:rPr lang="en-CA" sz="1200" b="1" i="1">
                        <a:latin typeface="Cambria Math"/>
                      </a:rPr>
                      <m:t>𝟏</m:t>
                    </m:r>
                    <m:r>
                      <a:rPr lang="en-CA" sz="1200" b="1" i="1">
                        <a:latin typeface="Cambria Math"/>
                      </a:rPr>
                      <m:t>+</m:t>
                    </m:r>
                    <m:d>
                      <m:dPr>
                        <m:begChr m:val="["/>
                        <m:endChr m:val="]"/>
                        <m:ctrlPr>
                          <a:rPr lang="en-CA" sz="12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en-CA" sz="1200" b="1" i="1"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r>
                                  <a:rPr lang="en-CA" sz="1200" b="1" i="1">
                                    <a:latin typeface="Cambria Math"/>
                                  </a:rPr>
                                  <m:t>𝑹𝑩</m:t>
                                </m:r>
                              </m:num>
                              <m:den>
                                <m:r>
                                  <a:rPr lang="en-CA" sz="1200" b="1" i="1">
                                    <a:latin typeface="Cambria Math"/>
                                  </a:rPr>
                                  <m:t>𝒅</m:t>
                                </m:r>
                              </m:den>
                            </m:f>
                          </m:e>
                        </m:d>
                        <m:r>
                          <a:rPr lang="en-CA" sz="1200" b="1" i="1">
                            <a:latin typeface="Cambria Math"/>
                            <a:ea typeface="Cambria Math"/>
                          </a:rPr>
                          <m:t>×</m:t>
                        </m:r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𝑷𝑪𝑰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×(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)</m:t>
                            </m:r>
                          </m:e>
                        </m:d>
                      </m:e>
                    </m:d>
                    <m:r>
                      <a:rPr lang="en-CA" sz="1200" b="1" i="1">
                        <a:latin typeface="Cambria Math"/>
                        <a:ea typeface="Cambria Math"/>
                      </a:rPr>
                      <m:t>×</m:t>
                    </m:r>
                    <m:d>
                      <m:dPr>
                        <m:ctrlPr>
                          <a:rPr lang="en-CA" sz="1200" b="1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dPr>
                      <m:e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</m:e>
                        </m:d>
                        <m:r>
                          <a:rPr lang="en-CA" sz="1200" b="1" i="1">
                            <a:latin typeface="Cambria Math"/>
                            <a:ea typeface="Cambria Math"/>
                          </a:rPr>
                          <m:t>×</m:t>
                        </m:r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𝑷𝑪𝑰</m:t>
                            </m:r>
                          </m:e>
                        </m:d>
                      </m:e>
                    </m:d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𝒏</m:t>
                    </m:r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 _ </m:t>
                    </m:r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𝟏</m:t>
                    </m:r>
                    <m:r>
                      <a:rPr lang="en-CA" sz="1200" b="1" i="1">
                        <a:latin typeface="Cambria Math"/>
                      </a:rPr>
                      <m:t>+</m:t>
                    </m:r>
                    <m:r>
                      <a:rPr lang="en-CA" sz="1200" b="1" i="1">
                        <a:latin typeface="Cambria Math"/>
                      </a:rPr>
                      <m:t>𝟏𝟎</m:t>
                    </m:r>
                    <m:r>
                      <a:rPr lang="en-CA" sz="1200" b="1" i="1">
                        <a:latin typeface="Cambria Math"/>
                      </a:rPr>
                      <m:t>%</m:t>
                    </m:r>
                  </m:oMath>
                </m:oMathPara>
              </a14:m>
              <a:endParaRPr lang="en-CA" sz="1200" b="1"/>
            </a:p>
          </xdr:txBody>
        </xdr:sp>
      </mc:Choice>
      <mc:Fallback xmlns:r="http://schemas.openxmlformats.org/officeDocument/2006/relationships" xmlns:a16="http://schemas.microsoft.com/office/drawing/2014/main" xmlns="">
        <xdr:sp macro="" textlink="">
          <xdr:nvSpPr>
            <xdr:cNvPr id="15" name="TextBox 14" descr="" title="">
              <a:extLst>
                <a:ext uri="{FF2B5EF4-FFF2-40B4-BE49-F238E27FC236}">
                  <a16:creationId xmlns:a16="http://schemas.microsoft.com/office/drawing/2014/main" id="{EF454FEF-025E-4695-92FF-BCE7306B9223}"/>
                </a:ext>
              </a:extLst>
            </xdr:cNvPr>
            <xdr:cNvSpPr txBox="1"/>
          </xdr:nvSpPr>
          <xdr:spPr>
            <a:xfrm>
              <a:off x="9686925" y="9648825"/>
              <a:ext cx="6991349" cy="4430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1" i="0">
                  <a:latin typeface="Cambria Math"/>
                </a:rPr>
                <a:t>𝑻𝒉𝒓𝒆𝒔𝒉𝒐𝒍𝒅 𝑽𝒂𝒍𝒖𝒆 </a:t>
              </a:r>
              <a:r>
                <a:rPr lang="en-CA" sz="1200" b="1" i="0">
                  <a:latin typeface="Cambria Math" panose="02040503050406030204" pitchFamily="18" charset="0"/>
                </a:rPr>
                <a:t>(</a:t>
              </a:r>
              <a:r>
                <a:rPr lang="en-CA" sz="1200" b="1" i="0">
                  <a:latin typeface="Cambria Math"/>
                </a:rPr>
                <a:t>%</a:t>
              </a:r>
              <a:r>
                <a:rPr lang="en-CA" sz="1200" b="1" i="0">
                  <a:latin typeface="Cambria Math" panose="02040503050406030204" pitchFamily="18" charset="0"/>
                </a:rPr>
                <a:t>)</a:t>
              </a:r>
              <a:r>
                <a:rPr lang="en-CA" sz="1200" b="1" i="0">
                  <a:latin typeface="Cambria Math"/>
                </a:rPr>
                <a:t>=𝟏+</a:t>
              </a:r>
              <a:r>
                <a:rPr lang="en-CA" sz="1200" b="1" i="0">
                  <a:latin typeface="Cambria Math" panose="02040503050406030204" pitchFamily="18" charset="0"/>
                </a:rPr>
                <a:t>[(</a:t>
              </a:r>
              <a:r>
                <a:rPr lang="en-CA" sz="1200" b="1" i="0">
                  <a:latin typeface="Cambria Math"/>
                </a:rPr>
                <a:t>𝑹𝑩</a:t>
              </a:r>
              <a:r>
                <a:rPr lang="en-CA" sz="1200" b="1" i="0">
                  <a:latin typeface="Cambria Math" panose="02040503050406030204" pitchFamily="18" charset="0"/>
                </a:rPr>
                <a:t>/</a:t>
              </a:r>
              <a:r>
                <a:rPr lang="en-CA" sz="1200" b="1" i="0">
                  <a:latin typeface="Cambria Math"/>
                </a:rPr>
                <a:t>𝒅</a:t>
              </a:r>
              <a:r>
                <a:rPr lang="en-CA" sz="1200" b="1" i="0">
                  <a:latin typeface="Cambria Math" panose="02040503050406030204" pitchFamily="18" charset="0"/>
                </a:rPr>
                <a:t>)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</a:t>
              </a:r>
              <a:r>
                <a:rPr lang="en-CA" sz="1200" b="1" i="0">
                  <a:latin typeface="Cambria Math"/>
                  <a:ea typeface="Cambria Math"/>
                </a:rPr>
                <a:t>𝒈+𝑷𝑪𝑰×(𝟏+𝒈)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)]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((</a:t>
              </a:r>
              <a:r>
                <a:rPr lang="en-CA" sz="1200" b="1" i="0">
                  <a:latin typeface="Cambria Math"/>
                  <a:ea typeface="Cambria Math"/>
                </a:rPr>
                <a:t>𝟏+𝒈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</a:t>
              </a:r>
              <a:r>
                <a:rPr lang="en-CA" sz="1200" b="1" i="0">
                  <a:latin typeface="Cambria Math"/>
                  <a:ea typeface="Cambria Math"/>
                </a:rPr>
                <a:t>𝟏+𝑷𝑪𝑰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))</a:t>
              </a:r>
              <a:r>
                <a:rPr lang="en-CA" sz="1200" b="1" i="0" baseline="30000">
                  <a:latin typeface="Cambria Math"/>
                  <a:ea typeface="Cambria Math"/>
                </a:rPr>
                <a:t>𝒏 _ 𝟏</a:t>
              </a:r>
              <a:r>
                <a:rPr lang="en-CA" sz="1200" b="1" i="0">
                  <a:latin typeface="Cambria Math"/>
                </a:rPr>
                <a:t>+𝟏𝟎%</a:t>
              </a:r>
              <a:endParaRPr lang="en-CA" sz="1200" b="1"/>
            </a:p>
          </xdr:txBody>
        </xdr:sp>
      </mc:Fallback>
    </mc:AlternateContent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0</xdr:colOff>
      <xdr:row>7</xdr:row>
      <xdr:rowOff>9524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7BE999A3-569A-48D6-B2F7-04A06CD0CA8E}"/>
            </a:ext>
          </a:extLst>
        </xdr:cNvPr>
        <xdr:cNvGrpSpPr/>
      </xdr:nvGrpSpPr>
      <xdr:grpSpPr>
        <a:xfrm>
          <a:off x="0" y="0"/>
          <a:ext cx="8458200" cy="1924049"/>
          <a:chOff x="9524" y="19051"/>
          <a:chExt cx="10364524" cy="1915766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E47F3739-1459-D40A-9FE7-065AC58A25F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524" y="19051"/>
            <a:ext cx="10364524" cy="1915766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F16E5221-2FEE-C281-D32D-EF80F55EA34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215348" y="207526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21A411A4-9C5E-B993-DB97-7994F87DDE78}"/>
              </a:ext>
            </a:extLst>
          </xdr:cNvPr>
          <xdr:cNvSpPr/>
        </xdr:nvSpPr>
        <xdr:spPr>
          <a:xfrm>
            <a:off x="555895" y="177272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  <xdr:twoCellAnchor>
    <xdr:from>
      <xdr:col>0</xdr:col>
      <xdr:colOff>95250</xdr:colOff>
      <xdr:row>1</xdr:row>
      <xdr:rowOff>161925</xdr:rowOff>
    </xdr:from>
    <xdr:to>
      <xdr:col>5</xdr:col>
      <xdr:colOff>2461045</xdr:colOff>
      <xdr:row>5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FE4CF64-FB94-4B52-A089-16BCE1858A07}"/>
            </a:ext>
          </a:extLst>
        </xdr:cNvPr>
        <xdr:cNvSpPr/>
      </xdr:nvSpPr>
      <xdr:spPr>
        <a:xfrm>
          <a:off x="95250" y="344805"/>
          <a:ext cx="3882175" cy="569595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tx1"/>
            </a:contourClr>
          </a:sp3d>
        </a:bodyPr>
        <a:lstStyle/>
        <a:p>
          <a:pPr algn="ctr" rtl="0"/>
          <a:r>
            <a:rPr lang="en-CA" sz="3600" b="1" i="0" cap="none" spc="0" baseline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  <a:latin typeface="+mn-lt"/>
              <a:ea typeface="+mn-ea"/>
              <a:cs typeface="+mn-cs"/>
            </a:rPr>
            <a:t>Capital Module</a:t>
          </a:r>
        </a:p>
        <a:p>
          <a:pPr algn="ctr" rtl="0"/>
          <a:r>
            <a:rPr lang="en-CA" sz="3600" b="1" i="0" cap="none" spc="0" baseline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  <a:latin typeface="+mn-lt"/>
              <a:ea typeface="+mn-ea"/>
              <a:cs typeface="+mn-cs"/>
            </a:rPr>
            <a:t>Applicable to ACM and ICM</a:t>
          </a:r>
        </a:p>
      </xdr:txBody>
    </xdr:sp>
    <xdr:clientData/>
  </xdr:twoCellAnchor>
  <xdr:twoCellAnchor>
    <xdr:from>
      <xdr:col>0</xdr:col>
      <xdr:colOff>114300</xdr:colOff>
      <xdr:row>4</xdr:row>
      <xdr:rowOff>276225</xdr:rowOff>
    </xdr:from>
    <xdr:to>
      <xdr:col>5</xdr:col>
      <xdr:colOff>2457450</xdr:colOff>
      <xdr:row>6</xdr:row>
      <xdr:rowOff>161512</xdr:rowOff>
    </xdr:to>
    <xdr:sp macro="" textlink="" fLocksText="0">
      <xdr:nvSpPr>
        <xdr:cNvPr id="7" name="TextBox 6">
          <a:extLst>
            <a:ext uri="{FF2B5EF4-FFF2-40B4-BE49-F238E27FC236}">
              <a16:creationId xmlns:a16="http://schemas.microsoft.com/office/drawing/2014/main" id="{39CE89E0-510E-4ADB-A445-68370F36A15D}"/>
            </a:ext>
          </a:extLst>
        </xdr:cNvPr>
        <xdr:cNvSpPr txBox="1"/>
      </xdr:nvSpPr>
      <xdr:spPr>
        <a:xfrm>
          <a:off x="114300" y="912495"/>
          <a:ext cx="3863340" cy="3462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tx1"/>
            </a:contourClr>
          </a:sp3d>
        </a:bodyPr>
        <a:lstStyle/>
        <a:p>
          <a:pPr algn="ctr"/>
          <a:fld id="{F25BC42C-6B66-46BC-9AA2-FC76FEABDE9E}" type="TxLink">
            <a:rPr lang="en-US" sz="1100" b="0" i="0" u="none" strike="noStrike" cap="none" spc="0">
              <a:ln w="11430">
                <a:solidFill>
                  <a:sysClr val="windowText" lastClr="000000"/>
                </a:solidFill>
              </a:ln>
              <a:solidFill>
                <a:srgbClr val="00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Calibri"/>
              <a:cs typeface="Calibri"/>
            </a:rPr>
            <a:pPr algn="ctr"/>
            <a:t>Elexicon Energy Inc.-Whitby Rate Zone</a:t>
          </a:fld>
          <a:endParaRPr lang="en-CA" sz="1600" b="1" cap="none" spc="0">
            <a:ln w="11430">
              <a:solidFill>
                <a:sysClr val="windowText" lastClr="000000"/>
              </a:solidFill>
            </a:ln>
            <a:solidFill>
              <a:schemeClr val="tx1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twoCellAnchor>
  <xdr:oneCellAnchor>
    <xdr:from>
      <xdr:col>0</xdr:col>
      <xdr:colOff>1123950</xdr:colOff>
      <xdr:row>9</xdr:row>
      <xdr:rowOff>204787</xdr:rowOff>
    </xdr:from>
    <xdr:ext cx="6991349" cy="4430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281DD2E7-FCD8-4AC5-A851-1FC483AAB17B}"/>
                </a:ext>
              </a:extLst>
            </xdr:cNvPr>
            <xdr:cNvSpPr txBox="1"/>
          </xdr:nvSpPr>
          <xdr:spPr>
            <a:xfrm>
              <a:off x="662940" y="1827847"/>
              <a:ext cx="6991349" cy="4430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1" i="1">
                        <a:latin typeface="Cambria Math"/>
                      </a:rPr>
                      <m:t>𝑻𝒉𝒓𝒆𝒔𝒉𝒐𝒍𝒅</m:t>
                    </m:r>
                    <m:r>
                      <a:rPr lang="en-CA" sz="1200" b="1" i="1">
                        <a:latin typeface="Cambria Math"/>
                      </a:rPr>
                      <m:t> </m:t>
                    </m:r>
                    <m:r>
                      <a:rPr lang="en-CA" sz="1200" b="1" i="1">
                        <a:latin typeface="Cambria Math"/>
                      </a:rPr>
                      <m:t>𝑽𝒂𝒍𝒖𝒆</m:t>
                    </m:r>
                    <m:r>
                      <a:rPr lang="en-CA" sz="1200" b="1" i="1">
                        <a:latin typeface="Cambria Math"/>
                      </a:rPr>
                      <m:t> </m:t>
                    </m:r>
                    <m:d>
                      <m:dPr>
                        <m:ctrlPr>
                          <a:rPr lang="en-CA" sz="12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CA" sz="1200" b="1" i="1">
                            <a:latin typeface="Cambria Math"/>
                          </a:rPr>
                          <m:t>%</m:t>
                        </m:r>
                      </m:e>
                    </m:d>
                    <m:r>
                      <a:rPr lang="en-CA" sz="1200" b="1" i="1">
                        <a:latin typeface="Cambria Math"/>
                      </a:rPr>
                      <m:t>=</m:t>
                    </m:r>
                    <m:r>
                      <a:rPr lang="en-CA" sz="1200" b="1" i="1">
                        <a:latin typeface="Cambria Math"/>
                      </a:rPr>
                      <m:t>𝟏</m:t>
                    </m:r>
                    <m:r>
                      <a:rPr lang="en-CA" sz="1200" b="1" i="1">
                        <a:latin typeface="Cambria Math"/>
                      </a:rPr>
                      <m:t>+</m:t>
                    </m:r>
                    <m:d>
                      <m:dPr>
                        <m:begChr m:val="["/>
                        <m:endChr m:val="]"/>
                        <m:ctrlPr>
                          <a:rPr lang="en-CA" sz="12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en-CA" sz="1200" b="1" i="1"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r>
                                  <a:rPr lang="en-CA" sz="1200" b="1" i="1">
                                    <a:latin typeface="Cambria Math"/>
                                  </a:rPr>
                                  <m:t>𝑹𝑩</m:t>
                                </m:r>
                              </m:num>
                              <m:den>
                                <m:r>
                                  <a:rPr lang="en-CA" sz="1200" b="1" i="1">
                                    <a:latin typeface="Cambria Math"/>
                                  </a:rPr>
                                  <m:t>𝒅</m:t>
                                </m:r>
                              </m:den>
                            </m:f>
                          </m:e>
                        </m:d>
                        <m:r>
                          <a:rPr lang="en-CA" sz="1200" b="1" i="1">
                            <a:latin typeface="Cambria Math"/>
                            <a:ea typeface="Cambria Math"/>
                          </a:rPr>
                          <m:t>×</m:t>
                        </m:r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𝑷𝑪𝑰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×(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)</m:t>
                            </m:r>
                          </m:e>
                        </m:d>
                      </m:e>
                    </m:d>
                    <m:r>
                      <a:rPr lang="en-CA" sz="1200" b="1" i="1">
                        <a:latin typeface="Cambria Math"/>
                        <a:ea typeface="Cambria Math"/>
                      </a:rPr>
                      <m:t>×</m:t>
                    </m:r>
                    <m:d>
                      <m:dPr>
                        <m:ctrlPr>
                          <a:rPr lang="en-CA" sz="1200" b="1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dPr>
                      <m:e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</m:e>
                        </m:d>
                        <m:r>
                          <a:rPr lang="en-CA" sz="1200" b="1" i="1">
                            <a:latin typeface="Cambria Math"/>
                            <a:ea typeface="Cambria Math"/>
                          </a:rPr>
                          <m:t>×</m:t>
                        </m:r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𝑷𝑪𝑰</m:t>
                            </m:r>
                          </m:e>
                        </m:d>
                      </m:e>
                    </m:d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𝒏</m:t>
                    </m:r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 _ </m:t>
                    </m:r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𝟏</m:t>
                    </m:r>
                    <m:r>
                      <a:rPr lang="en-CA" sz="1200" b="1" i="1">
                        <a:latin typeface="Cambria Math"/>
                      </a:rPr>
                      <m:t>+</m:t>
                    </m:r>
                    <m:r>
                      <a:rPr lang="en-CA" sz="1200" b="1" i="1">
                        <a:latin typeface="Cambria Math"/>
                      </a:rPr>
                      <m:t>𝟏𝟎</m:t>
                    </m:r>
                    <m:r>
                      <a:rPr lang="en-CA" sz="1200" b="1" i="1">
                        <a:latin typeface="Cambria Math"/>
                      </a:rPr>
                      <m:t>%</m:t>
                    </m:r>
                  </m:oMath>
                </m:oMathPara>
              </a14:m>
              <a:endParaRPr lang="en-CA" sz="1200" b="1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281DD2E7-FCD8-4AC5-A851-1FC483AAB17B}"/>
                </a:ext>
              </a:extLst>
            </xdr:cNvPr>
            <xdr:cNvSpPr txBox="1"/>
          </xdr:nvSpPr>
          <xdr:spPr>
            <a:xfrm>
              <a:off x="662940" y="1827847"/>
              <a:ext cx="6991349" cy="4430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1" i="0">
                  <a:latin typeface="Cambria Math"/>
                </a:rPr>
                <a:t>𝑻𝒉𝒓𝒆𝒔𝒉𝒐𝒍𝒅 𝑽𝒂𝒍𝒖𝒆 </a:t>
              </a:r>
              <a:r>
                <a:rPr lang="en-CA" sz="1200" b="1" i="0">
                  <a:latin typeface="Cambria Math" panose="02040503050406030204" pitchFamily="18" charset="0"/>
                </a:rPr>
                <a:t>(</a:t>
              </a:r>
              <a:r>
                <a:rPr lang="en-CA" sz="1200" b="1" i="0">
                  <a:latin typeface="Cambria Math"/>
                </a:rPr>
                <a:t>%</a:t>
              </a:r>
              <a:r>
                <a:rPr lang="en-CA" sz="1200" b="1" i="0">
                  <a:latin typeface="Cambria Math" panose="02040503050406030204" pitchFamily="18" charset="0"/>
                </a:rPr>
                <a:t>)</a:t>
              </a:r>
              <a:r>
                <a:rPr lang="en-CA" sz="1200" b="1" i="0">
                  <a:latin typeface="Cambria Math"/>
                </a:rPr>
                <a:t>=𝟏+</a:t>
              </a:r>
              <a:r>
                <a:rPr lang="en-CA" sz="1200" b="1" i="0">
                  <a:latin typeface="Cambria Math" panose="02040503050406030204" pitchFamily="18" charset="0"/>
                </a:rPr>
                <a:t>[(</a:t>
              </a:r>
              <a:r>
                <a:rPr lang="en-CA" sz="1200" b="1" i="0">
                  <a:latin typeface="Cambria Math"/>
                </a:rPr>
                <a:t>𝑹𝑩</a:t>
              </a:r>
              <a:r>
                <a:rPr lang="en-CA" sz="1200" b="1" i="0">
                  <a:latin typeface="Cambria Math" panose="02040503050406030204" pitchFamily="18" charset="0"/>
                </a:rPr>
                <a:t>/</a:t>
              </a:r>
              <a:r>
                <a:rPr lang="en-CA" sz="1200" b="1" i="0">
                  <a:latin typeface="Cambria Math"/>
                </a:rPr>
                <a:t>𝒅</a:t>
              </a:r>
              <a:r>
                <a:rPr lang="en-CA" sz="1200" b="1" i="0">
                  <a:latin typeface="Cambria Math" panose="02040503050406030204" pitchFamily="18" charset="0"/>
                </a:rPr>
                <a:t>)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</a:t>
              </a:r>
              <a:r>
                <a:rPr lang="en-CA" sz="1200" b="1" i="0">
                  <a:latin typeface="Cambria Math"/>
                  <a:ea typeface="Cambria Math"/>
                </a:rPr>
                <a:t>𝒈+𝑷𝑪𝑰×(𝟏+𝒈)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)]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((</a:t>
              </a:r>
              <a:r>
                <a:rPr lang="en-CA" sz="1200" b="1" i="0">
                  <a:latin typeface="Cambria Math"/>
                  <a:ea typeface="Cambria Math"/>
                </a:rPr>
                <a:t>𝟏+𝒈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</a:t>
              </a:r>
              <a:r>
                <a:rPr lang="en-CA" sz="1200" b="1" i="0">
                  <a:latin typeface="Cambria Math"/>
                  <a:ea typeface="Cambria Math"/>
                </a:rPr>
                <a:t>𝟏+𝑷𝑪𝑰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))</a:t>
              </a:r>
              <a:r>
                <a:rPr lang="en-CA" sz="1200" b="1" i="0" baseline="30000">
                  <a:latin typeface="Cambria Math"/>
                  <a:ea typeface="Cambria Math"/>
                </a:rPr>
                <a:t>𝒏 _ 𝟏</a:t>
              </a:r>
              <a:r>
                <a:rPr lang="en-CA" sz="1200" b="1" i="0">
                  <a:latin typeface="Cambria Math"/>
                </a:rPr>
                <a:t>+𝟏𝟎%</a:t>
              </a:r>
              <a:endParaRPr lang="en-CA" sz="1200" b="1"/>
            </a:p>
          </xdr:txBody>
        </xdr:sp>
      </mc:Fallback>
    </mc:AlternateContent>
    <xdr:clientData/>
  </xdr:oneCellAnchor>
  <xdr:oneCellAnchor>
    <xdr:from>
      <xdr:col>5</xdr:col>
      <xdr:colOff>90487</xdr:colOff>
      <xdr:row>14</xdr:row>
      <xdr:rowOff>147637</xdr:rowOff>
    </xdr:from>
    <xdr:ext cx="1176338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7A38F1C4-A252-4B07-961E-C56528BA24F5}"/>
                </a:ext>
              </a:extLst>
            </xdr:cNvPr>
            <xdr:cNvSpPr txBox="1"/>
          </xdr:nvSpPr>
          <xdr:spPr>
            <a:xfrm>
              <a:off x="3405187" y="270795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𝑃𝐶𝐼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7A38F1C4-A252-4B07-961E-C56528BA24F5}"/>
                </a:ext>
              </a:extLst>
            </xdr:cNvPr>
            <xdr:cNvSpPr txBox="1"/>
          </xdr:nvSpPr>
          <xdr:spPr>
            <a:xfrm>
              <a:off x="3405187" y="270795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𝑃𝐶𝐼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147636</xdr:colOff>
      <xdr:row>18</xdr:row>
      <xdr:rowOff>138112</xdr:rowOff>
    </xdr:from>
    <xdr:ext cx="1071563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90756B0C-6D9B-44D7-92BB-AD29A99808DA}"/>
                </a:ext>
              </a:extLst>
            </xdr:cNvPr>
            <xdr:cNvSpPr txBox="1"/>
          </xdr:nvSpPr>
          <xdr:spPr>
            <a:xfrm>
              <a:off x="3462336" y="3429952"/>
              <a:ext cx="107156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𝑔</m:t>
                    </m:r>
                    <m:r>
                      <a:rPr lang="en-CA" sz="1200" b="0" i="1">
                        <a:latin typeface="Cambria Math"/>
                      </a:rPr>
                      <m:t> (</m:t>
                    </m:r>
                    <m:r>
                      <a:rPr lang="en-CA" sz="1200" b="0" i="1">
                        <a:latin typeface="Cambria Math"/>
                      </a:rPr>
                      <m:t>𝑁𝑜𝑡𝑒</m:t>
                    </m:r>
                    <m:r>
                      <a:rPr lang="en-CA" sz="1200" b="0" i="1">
                        <a:latin typeface="Cambria Math"/>
                      </a:rPr>
                      <m:t> 1)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90756B0C-6D9B-44D7-92BB-AD29A99808DA}"/>
                </a:ext>
              </a:extLst>
            </xdr:cNvPr>
            <xdr:cNvSpPr txBox="1"/>
          </xdr:nvSpPr>
          <xdr:spPr>
            <a:xfrm>
              <a:off x="3462336" y="3429952"/>
              <a:ext cx="107156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𝑔 (𝑁𝑜𝑡𝑒 1)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157162</xdr:colOff>
      <xdr:row>47</xdr:row>
      <xdr:rowOff>166687</xdr:rowOff>
    </xdr:from>
    <xdr:ext cx="1166813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5A52B626-86F4-4352-BD07-ADCFD7817AA5}"/>
                </a:ext>
              </a:extLst>
            </xdr:cNvPr>
            <xdr:cNvSpPr txBox="1"/>
          </xdr:nvSpPr>
          <xdr:spPr>
            <a:xfrm>
              <a:off x="3471862" y="8762047"/>
              <a:ext cx="116681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𝑅𝐵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5A52B626-86F4-4352-BD07-ADCFD7817AA5}"/>
                </a:ext>
              </a:extLst>
            </xdr:cNvPr>
            <xdr:cNvSpPr txBox="1"/>
          </xdr:nvSpPr>
          <xdr:spPr>
            <a:xfrm>
              <a:off x="3471862" y="8762047"/>
              <a:ext cx="116681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𝑅𝐵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100012</xdr:colOff>
      <xdr:row>49</xdr:row>
      <xdr:rowOff>138112</xdr:rowOff>
    </xdr:from>
    <xdr:ext cx="1233488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D92F0106-95F8-4B75-8B3A-22A39AA4CD0F}"/>
                </a:ext>
              </a:extLst>
            </xdr:cNvPr>
            <xdr:cNvSpPr txBox="1"/>
          </xdr:nvSpPr>
          <xdr:spPr>
            <a:xfrm>
              <a:off x="3414712" y="9099232"/>
              <a:ext cx="123348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𝑑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D92F0106-95F8-4B75-8B3A-22A39AA4CD0F}"/>
                </a:ext>
              </a:extLst>
            </xdr:cNvPr>
            <xdr:cNvSpPr txBox="1"/>
          </xdr:nvSpPr>
          <xdr:spPr>
            <a:xfrm>
              <a:off x="3414712" y="9099232"/>
              <a:ext cx="123348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𝑑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52387</xdr:colOff>
      <xdr:row>72</xdr:row>
      <xdr:rowOff>133351</xdr:rowOff>
    </xdr:from>
    <xdr:ext cx="1671638" cy="29449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521B43AC-DBBF-4A8D-9797-E11441D2D1EB}"/>
                </a:ext>
              </a:extLst>
            </xdr:cNvPr>
            <xdr:cNvSpPr txBox="1"/>
          </xdr:nvSpPr>
          <xdr:spPr>
            <a:xfrm>
              <a:off x="3367087" y="13300711"/>
              <a:ext cx="1671638" cy="2944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𝑇h𝑟𝑒𝑠h𝑜𝑙𝑑</m:t>
                    </m:r>
                    <m:r>
                      <a:rPr lang="en-CA" sz="1200" b="0" i="1">
                        <a:latin typeface="Cambria Math"/>
                      </a:rPr>
                      <m:t> </m:t>
                    </m:r>
                    <m:r>
                      <a:rPr lang="en-CA" sz="1200" b="0" i="1">
                        <a:latin typeface="Cambria Math"/>
                      </a:rPr>
                      <m:t>𝑉𝑎𝑙𝑢𝑒</m:t>
                    </m:r>
                    <m:r>
                      <a:rPr lang="en-CA" sz="1200" b="0" i="1">
                        <a:latin typeface="Cambria Math"/>
                      </a:rPr>
                      <m:t> ×</m:t>
                    </m:r>
                    <m:r>
                      <a:rPr lang="en-CA" sz="1200" b="0" i="1">
                        <a:latin typeface="Cambria Math"/>
                        <a:ea typeface="Cambria Math"/>
                      </a:rPr>
                      <m:t>𝑑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521B43AC-DBBF-4A8D-9797-E11441D2D1EB}"/>
                </a:ext>
              </a:extLst>
            </xdr:cNvPr>
            <xdr:cNvSpPr txBox="1"/>
          </xdr:nvSpPr>
          <xdr:spPr>
            <a:xfrm>
              <a:off x="3367087" y="13300711"/>
              <a:ext cx="1671638" cy="2944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𝑇ℎ𝑟𝑒𝑠ℎ𝑜𝑙𝑑 𝑉𝑎𝑙𝑢𝑒 ×</a:t>
              </a:r>
              <a:r>
                <a:rPr lang="en-CA" sz="1200" b="0" i="0">
                  <a:latin typeface="Cambria Math"/>
                  <a:ea typeface="Cambria Math"/>
                </a:rPr>
                <a:t>𝑑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90487</xdr:colOff>
      <xdr:row>12</xdr:row>
      <xdr:rowOff>223837</xdr:rowOff>
    </xdr:from>
    <xdr:ext cx="1176338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2D5A18AC-8CD2-4350-9C74-8A0F3112D50A}"/>
                </a:ext>
              </a:extLst>
            </xdr:cNvPr>
            <xdr:cNvSpPr txBox="1"/>
          </xdr:nvSpPr>
          <xdr:spPr>
            <a:xfrm>
              <a:off x="3405187" y="237648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𝑛</m:t>
                    </m:r>
                  </m:oMath>
                </m:oMathPara>
              </a14:m>
              <a:endParaRPr lang="en-CA" sz="1200" b="0"/>
            </a:p>
          </xdr:txBody>
        </xdr:sp>
      </mc:Choice>
      <mc:Fallback xmlns="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2D5A18AC-8CD2-4350-9C74-8A0F3112D50A}"/>
                </a:ext>
              </a:extLst>
            </xdr:cNvPr>
            <xdr:cNvSpPr txBox="1"/>
          </xdr:nvSpPr>
          <xdr:spPr>
            <a:xfrm>
              <a:off x="3405187" y="237648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𝑛</a:t>
              </a:r>
              <a:endParaRPr lang="en-CA" sz="1200" b="0"/>
            </a:p>
          </xdr:txBody>
        </xdr:sp>
      </mc:Fallback>
    </mc:AlternateContent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0</xdr:colOff>
      <xdr:row>7</xdr:row>
      <xdr:rowOff>9524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CEAAC6E5-DF55-4F75-88A8-CF402F5758CA}"/>
            </a:ext>
          </a:extLst>
        </xdr:cNvPr>
        <xdr:cNvGrpSpPr/>
      </xdr:nvGrpSpPr>
      <xdr:grpSpPr>
        <a:xfrm>
          <a:off x="0" y="0"/>
          <a:ext cx="8458200" cy="1924049"/>
          <a:chOff x="9524" y="19051"/>
          <a:chExt cx="10364524" cy="1915766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B7D6DA84-AA83-165E-D8F1-82869A57D38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524" y="19051"/>
            <a:ext cx="10364524" cy="1915766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F8C69D0F-763C-3CD6-5831-C031D80BF62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215348" y="207526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581ED9A6-AC9D-7D75-08AA-E71D19670232}"/>
              </a:ext>
            </a:extLst>
          </xdr:cNvPr>
          <xdr:cNvSpPr/>
        </xdr:nvSpPr>
        <xdr:spPr>
          <a:xfrm>
            <a:off x="555895" y="177272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  <xdr:twoCellAnchor>
    <xdr:from>
      <xdr:col>0</xdr:col>
      <xdr:colOff>95250</xdr:colOff>
      <xdr:row>1</xdr:row>
      <xdr:rowOff>161925</xdr:rowOff>
    </xdr:from>
    <xdr:to>
      <xdr:col>5</xdr:col>
      <xdr:colOff>2461045</xdr:colOff>
      <xdr:row>5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607BE13B-F0A8-45E1-ADDC-72EFA84A53B0}"/>
            </a:ext>
          </a:extLst>
        </xdr:cNvPr>
        <xdr:cNvSpPr/>
      </xdr:nvSpPr>
      <xdr:spPr>
        <a:xfrm>
          <a:off x="95250" y="344805"/>
          <a:ext cx="3882175" cy="569595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tx1"/>
            </a:contourClr>
          </a:sp3d>
        </a:bodyPr>
        <a:lstStyle/>
        <a:p>
          <a:pPr algn="ctr" rtl="0"/>
          <a:r>
            <a:rPr lang="en-CA" sz="3600" b="1" i="0" cap="none" spc="0" baseline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  <a:latin typeface="+mn-lt"/>
              <a:ea typeface="+mn-ea"/>
              <a:cs typeface="+mn-cs"/>
            </a:rPr>
            <a:t>Capital Module</a:t>
          </a:r>
        </a:p>
        <a:p>
          <a:pPr algn="ctr" rtl="0"/>
          <a:r>
            <a:rPr lang="en-CA" sz="3600" b="1" i="0" cap="none" spc="0" baseline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  <a:latin typeface="+mn-lt"/>
              <a:ea typeface="+mn-ea"/>
              <a:cs typeface="+mn-cs"/>
            </a:rPr>
            <a:t>Applicable to ACM and ICM</a:t>
          </a:r>
        </a:p>
      </xdr:txBody>
    </xdr:sp>
    <xdr:clientData/>
  </xdr:twoCellAnchor>
  <xdr:twoCellAnchor>
    <xdr:from>
      <xdr:col>0</xdr:col>
      <xdr:colOff>114300</xdr:colOff>
      <xdr:row>4</xdr:row>
      <xdr:rowOff>276225</xdr:rowOff>
    </xdr:from>
    <xdr:to>
      <xdr:col>5</xdr:col>
      <xdr:colOff>2457450</xdr:colOff>
      <xdr:row>6</xdr:row>
      <xdr:rowOff>161512</xdr:rowOff>
    </xdr:to>
    <xdr:sp macro="" textlink="" fLocksText="0">
      <xdr:nvSpPr>
        <xdr:cNvPr id="7" name="TextBox 6">
          <a:extLst>
            <a:ext uri="{FF2B5EF4-FFF2-40B4-BE49-F238E27FC236}">
              <a16:creationId xmlns:a16="http://schemas.microsoft.com/office/drawing/2014/main" id="{5C68F89E-1EC1-4DBA-B0A5-75165ED1512E}"/>
            </a:ext>
          </a:extLst>
        </xdr:cNvPr>
        <xdr:cNvSpPr txBox="1"/>
      </xdr:nvSpPr>
      <xdr:spPr>
        <a:xfrm>
          <a:off x="114300" y="912495"/>
          <a:ext cx="3863340" cy="3462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tx1"/>
            </a:contourClr>
          </a:sp3d>
        </a:bodyPr>
        <a:lstStyle/>
        <a:p>
          <a:pPr algn="ctr"/>
          <a:fld id="{F25BC42C-6B66-46BC-9AA2-FC76FEABDE9E}" type="TxLink">
            <a:rPr lang="en-US" sz="1100" b="0" i="0" u="none" strike="noStrike" cap="none" spc="0">
              <a:ln w="11430">
                <a:solidFill>
                  <a:sysClr val="windowText" lastClr="000000"/>
                </a:solidFill>
              </a:ln>
              <a:solidFill>
                <a:srgbClr val="00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Calibri"/>
              <a:cs typeface="Calibri"/>
            </a:rPr>
            <a:pPr algn="ctr"/>
            <a:t>Elexicon Energy Inc.-Whitby Rate Zone</a:t>
          </a:fld>
          <a:endParaRPr lang="en-CA" sz="1600" b="1" cap="none" spc="0">
            <a:ln w="11430">
              <a:solidFill>
                <a:sysClr val="windowText" lastClr="000000"/>
              </a:solidFill>
            </a:ln>
            <a:solidFill>
              <a:schemeClr val="tx1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twoCellAnchor>
  <xdr:oneCellAnchor>
    <xdr:from>
      <xdr:col>0</xdr:col>
      <xdr:colOff>1123950</xdr:colOff>
      <xdr:row>9</xdr:row>
      <xdr:rowOff>204787</xdr:rowOff>
    </xdr:from>
    <xdr:ext cx="6991349" cy="4430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4E4E45BE-F324-43BD-AEB5-8D8CD4183394}"/>
                </a:ext>
              </a:extLst>
            </xdr:cNvPr>
            <xdr:cNvSpPr txBox="1"/>
          </xdr:nvSpPr>
          <xdr:spPr>
            <a:xfrm>
              <a:off x="662940" y="1827847"/>
              <a:ext cx="6991349" cy="4430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1" i="1">
                        <a:latin typeface="Cambria Math"/>
                      </a:rPr>
                      <m:t>𝑻𝒉𝒓𝒆𝒔𝒉𝒐𝒍𝒅</m:t>
                    </m:r>
                    <m:r>
                      <a:rPr lang="en-CA" sz="1200" b="1" i="1">
                        <a:latin typeface="Cambria Math"/>
                      </a:rPr>
                      <m:t> </m:t>
                    </m:r>
                    <m:r>
                      <a:rPr lang="en-CA" sz="1200" b="1" i="1">
                        <a:latin typeface="Cambria Math"/>
                      </a:rPr>
                      <m:t>𝑽𝒂𝒍𝒖𝒆</m:t>
                    </m:r>
                    <m:r>
                      <a:rPr lang="en-CA" sz="1200" b="1" i="1">
                        <a:latin typeface="Cambria Math"/>
                      </a:rPr>
                      <m:t> </m:t>
                    </m:r>
                    <m:d>
                      <m:dPr>
                        <m:ctrlPr>
                          <a:rPr lang="en-CA" sz="12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CA" sz="1200" b="1" i="1">
                            <a:latin typeface="Cambria Math"/>
                          </a:rPr>
                          <m:t>%</m:t>
                        </m:r>
                      </m:e>
                    </m:d>
                    <m:r>
                      <a:rPr lang="en-CA" sz="1200" b="1" i="1">
                        <a:latin typeface="Cambria Math"/>
                      </a:rPr>
                      <m:t>=</m:t>
                    </m:r>
                    <m:r>
                      <a:rPr lang="en-CA" sz="1200" b="1" i="1">
                        <a:latin typeface="Cambria Math"/>
                      </a:rPr>
                      <m:t>𝟏</m:t>
                    </m:r>
                    <m:r>
                      <a:rPr lang="en-CA" sz="1200" b="1" i="1">
                        <a:latin typeface="Cambria Math"/>
                      </a:rPr>
                      <m:t>+</m:t>
                    </m:r>
                    <m:d>
                      <m:dPr>
                        <m:begChr m:val="["/>
                        <m:endChr m:val="]"/>
                        <m:ctrlPr>
                          <a:rPr lang="en-CA" sz="12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en-CA" sz="1200" b="1" i="1"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r>
                                  <a:rPr lang="en-CA" sz="1200" b="1" i="1">
                                    <a:latin typeface="Cambria Math"/>
                                  </a:rPr>
                                  <m:t>𝑹𝑩</m:t>
                                </m:r>
                              </m:num>
                              <m:den>
                                <m:r>
                                  <a:rPr lang="en-CA" sz="1200" b="1" i="1">
                                    <a:latin typeface="Cambria Math"/>
                                  </a:rPr>
                                  <m:t>𝒅</m:t>
                                </m:r>
                              </m:den>
                            </m:f>
                          </m:e>
                        </m:d>
                        <m:r>
                          <a:rPr lang="en-CA" sz="1200" b="1" i="1">
                            <a:latin typeface="Cambria Math"/>
                            <a:ea typeface="Cambria Math"/>
                          </a:rPr>
                          <m:t>×</m:t>
                        </m:r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𝑷𝑪𝑰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×(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)</m:t>
                            </m:r>
                          </m:e>
                        </m:d>
                      </m:e>
                    </m:d>
                    <m:r>
                      <a:rPr lang="en-CA" sz="1200" b="1" i="1">
                        <a:latin typeface="Cambria Math"/>
                        <a:ea typeface="Cambria Math"/>
                      </a:rPr>
                      <m:t>×</m:t>
                    </m:r>
                    <m:d>
                      <m:dPr>
                        <m:ctrlPr>
                          <a:rPr lang="en-CA" sz="1200" b="1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dPr>
                      <m:e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</m:e>
                        </m:d>
                        <m:r>
                          <a:rPr lang="en-CA" sz="1200" b="1" i="1">
                            <a:latin typeface="Cambria Math"/>
                            <a:ea typeface="Cambria Math"/>
                          </a:rPr>
                          <m:t>×</m:t>
                        </m:r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𝑷𝑪𝑰</m:t>
                            </m:r>
                          </m:e>
                        </m:d>
                      </m:e>
                    </m:d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𝒏</m:t>
                    </m:r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 _ </m:t>
                    </m:r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𝟏</m:t>
                    </m:r>
                    <m:r>
                      <a:rPr lang="en-CA" sz="1200" b="1" i="1">
                        <a:latin typeface="Cambria Math"/>
                      </a:rPr>
                      <m:t>+</m:t>
                    </m:r>
                    <m:r>
                      <a:rPr lang="en-CA" sz="1200" b="1" i="1">
                        <a:latin typeface="Cambria Math"/>
                      </a:rPr>
                      <m:t>𝟏𝟎</m:t>
                    </m:r>
                    <m:r>
                      <a:rPr lang="en-CA" sz="1200" b="1" i="1">
                        <a:latin typeface="Cambria Math"/>
                      </a:rPr>
                      <m:t>%</m:t>
                    </m:r>
                  </m:oMath>
                </m:oMathPara>
              </a14:m>
              <a:endParaRPr lang="en-CA" sz="1200" b="1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4E4E45BE-F324-43BD-AEB5-8D8CD4183394}"/>
                </a:ext>
              </a:extLst>
            </xdr:cNvPr>
            <xdr:cNvSpPr txBox="1"/>
          </xdr:nvSpPr>
          <xdr:spPr>
            <a:xfrm>
              <a:off x="662940" y="1827847"/>
              <a:ext cx="6991349" cy="4430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1" i="0">
                  <a:latin typeface="Cambria Math"/>
                </a:rPr>
                <a:t>𝑻𝒉𝒓𝒆𝒔𝒉𝒐𝒍𝒅 𝑽𝒂𝒍𝒖𝒆 </a:t>
              </a:r>
              <a:r>
                <a:rPr lang="en-CA" sz="1200" b="1" i="0">
                  <a:latin typeface="Cambria Math" panose="02040503050406030204" pitchFamily="18" charset="0"/>
                </a:rPr>
                <a:t>(</a:t>
              </a:r>
              <a:r>
                <a:rPr lang="en-CA" sz="1200" b="1" i="0">
                  <a:latin typeface="Cambria Math"/>
                </a:rPr>
                <a:t>%</a:t>
              </a:r>
              <a:r>
                <a:rPr lang="en-CA" sz="1200" b="1" i="0">
                  <a:latin typeface="Cambria Math" panose="02040503050406030204" pitchFamily="18" charset="0"/>
                </a:rPr>
                <a:t>)</a:t>
              </a:r>
              <a:r>
                <a:rPr lang="en-CA" sz="1200" b="1" i="0">
                  <a:latin typeface="Cambria Math"/>
                </a:rPr>
                <a:t>=𝟏+</a:t>
              </a:r>
              <a:r>
                <a:rPr lang="en-CA" sz="1200" b="1" i="0">
                  <a:latin typeface="Cambria Math" panose="02040503050406030204" pitchFamily="18" charset="0"/>
                </a:rPr>
                <a:t>[(</a:t>
              </a:r>
              <a:r>
                <a:rPr lang="en-CA" sz="1200" b="1" i="0">
                  <a:latin typeface="Cambria Math"/>
                </a:rPr>
                <a:t>𝑹𝑩</a:t>
              </a:r>
              <a:r>
                <a:rPr lang="en-CA" sz="1200" b="1" i="0">
                  <a:latin typeface="Cambria Math" panose="02040503050406030204" pitchFamily="18" charset="0"/>
                </a:rPr>
                <a:t>/</a:t>
              </a:r>
              <a:r>
                <a:rPr lang="en-CA" sz="1200" b="1" i="0">
                  <a:latin typeface="Cambria Math"/>
                </a:rPr>
                <a:t>𝒅</a:t>
              </a:r>
              <a:r>
                <a:rPr lang="en-CA" sz="1200" b="1" i="0">
                  <a:latin typeface="Cambria Math" panose="02040503050406030204" pitchFamily="18" charset="0"/>
                </a:rPr>
                <a:t>)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</a:t>
              </a:r>
              <a:r>
                <a:rPr lang="en-CA" sz="1200" b="1" i="0">
                  <a:latin typeface="Cambria Math"/>
                  <a:ea typeface="Cambria Math"/>
                </a:rPr>
                <a:t>𝒈+𝑷𝑪𝑰×(𝟏+𝒈)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)]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((</a:t>
              </a:r>
              <a:r>
                <a:rPr lang="en-CA" sz="1200" b="1" i="0">
                  <a:latin typeface="Cambria Math"/>
                  <a:ea typeface="Cambria Math"/>
                </a:rPr>
                <a:t>𝟏+𝒈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</a:t>
              </a:r>
              <a:r>
                <a:rPr lang="en-CA" sz="1200" b="1" i="0">
                  <a:latin typeface="Cambria Math"/>
                  <a:ea typeface="Cambria Math"/>
                </a:rPr>
                <a:t>𝟏+𝑷𝑪𝑰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))</a:t>
              </a:r>
              <a:r>
                <a:rPr lang="en-CA" sz="1200" b="1" i="0" baseline="30000">
                  <a:latin typeface="Cambria Math"/>
                  <a:ea typeface="Cambria Math"/>
                </a:rPr>
                <a:t>𝒏 _ 𝟏</a:t>
              </a:r>
              <a:r>
                <a:rPr lang="en-CA" sz="1200" b="1" i="0">
                  <a:latin typeface="Cambria Math"/>
                </a:rPr>
                <a:t>+𝟏𝟎%</a:t>
              </a:r>
              <a:endParaRPr lang="en-CA" sz="1200" b="1"/>
            </a:p>
          </xdr:txBody>
        </xdr:sp>
      </mc:Fallback>
    </mc:AlternateContent>
    <xdr:clientData/>
  </xdr:oneCellAnchor>
  <xdr:oneCellAnchor>
    <xdr:from>
      <xdr:col>5</xdr:col>
      <xdr:colOff>90487</xdr:colOff>
      <xdr:row>14</xdr:row>
      <xdr:rowOff>147637</xdr:rowOff>
    </xdr:from>
    <xdr:ext cx="1176338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0703F7D1-B1A2-48B6-BF94-360B1B36E6ED}"/>
                </a:ext>
              </a:extLst>
            </xdr:cNvPr>
            <xdr:cNvSpPr txBox="1"/>
          </xdr:nvSpPr>
          <xdr:spPr>
            <a:xfrm>
              <a:off x="3405187" y="270795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𝑃𝐶𝐼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0703F7D1-B1A2-48B6-BF94-360B1B36E6ED}"/>
                </a:ext>
              </a:extLst>
            </xdr:cNvPr>
            <xdr:cNvSpPr txBox="1"/>
          </xdr:nvSpPr>
          <xdr:spPr>
            <a:xfrm>
              <a:off x="3405187" y="270795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𝑃𝐶𝐼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147636</xdr:colOff>
      <xdr:row>18</xdr:row>
      <xdr:rowOff>138112</xdr:rowOff>
    </xdr:from>
    <xdr:ext cx="1071563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AEE48BB1-75E5-4F9D-9286-12A37D219DFE}"/>
                </a:ext>
              </a:extLst>
            </xdr:cNvPr>
            <xdr:cNvSpPr txBox="1"/>
          </xdr:nvSpPr>
          <xdr:spPr>
            <a:xfrm>
              <a:off x="3462336" y="3429952"/>
              <a:ext cx="107156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𝑔</m:t>
                    </m:r>
                    <m:r>
                      <a:rPr lang="en-CA" sz="1200" b="0" i="1">
                        <a:latin typeface="Cambria Math"/>
                      </a:rPr>
                      <m:t> (</m:t>
                    </m:r>
                    <m:r>
                      <a:rPr lang="en-CA" sz="1200" b="0" i="1">
                        <a:latin typeface="Cambria Math"/>
                      </a:rPr>
                      <m:t>𝑁𝑜𝑡𝑒</m:t>
                    </m:r>
                    <m:r>
                      <a:rPr lang="en-CA" sz="1200" b="0" i="1">
                        <a:latin typeface="Cambria Math"/>
                      </a:rPr>
                      <m:t> 1)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AEE48BB1-75E5-4F9D-9286-12A37D219DFE}"/>
                </a:ext>
              </a:extLst>
            </xdr:cNvPr>
            <xdr:cNvSpPr txBox="1"/>
          </xdr:nvSpPr>
          <xdr:spPr>
            <a:xfrm>
              <a:off x="3462336" y="3429952"/>
              <a:ext cx="107156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𝑔 (𝑁𝑜𝑡𝑒 1)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157162</xdr:colOff>
      <xdr:row>47</xdr:row>
      <xdr:rowOff>166687</xdr:rowOff>
    </xdr:from>
    <xdr:ext cx="1166813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110D5491-A875-4F96-AF11-99C8F55E10BD}"/>
                </a:ext>
              </a:extLst>
            </xdr:cNvPr>
            <xdr:cNvSpPr txBox="1"/>
          </xdr:nvSpPr>
          <xdr:spPr>
            <a:xfrm>
              <a:off x="3471862" y="8762047"/>
              <a:ext cx="116681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𝑅𝐵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110D5491-A875-4F96-AF11-99C8F55E10BD}"/>
                </a:ext>
              </a:extLst>
            </xdr:cNvPr>
            <xdr:cNvSpPr txBox="1"/>
          </xdr:nvSpPr>
          <xdr:spPr>
            <a:xfrm>
              <a:off x="3471862" y="8762047"/>
              <a:ext cx="116681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𝑅𝐵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100012</xdr:colOff>
      <xdr:row>49</xdr:row>
      <xdr:rowOff>138112</xdr:rowOff>
    </xdr:from>
    <xdr:ext cx="1233488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30F68D10-2A3F-4D4D-8EDB-28C1879ED965}"/>
                </a:ext>
              </a:extLst>
            </xdr:cNvPr>
            <xdr:cNvSpPr txBox="1"/>
          </xdr:nvSpPr>
          <xdr:spPr>
            <a:xfrm>
              <a:off x="3414712" y="9099232"/>
              <a:ext cx="123348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𝑑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30F68D10-2A3F-4D4D-8EDB-28C1879ED965}"/>
                </a:ext>
              </a:extLst>
            </xdr:cNvPr>
            <xdr:cNvSpPr txBox="1"/>
          </xdr:nvSpPr>
          <xdr:spPr>
            <a:xfrm>
              <a:off x="3414712" y="9099232"/>
              <a:ext cx="123348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𝑑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52387</xdr:colOff>
      <xdr:row>72</xdr:row>
      <xdr:rowOff>133351</xdr:rowOff>
    </xdr:from>
    <xdr:ext cx="1671638" cy="29449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320A0EA9-174C-4516-89D6-CF3BBC5DEA3B}"/>
                </a:ext>
              </a:extLst>
            </xdr:cNvPr>
            <xdr:cNvSpPr txBox="1"/>
          </xdr:nvSpPr>
          <xdr:spPr>
            <a:xfrm>
              <a:off x="3367087" y="13300711"/>
              <a:ext cx="1671638" cy="2944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𝑇h𝑟𝑒𝑠h𝑜𝑙𝑑</m:t>
                    </m:r>
                    <m:r>
                      <a:rPr lang="en-CA" sz="1200" b="0" i="1">
                        <a:latin typeface="Cambria Math"/>
                      </a:rPr>
                      <m:t> </m:t>
                    </m:r>
                    <m:r>
                      <a:rPr lang="en-CA" sz="1200" b="0" i="1">
                        <a:latin typeface="Cambria Math"/>
                      </a:rPr>
                      <m:t>𝑉𝑎𝑙𝑢𝑒</m:t>
                    </m:r>
                    <m:r>
                      <a:rPr lang="en-CA" sz="1200" b="0" i="1">
                        <a:latin typeface="Cambria Math"/>
                      </a:rPr>
                      <m:t> ×</m:t>
                    </m:r>
                    <m:r>
                      <a:rPr lang="en-CA" sz="1200" b="0" i="1">
                        <a:latin typeface="Cambria Math"/>
                        <a:ea typeface="Cambria Math"/>
                      </a:rPr>
                      <m:t>𝑑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320A0EA9-174C-4516-89D6-CF3BBC5DEA3B}"/>
                </a:ext>
              </a:extLst>
            </xdr:cNvPr>
            <xdr:cNvSpPr txBox="1"/>
          </xdr:nvSpPr>
          <xdr:spPr>
            <a:xfrm>
              <a:off x="3367087" y="13300711"/>
              <a:ext cx="1671638" cy="2944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𝑇ℎ𝑟𝑒𝑠ℎ𝑜𝑙𝑑 𝑉𝑎𝑙𝑢𝑒 ×</a:t>
              </a:r>
              <a:r>
                <a:rPr lang="en-CA" sz="1200" b="0" i="0">
                  <a:latin typeface="Cambria Math"/>
                  <a:ea typeface="Cambria Math"/>
                </a:rPr>
                <a:t>𝑑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90487</xdr:colOff>
      <xdr:row>12</xdr:row>
      <xdr:rowOff>223837</xdr:rowOff>
    </xdr:from>
    <xdr:ext cx="1176338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F0AB5EDD-04C6-4EB8-A6F4-7259FD845CCB}"/>
                </a:ext>
              </a:extLst>
            </xdr:cNvPr>
            <xdr:cNvSpPr txBox="1"/>
          </xdr:nvSpPr>
          <xdr:spPr>
            <a:xfrm>
              <a:off x="3405187" y="237648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𝑛</m:t>
                    </m:r>
                  </m:oMath>
                </m:oMathPara>
              </a14:m>
              <a:endParaRPr lang="en-CA" sz="1200" b="0"/>
            </a:p>
          </xdr:txBody>
        </xdr:sp>
      </mc:Choice>
      <mc:Fallback xmlns="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F0AB5EDD-04C6-4EB8-A6F4-7259FD845CCB}"/>
                </a:ext>
              </a:extLst>
            </xdr:cNvPr>
            <xdr:cNvSpPr txBox="1"/>
          </xdr:nvSpPr>
          <xdr:spPr>
            <a:xfrm>
              <a:off x="3405187" y="237648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𝑛</a:t>
              </a:r>
              <a:endParaRPr lang="en-CA" sz="1200" b="0"/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perrin\AppData\Local\Microsoft\Windows\INetCache\Content.Outlook\AQSM0T9Y\WRZ%20Threshold%20Calculation%20V4%20(003).xlsx" TargetMode="External"/><Relationship Id="rId1" Type="http://schemas.openxmlformats.org/officeDocument/2006/relationships/externalLinkPath" Target="file:///C:\Users\cperrin\AppData\Local\Microsoft\Windows\INetCache\Content.Outlook\AQSM0T9Y\WRZ%20Threshold%20Calculation%20V4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 Table"/>
      <sheetName val="WRZ ICM Threshold Simple Avg"/>
      <sheetName val="WRZ ICM Threshold Geomean. PCI"/>
    </sheetNames>
    <sheetDataSet>
      <sheetData sheetId="0"/>
      <sheetData sheetId="1">
        <row r="88">
          <cell r="E88">
            <v>8879165.4761188589</v>
          </cell>
        </row>
      </sheetData>
      <sheetData sheetId="2">
        <row r="88">
          <cell r="E88">
            <v>8879165.4761188589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8E33A-C656-4D07-AAB8-FE12BBE2F0FB}">
  <dimension ref="B2:G7"/>
  <sheetViews>
    <sheetView showGridLines="0" tabSelected="1" workbookViewId="0">
      <selection activeCell="E13" sqref="E13"/>
    </sheetView>
  </sheetViews>
  <sheetFormatPr defaultRowHeight="15" x14ac:dyDescent="0.25"/>
  <cols>
    <col min="2" max="2" width="36.28515625" bestFit="1" customWidth="1"/>
    <col min="3" max="5" width="14.28515625" bestFit="1" customWidth="1"/>
    <col min="6" max="6" width="17.7109375" customWidth="1"/>
    <col min="7" max="7" width="18.5703125" customWidth="1"/>
  </cols>
  <sheetData>
    <row r="2" spans="2:7" ht="30" x14ac:dyDescent="0.25">
      <c r="B2" t="s">
        <v>41</v>
      </c>
      <c r="C2" s="46" t="s">
        <v>48</v>
      </c>
      <c r="D2" s="46" t="s">
        <v>49</v>
      </c>
      <c r="E2" s="46" t="s">
        <v>40</v>
      </c>
      <c r="F2" s="48" t="s">
        <v>51</v>
      </c>
      <c r="G2" s="48" t="s">
        <v>50</v>
      </c>
    </row>
    <row r="3" spans="2:7" x14ac:dyDescent="0.25">
      <c r="B3" s="45" t="s">
        <v>46</v>
      </c>
      <c r="C3" s="49">
        <v>14212045</v>
      </c>
      <c r="D3" s="49">
        <v>14212045</v>
      </c>
      <c r="E3" s="49">
        <v>14212045</v>
      </c>
      <c r="F3" s="49">
        <v>14212045</v>
      </c>
      <c r="G3" s="51">
        <v>14212045</v>
      </c>
    </row>
    <row r="4" spans="2:7" x14ac:dyDescent="0.25">
      <c r="B4" s="45" t="s">
        <v>42</v>
      </c>
      <c r="C4" s="50">
        <f>+'WRZ ICM Threshold 2024 PCI'!E88</f>
        <v>14284719.718092356</v>
      </c>
      <c r="D4" s="50">
        <f>+'WRZ ICM Threshold 2023 PCI'!E88</f>
        <v>11607699.493111286</v>
      </c>
      <c r="E4" s="50">
        <f>+'WRZ ICM Threshold Actual PCI'!E88</f>
        <v>11648928.863480877</v>
      </c>
      <c r="F4" s="50">
        <f>+'[1]WRZ ICM Threshold Geomean. PCI'!$E$88</f>
        <v>8879165.4761188589</v>
      </c>
      <c r="G4" s="51">
        <f>+'[1]WRZ ICM Threshold Simple Avg'!$E$88</f>
        <v>8879165.4761188589</v>
      </c>
    </row>
    <row r="5" spans="2:7" x14ac:dyDescent="0.25">
      <c r="B5" s="45" t="s">
        <v>43</v>
      </c>
      <c r="C5" s="49">
        <f t="shared" ref="C5" si="0">IF(C4&gt;C3,0,C3-C4)</f>
        <v>0</v>
      </c>
      <c r="D5" s="49">
        <f>IF(D4&gt;D3,0,D3-D4)</f>
        <v>2604345.5068887137</v>
      </c>
      <c r="E5" s="49">
        <f>IF(E4&gt;E3,0,E3-E4)</f>
        <v>2563116.1365191229</v>
      </c>
      <c r="F5" s="49">
        <f>IF(F4&gt;F3,0,F3-F4)</f>
        <v>5332879.5238811411</v>
      </c>
      <c r="G5" s="51">
        <f>IF(G4&gt;G3,0,G3-G4)</f>
        <v>5332879.5238811411</v>
      </c>
    </row>
    <row r="6" spans="2:7" x14ac:dyDescent="0.25">
      <c r="B6" s="45" t="s">
        <v>44</v>
      </c>
      <c r="C6" s="49">
        <v>2369433</v>
      </c>
      <c r="D6" s="49">
        <v>2369433</v>
      </c>
      <c r="E6" s="49">
        <v>2369433</v>
      </c>
      <c r="F6" s="49">
        <v>2369433</v>
      </c>
      <c r="G6" s="51">
        <v>2369433</v>
      </c>
    </row>
    <row r="7" spans="2:7" x14ac:dyDescent="0.25">
      <c r="B7" s="45" t="s">
        <v>45</v>
      </c>
      <c r="C7" s="49">
        <f>MIN(C6,C5)</f>
        <v>0</v>
      </c>
      <c r="D7" s="49">
        <f>MIN(D6,D5)</f>
        <v>2369433</v>
      </c>
      <c r="E7" s="49">
        <f>MIN(E6,E5)</f>
        <v>2369433</v>
      </c>
      <c r="F7" s="49">
        <f>MIN(F6,F5)</f>
        <v>2369433</v>
      </c>
      <c r="G7" s="51">
        <f>MIN(G6,G5)</f>
        <v>2369433</v>
      </c>
    </row>
  </sheetData>
  <pageMargins left="0.7" right="0.7" top="0.75" bottom="0.75" header="0.3" footer="0.3"/>
  <pageSetup orientation="portrait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8D707-F0FE-46F1-9232-65D2273B0933}">
  <dimension ref="A1:O107"/>
  <sheetViews>
    <sheetView topLeftCell="A41" workbookViewId="0">
      <selection activeCell="B67" sqref="B67"/>
    </sheetView>
  </sheetViews>
  <sheetFormatPr defaultColWidth="9.140625" defaultRowHeight="15" x14ac:dyDescent="0.2"/>
  <cols>
    <col min="1" max="1" width="4.140625" style="2" customWidth="1"/>
    <col min="2" max="2" width="13.5703125" style="2" customWidth="1"/>
    <col min="3" max="3" width="61.5703125" style="2" customWidth="1"/>
    <col min="4" max="4" width="3.5703125" style="2" customWidth="1"/>
    <col min="5" max="5" width="27.5703125" style="2" customWidth="1"/>
    <col min="6" max="6" width="16.42578125" style="2" bestFit="1" customWidth="1"/>
    <col min="7" max="7" width="3.5703125" style="2" customWidth="1"/>
    <col min="8" max="8" width="21.28515625" style="2" customWidth="1"/>
    <col min="9" max="9" width="22.7109375" style="2" customWidth="1"/>
    <col min="10" max="10" width="9.140625" style="2"/>
    <col min="11" max="11" width="12.85546875" style="2" customWidth="1"/>
    <col min="12" max="12" width="12" style="2" customWidth="1"/>
    <col min="13" max="13" width="34.42578125" style="2" customWidth="1"/>
    <col min="14" max="14" width="9.140625" style="2"/>
    <col min="15" max="15" width="17.5703125" style="2" bestFit="1" customWidth="1"/>
    <col min="16" max="16" width="3.5703125" style="2" customWidth="1"/>
    <col min="17" max="16384" width="9.140625" style="2"/>
  </cols>
  <sheetData>
    <row r="1" spans="1:6" x14ac:dyDescent="0.2">
      <c r="A1" s="1"/>
      <c r="B1" s="1"/>
      <c r="C1" s="1"/>
      <c r="D1" s="1"/>
      <c r="E1" s="1"/>
      <c r="F1" s="1"/>
    </row>
    <row r="2" spans="1:6" s="1" customFormat="1" ht="18" x14ac:dyDescent="0.25">
      <c r="C2" s="3"/>
    </row>
    <row r="3" spans="1:6" s="1" customFormat="1" ht="29.25" customHeight="1" x14ac:dyDescent="0.25">
      <c r="C3" s="3"/>
    </row>
    <row r="4" spans="1:6" s="1" customFormat="1" ht="29.25" customHeight="1" x14ac:dyDescent="0.25">
      <c r="C4" s="3"/>
    </row>
    <row r="5" spans="1:6" s="1" customFormat="1" ht="29.25" customHeight="1" x14ac:dyDescent="0.25">
      <c r="C5" s="3"/>
    </row>
    <row r="6" spans="1:6" s="1" customFormat="1" x14ac:dyDescent="0.2"/>
    <row r="7" spans="1:6" s="1" customFormat="1" x14ac:dyDescent="0.2"/>
    <row r="8" spans="1:6" s="1" customFormat="1" ht="15.75" x14ac:dyDescent="0.25">
      <c r="A8" s="4" t="s">
        <v>0</v>
      </c>
    </row>
    <row r="9" spans="1:6" s="1" customFormat="1" ht="23.25" x14ac:dyDescent="0.2">
      <c r="C9" s="64" t="s">
        <v>32</v>
      </c>
      <c r="D9" s="64"/>
      <c r="E9" s="64"/>
    </row>
    <row r="10" spans="1:6" s="1" customFormat="1" ht="15.75" customHeight="1" x14ac:dyDescent="0.4">
      <c r="C10" s="5"/>
    </row>
    <row r="11" spans="1:6" s="1" customFormat="1" x14ac:dyDescent="0.2"/>
    <row r="12" spans="1:6" s="1" customFormat="1" x14ac:dyDescent="0.2"/>
    <row r="13" spans="1:6" s="1" customFormat="1" ht="23.25" customHeight="1" x14ac:dyDescent="0.25">
      <c r="C13" s="6" t="s">
        <v>1</v>
      </c>
      <c r="E13" s="7">
        <v>2011</v>
      </c>
    </row>
    <row r="14" spans="1:6" s="1" customFormat="1" ht="15.75" x14ac:dyDescent="0.25">
      <c r="C14" s="6" t="s">
        <v>2</v>
      </c>
      <c r="E14" s="7">
        <v>14</v>
      </c>
      <c r="F14" s="4"/>
    </row>
    <row r="15" spans="1:6" s="1" customFormat="1" x14ac:dyDescent="0.2">
      <c r="E15" s="8"/>
    </row>
    <row r="16" spans="1:6" s="1" customFormat="1" ht="15.75" x14ac:dyDescent="0.25">
      <c r="C16" s="9" t="s">
        <v>3</v>
      </c>
      <c r="D16" s="10"/>
      <c r="E16" s="11">
        <v>4.4999999999999998E-2</v>
      </c>
      <c r="F16" s="4"/>
    </row>
    <row r="17" spans="3:6" s="1" customFormat="1" ht="15.75" x14ac:dyDescent="0.25">
      <c r="C17" s="6" t="s">
        <v>4</v>
      </c>
    </row>
    <row r="18" spans="3:6" s="1" customFormat="1" ht="21" customHeight="1" x14ac:dyDescent="0.25">
      <c r="C18" s="12" t="s">
        <v>33</v>
      </c>
      <c r="E18" s="13">
        <v>26982823.090299994</v>
      </c>
      <c r="F18" s="6"/>
    </row>
    <row r="19" spans="3:6" s="1" customFormat="1" ht="12.75" customHeight="1" x14ac:dyDescent="0.25">
      <c r="C19" s="12" t="s">
        <v>34</v>
      </c>
      <c r="E19" s="13">
        <v>23602558.322999995</v>
      </c>
      <c r="F19" s="6"/>
    </row>
    <row r="20" spans="3:6" s="1" customFormat="1" ht="15.75" x14ac:dyDescent="0.25">
      <c r="C20" s="9" t="s">
        <v>5</v>
      </c>
      <c r="D20" s="10"/>
      <c r="E20" s="11">
        <v>1.1934669401233333E-2</v>
      </c>
      <c r="F20" s="4"/>
    </row>
    <row r="21" spans="3:6" s="1" customFormat="1" ht="15.75" x14ac:dyDescent="0.25">
      <c r="C21" s="9" t="s">
        <v>6</v>
      </c>
      <c r="D21" s="10"/>
      <c r="E21" s="14">
        <v>0.1</v>
      </c>
      <c r="F21" s="6"/>
    </row>
    <row r="22" spans="3:6" s="1" customFormat="1" ht="24.75" customHeight="1" x14ac:dyDescent="0.25">
      <c r="C22" s="6" t="s">
        <v>7</v>
      </c>
      <c r="E22" s="8"/>
    </row>
    <row r="23" spans="3:6" s="1" customFormat="1" x14ac:dyDescent="0.2">
      <c r="C23" s="1" t="s">
        <v>8</v>
      </c>
      <c r="E23" s="15">
        <v>129145318</v>
      </c>
    </row>
    <row r="24" spans="3:6" s="1" customFormat="1" x14ac:dyDescent="0.2">
      <c r="C24" s="16" t="s">
        <v>9</v>
      </c>
      <c r="E24" s="15">
        <v>0</v>
      </c>
    </row>
    <row r="25" spans="3:6" s="1" customFormat="1" x14ac:dyDescent="0.2">
      <c r="C25" s="16" t="s">
        <v>10</v>
      </c>
      <c r="E25" s="15">
        <v>0</v>
      </c>
    </row>
    <row r="26" spans="3:6" s="1" customFormat="1" x14ac:dyDescent="0.2">
      <c r="C26" s="16" t="s">
        <v>11</v>
      </c>
      <c r="E26" s="15">
        <v>0</v>
      </c>
    </row>
    <row r="27" spans="3:6" s="1" customFormat="1" x14ac:dyDescent="0.2">
      <c r="C27" s="16" t="s">
        <v>12</v>
      </c>
      <c r="E27" s="15">
        <v>0</v>
      </c>
    </row>
    <row r="28" spans="3:6" s="1" customFormat="1" x14ac:dyDescent="0.2">
      <c r="C28" s="16" t="s">
        <v>13</v>
      </c>
      <c r="E28" s="15">
        <v>0</v>
      </c>
    </row>
    <row r="29" spans="3:6" s="1" customFormat="1" x14ac:dyDescent="0.2">
      <c r="C29" s="1" t="s">
        <v>14</v>
      </c>
      <c r="E29" s="15">
        <v>129145318</v>
      </c>
    </row>
    <row r="30" spans="3:6" s="1" customFormat="1" x14ac:dyDescent="0.2">
      <c r="E30" s="15"/>
    </row>
    <row r="31" spans="3:6" s="1" customFormat="1" x14ac:dyDescent="0.2">
      <c r="C31" s="1" t="s">
        <v>15</v>
      </c>
      <c r="E31" s="17">
        <f>(E23+E29)/2</f>
        <v>129145318</v>
      </c>
    </row>
    <row r="32" spans="3:6" s="1" customFormat="1" x14ac:dyDescent="0.2">
      <c r="E32" s="15"/>
    </row>
    <row r="33" spans="3:6" s="1" customFormat="1" x14ac:dyDescent="0.2">
      <c r="C33" s="16" t="s">
        <v>16</v>
      </c>
      <c r="E33" s="15">
        <v>64061997</v>
      </c>
    </row>
    <row r="34" spans="3:6" s="1" customFormat="1" ht="15.75" x14ac:dyDescent="0.25">
      <c r="C34" s="18" t="s">
        <v>17</v>
      </c>
      <c r="E34" s="15">
        <v>4800644</v>
      </c>
      <c r="F34" s="6"/>
    </row>
    <row r="35" spans="3:6" s="1" customFormat="1" x14ac:dyDescent="0.2">
      <c r="C35" s="18" t="s">
        <v>18</v>
      </c>
      <c r="E35" s="15">
        <v>0</v>
      </c>
    </row>
    <row r="36" spans="3:6" s="1" customFormat="1" x14ac:dyDescent="0.2">
      <c r="C36" s="18" t="s">
        <v>19</v>
      </c>
      <c r="E36" s="15">
        <v>0</v>
      </c>
    </row>
    <row r="37" spans="3:6" s="1" customFormat="1" x14ac:dyDescent="0.2">
      <c r="C37" s="16" t="s">
        <v>20</v>
      </c>
      <c r="E37" s="15">
        <v>68862641</v>
      </c>
    </row>
    <row r="38" spans="3:6" s="1" customFormat="1" x14ac:dyDescent="0.2">
      <c r="C38" s="16"/>
      <c r="E38" s="15"/>
    </row>
    <row r="39" spans="3:6" s="1" customFormat="1" x14ac:dyDescent="0.2">
      <c r="C39" s="1" t="s">
        <v>21</v>
      </c>
      <c r="E39" s="17">
        <f>(E33+E37)/2</f>
        <v>66462319</v>
      </c>
    </row>
    <row r="40" spans="3:6" s="1" customFormat="1" x14ac:dyDescent="0.2">
      <c r="E40" s="15"/>
    </row>
    <row r="41" spans="3:6" s="1" customFormat="1" ht="15.75" x14ac:dyDescent="0.25">
      <c r="C41" s="6" t="s">
        <v>22</v>
      </c>
      <c r="E41" s="17">
        <f>E31-E39</f>
        <v>62682999</v>
      </c>
      <c r="F41" s="6"/>
    </row>
    <row r="42" spans="3:6" s="1" customFormat="1" x14ac:dyDescent="0.2">
      <c r="E42" s="8"/>
    </row>
    <row r="43" spans="3:6" s="1" customFormat="1" x14ac:dyDescent="0.2">
      <c r="E43" s="8"/>
    </row>
    <row r="44" spans="3:6" s="1" customFormat="1" ht="15.75" x14ac:dyDescent="0.25">
      <c r="C44" s="6" t="s">
        <v>23</v>
      </c>
      <c r="E44" s="8"/>
    </row>
    <row r="45" spans="3:6" s="1" customFormat="1" x14ac:dyDescent="0.2">
      <c r="C45" s="16" t="s">
        <v>24</v>
      </c>
      <c r="E45" s="15">
        <v>87235651</v>
      </c>
    </row>
    <row r="46" spans="3:6" s="1" customFormat="1" x14ac:dyDescent="0.2">
      <c r="C46" s="16" t="s">
        <v>25</v>
      </c>
      <c r="E46" s="19">
        <v>0.15</v>
      </c>
    </row>
    <row r="47" spans="3:6" s="1" customFormat="1" ht="15.75" x14ac:dyDescent="0.25">
      <c r="C47" s="6" t="s">
        <v>23</v>
      </c>
      <c r="E47" s="17">
        <f>E45*E46</f>
        <v>13085347.65</v>
      </c>
      <c r="F47" s="6"/>
    </row>
    <row r="48" spans="3:6" s="1" customFormat="1" x14ac:dyDescent="0.2">
      <c r="E48" s="8"/>
    </row>
    <row r="49" spans="2:13" s="1" customFormat="1" ht="16.5" thickBot="1" x14ac:dyDescent="0.3">
      <c r="C49" s="6" t="s">
        <v>26</v>
      </c>
      <c r="E49" s="20">
        <f>E41+E47</f>
        <v>75768346.650000006</v>
      </c>
      <c r="F49" s="4"/>
      <c r="M49" s="6"/>
    </row>
    <row r="50" spans="2:13" s="1" customFormat="1" x14ac:dyDescent="0.2">
      <c r="E50" s="8"/>
      <c r="F50" s="16"/>
    </row>
    <row r="51" spans="2:13" s="1" customFormat="1" ht="15.75" x14ac:dyDescent="0.25">
      <c r="C51" s="6" t="s">
        <v>27</v>
      </c>
      <c r="D51" s="21"/>
      <c r="E51" s="22">
        <f>E34</f>
        <v>4800644</v>
      </c>
      <c r="F51" s="4"/>
    </row>
    <row r="52" spans="2:13" s="1" customFormat="1" x14ac:dyDescent="0.2">
      <c r="E52" s="8"/>
      <c r="I52" s="29"/>
    </row>
    <row r="53" spans="2:13" s="1" customFormat="1" ht="15.75" x14ac:dyDescent="0.25">
      <c r="C53" s="6" t="s">
        <v>28</v>
      </c>
      <c r="E53" s="23"/>
      <c r="F53" s="32" t="s">
        <v>3</v>
      </c>
      <c r="I53" s="37"/>
      <c r="K53" s="32"/>
      <c r="L53" s="32"/>
      <c r="M53" s="32"/>
    </row>
    <row r="54" spans="2:13" s="1" customFormat="1" ht="15.75" x14ac:dyDescent="0.25">
      <c r="B54" s="24">
        <v>1</v>
      </c>
      <c r="C54" s="1" t="str">
        <f>CONCATENATE("    Price Cap IR Year ",E$13+B54)</f>
        <v xml:space="preserve">    Price Cap IR Year 2012</v>
      </c>
      <c r="E54" s="25">
        <f t="shared" ref="E54:E72" si="0">IF(ISERROR(1+((RB/d)*(g+PCI*(1+g)))*((1+g)*(1+F54))^(B54-1) + 10%), 0, 1+((RB/d)*(g+F54*(1+g)))*((1+g)*(1+F54))^(B54-1) + 10%)</f>
        <v>2.0070737020223444</v>
      </c>
      <c r="F54" s="30">
        <f>PCI</f>
        <v>4.4999999999999998E-2</v>
      </c>
    </row>
    <row r="55" spans="2:13" s="1" customFormat="1" ht="15.75" x14ac:dyDescent="0.25">
      <c r="B55" s="24">
        <v>2</v>
      </c>
      <c r="C55" s="1" t="str">
        <f t="shared" ref="C55:C72" si="1">CONCATENATE("    Price Cap IR Year ",E$13+B55)</f>
        <v xml:space="preserve">    Price Cap IR Year 2013</v>
      </c>
      <c r="E55" s="25">
        <f t="shared" si="0"/>
        <v>2.0592047964835678</v>
      </c>
      <c r="F55" s="30">
        <f>F54</f>
        <v>4.4999999999999998E-2</v>
      </c>
    </row>
    <row r="56" spans="2:13" s="1" customFormat="1" ht="15.75" x14ac:dyDescent="0.25">
      <c r="B56" s="24">
        <v>3</v>
      </c>
      <c r="C56" s="1" t="str">
        <f t="shared" si="1"/>
        <v xml:space="preserve">    Price Cap IR Year 2014</v>
      </c>
      <c r="E56" s="25">
        <f t="shared" si="0"/>
        <v>2.1143319551054716</v>
      </c>
      <c r="F56" s="30">
        <f>F55</f>
        <v>4.4999999999999998E-2</v>
      </c>
    </row>
    <row r="57" spans="2:13" s="1" customFormat="1" ht="15.75" x14ac:dyDescent="0.25">
      <c r="B57" s="24">
        <v>4</v>
      </c>
      <c r="C57" s="1" t="str">
        <f t="shared" si="1"/>
        <v xml:space="preserve">    Price Cap IR Year 2015</v>
      </c>
      <c r="E57" s="25">
        <f t="shared" si="0"/>
        <v>2.1726273668771365</v>
      </c>
      <c r="F57" s="30">
        <f t="shared" ref="F57:F72" si="2">F56</f>
        <v>4.4999999999999998E-2</v>
      </c>
    </row>
    <row r="58" spans="2:13" s="1" customFormat="1" ht="15.75" x14ac:dyDescent="0.25">
      <c r="B58" s="24">
        <v>5</v>
      </c>
      <c r="C58" s="1" t="str">
        <f t="shared" si="1"/>
        <v xml:space="preserve">    Price Cap IR Year 2016</v>
      </c>
      <c r="E58" s="25">
        <f t="shared" si="0"/>
        <v>2.2342731167866492</v>
      </c>
      <c r="F58" s="30">
        <f t="shared" si="2"/>
        <v>4.4999999999999998E-2</v>
      </c>
    </row>
    <row r="59" spans="2:13" s="1" customFormat="1" ht="15.75" x14ac:dyDescent="0.25">
      <c r="B59" s="24">
        <v>6</v>
      </c>
      <c r="C59" s="1" t="str">
        <f t="shared" si="1"/>
        <v xml:space="preserve">    Price Cap IR Year 2017</v>
      </c>
      <c r="E59" s="25">
        <f t="shared" si="0"/>
        <v>2.2994617545612832</v>
      </c>
      <c r="F59" s="30">
        <f t="shared" si="2"/>
        <v>4.4999999999999998E-2</v>
      </c>
    </row>
    <row r="60" spans="2:13" s="1" customFormat="1" ht="15.75" x14ac:dyDescent="0.25">
      <c r="B60" s="24">
        <v>7</v>
      </c>
      <c r="C60" s="1" t="str">
        <f t="shared" si="1"/>
        <v xml:space="preserve">    Price Cap IR Year 2018</v>
      </c>
      <c r="E60" s="25">
        <f t="shared" si="0"/>
        <v>2.3683968960941582</v>
      </c>
      <c r="F60" s="30">
        <f t="shared" si="2"/>
        <v>4.4999999999999998E-2</v>
      </c>
    </row>
    <row r="61" spans="2:13" s="1" customFormat="1" ht="15.75" x14ac:dyDescent="0.25">
      <c r="B61" s="24">
        <v>8</v>
      </c>
      <c r="C61" s="1" t="str">
        <f t="shared" si="1"/>
        <v xml:space="preserve">    Price Cap IR Year 2019</v>
      </c>
      <c r="E61" s="25">
        <f t="shared" si="0"/>
        <v>2.441293859435929</v>
      </c>
      <c r="F61" s="30">
        <f t="shared" si="2"/>
        <v>4.4999999999999998E-2</v>
      </c>
    </row>
    <row r="62" spans="2:13" s="1" customFormat="1" ht="15.75" x14ac:dyDescent="0.25">
      <c r="B62" s="24">
        <v>9</v>
      </c>
      <c r="C62" s="1" t="str">
        <f t="shared" si="1"/>
        <v xml:space="preserve">    Price Cap IR Year 2020</v>
      </c>
      <c r="E62" s="25">
        <f t="shared" si="0"/>
        <v>2.5183803373380198</v>
      </c>
      <c r="F62" s="30">
        <f t="shared" si="2"/>
        <v>4.4999999999999998E-2</v>
      </c>
    </row>
    <row r="63" spans="2:13" s="1" customFormat="1" ht="15.75" x14ac:dyDescent="0.25">
      <c r="B63" s="24">
        <v>10</v>
      </c>
      <c r="C63" s="1" t="str">
        <f t="shared" si="1"/>
        <v xml:space="preserve">    Price Cap IR Year 2021</v>
      </c>
      <c r="E63" s="25">
        <f t="shared" si="0"/>
        <v>2.5998971084480798</v>
      </c>
      <c r="F63" s="30">
        <f t="shared" si="2"/>
        <v>4.4999999999999998E-2</v>
      </c>
    </row>
    <row r="64" spans="2:13" s="1" customFormat="1" ht="15.75" x14ac:dyDescent="0.25">
      <c r="B64" s="24">
        <v>11</v>
      </c>
      <c r="C64" s="1" t="str">
        <f t="shared" si="1"/>
        <v xml:space="preserve">    Price Cap IR Year 2022</v>
      </c>
      <c r="E64" s="25">
        <f t="shared" si="0"/>
        <v>2.6860987893790704</v>
      </c>
      <c r="F64" s="30">
        <f t="shared" si="2"/>
        <v>4.4999999999999998E-2</v>
      </c>
    </row>
    <row r="65" spans="2:6" s="1" customFormat="1" ht="15.75" x14ac:dyDescent="0.25">
      <c r="B65" s="24">
        <v>12</v>
      </c>
      <c r="C65" s="1" t="str">
        <f t="shared" si="1"/>
        <v xml:space="preserve">    Price Cap IR Year 2023</v>
      </c>
      <c r="E65" s="25">
        <f t="shared" si="0"/>
        <v>2.7772546300010661</v>
      </c>
      <c r="F65" s="30">
        <f t="shared" si="2"/>
        <v>4.4999999999999998E-2</v>
      </c>
    </row>
    <row r="66" spans="2:6" s="1" customFormat="1" ht="15.75" x14ac:dyDescent="0.25">
      <c r="B66" s="24">
        <v>13</v>
      </c>
      <c r="C66" s="1" t="str">
        <f t="shared" si="1"/>
        <v xml:space="preserve">    Price Cap IR Year 2024</v>
      </c>
      <c r="E66" s="25">
        <f t="shared" si="0"/>
        <v>2.873649354439848</v>
      </c>
      <c r="F66" s="30">
        <f t="shared" si="2"/>
        <v>4.4999999999999998E-2</v>
      </c>
    </row>
    <row r="67" spans="2:6" s="1" customFormat="1" ht="15.75" x14ac:dyDescent="0.25">
      <c r="B67" s="24">
        <v>14</v>
      </c>
      <c r="C67" s="1" t="str">
        <f t="shared" si="1"/>
        <v xml:space="preserve">    Price Cap IR Year 2025</v>
      </c>
      <c r="E67" s="25">
        <f t="shared" si="0"/>
        <v>2.9755840504091444</v>
      </c>
      <c r="F67" s="30">
        <f t="shared" si="2"/>
        <v>4.4999999999999998E-2</v>
      </c>
    </row>
    <row r="68" spans="2:6" s="1" customFormat="1" ht="15.75" x14ac:dyDescent="0.25">
      <c r="B68" s="24">
        <v>15</v>
      </c>
      <c r="C68" s="1" t="str">
        <f t="shared" si="1"/>
        <v xml:space="preserve">    Price Cap IR Year 2026</v>
      </c>
      <c r="E68" s="25">
        <f t="shared" si="0"/>
        <v>3.0833771096543283</v>
      </c>
      <c r="F68" s="30">
        <f t="shared" si="2"/>
        <v>4.4999999999999998E-2</v>
      </c>
    </row>
    <row r="69" spans="2:6" s="1" customFormat="1" ht="15.75" x14ac:dyDescent="0.25">
      <c r="B69" s="24">
        <v>16</v>
      </c>
      <c r="C69" s="1" t="str">
        <f t="shared" si="1"/>
        <v xml:space="preserve">    Price Cap IR Year 2027</v>
      </c>
      <c r="E69" s="25">
        <f t="shared" si="0"/>
        <v>3.1973652224450473</v>
      </c>
      <c r="F69" s="30">
        <f t="shared" si="2"/>
        <v>4.4999999999999998E-2</v>
      </c>
    </row>
    <row r="70" spans="2:6" s="1" customFormat="1" ht="15.75" x14ac:dyDescent="0.25">
      <c r="B70" s="24">
        <v>17</v>
      </c>
      <c r="C70" s="1" t="str">
        <f t="shared" si="1"/>
        <v xml:space="preserve">    Price Cap IR Year 2028</v>
      </c>
      <c r="E70" s="25">
        <f t="shared" si="0"/>
        <v>3.3179044292230588</v>
      </c>
      <c r="F70" s="30">
        <f t="shared" si="2"/>
        <v>4.4999999999999998E-2</v>
      </c>
    </row>
    <row r="71" spans="2:6" s="1" customFormat="1" ht="15.75" x14ac:dyDescent="0.25">
      <c r="B71" s="24">
        <v>18</v>
      </c>
      <c r="C71" s="1" t="str">
        <f t="shared" si="1"/>
        <v xml:space="preserve">    Price Cap IR Year 2029</v>
      </c>
      <c r="E71" s="25">
        <f t="shared" si="0"/>
        <v>3.4453712326900883</v>
      </c>
      <c r="F71" s="30">
        <f t="shared" si="2"/>
        <v>4.4999999999999998E-2</v>
      </c>
    </row>
    <row r="72" spans="2:6" s="1" customFormat="1" ht="15.75" x14ac:dyDescent="0.25">
      <c r="B72" s="24">
        <v>19</v>
      </c>
      <c r="C72" s="1" t="str">
        <f t="shared" si="1"/>
        <v xml:space="preserve">    Price Cap IR Year 2030</v>
      </c>
      <c r="E72" s="25">
        <f t="shared" si="0"/>
        <v>3.5801637738093</v>
      </c>
      <c r="F72" s="30">
        <f t="shared" si="2"/>
        <v>4.4999999999999998E-2</v>
      </c>
    </row>
    <row r="73" spans="2:6" s="1" customFormat="1" ht="15.75" x14ac:dyDescent="0.25">
      <c r="C73" s="6"/>
      <c r="E73" s="8"/>
    </row>
    <row r="74" spans="2:6" s="1" customFormat="1" ht="15.75" x14ac:dyDescent="0.25">
      <c r="C74" s="6" t="s">
        <v>29</v>
      </c>
      <c r="E74" s="26"/>
      <c r="F74" s="6"/>
    </row>
    <row r="75" spans="2:6" s="1" customFormat="1" ht="15.75" x14ac:dyDescent="0.25">
      <c r="C75" s="1" t="str">
        <f>C54</f>
        <v xml:space="preserve">    Price Cap IR Year 2012</v>
      </c>
      <c r="E75" s="27">
        <f t="shared" ref="E75:E93" si="3">IF(ISERROR(d*E54), "", d*E54)</f>
        <v>9635246.3251713552</v>
      </c>
    </row>
    <row r="76" spans="2:6" s="1" customFormat="1" ht="15.75" x14ac:dyDescent="0.25">
      <c r="C76" s="1" t="str">
        <f t="shared" ref="C76:C93" si="4">C55</f>
        <v xml:space="preserve">    Price Cap IR Year 2013</v>
      </c>
      <c r="E76" s="27">
        <f t="shared" si="3"/>
        <v>9885509.1510100607</v>
      </c>
    </row>
    <row r="77" spans="2:6" s="1" customFormat="1" ht="15.75" x14ac:dyDescent="0.25">
      <c r="C77" s="1" t="str">
        <f t="shared" si="4"/>
        <v xml:space="preserve">    Price Cap IR Year 2014</v>
      </c>
      <c r="E77" s="27">
        <f t="shared" si="3"/>
        <v>10150155.014285352</v>
      </c>
    </row>
    <row r="78" spans="2:6" s="1" customFormat="1" ht="15.75" x14ac:dyDescent="0.25">
      <c r="C78" s="1" t="str">
        <f t="shared" si="4"/>
        <v xml:space="preserve">    Price Cap IR Year 2015</v>
      </c>
      <c r="E78" s="27">
        <f t="shared" si="3"/>
        <v>10430010.533034524</v>
      </c>
    </row>
    <row r="79" spans="2:6" s="1" customFormat="1" ht="15.75" x14ac:dyDescent="0.25">
      <c r="C79" s="1" t="str">
        <f t="shared" si="4"/>
        <v xml:space="preserve">    Price Cap IR Year 2016</v>
      </c>
      <c r="E79" s="27">
        <f t="shared" si="3"/>
        <v>10725949.832463127</v>
      </c>
    </row>
    <row r="80" spans="2:6" s="1" customFormat="1" ht="15.75" x14ac:dyDescent="0.25">
      <c r="C80" s="1" t="str">
        <f t="shared" si="4"/>
        <v xml:space="preserve">    Price Cap IR Year 2017</v>
      </c>
      <c r="E80" s="27">
        <f t="shared" si="3"/>
        <v>11038897.275264097</v>
      </c>
    </row>
    <row r="81" spans="2:15" s="1" customFormat="1" ht="15.75" x14ac:dyDescent="0.25">
      <c r="C81" s="1" t="str">
        <f t="shared" si="4"/>
        <v xml:space="preserve">    Price Cap IR Year 2018</v>
      </c>
      <c r="E81" s="27">
        <f t="shared" si="3"/>
        <v>11369830.348853044</v>
      </c>
    </row>
    <row r="82" spans="2:15" s="1" customFormat="1" ht="15.75" x14ac:dyDescent="0.25">
      <c r="C82" s="1" t="str">
        <f t="shared" si="4"/>
        <v xml:space="preserve">    Price Cap IR Year 2019</v>
      </c>
      <c r="E82" s="27">
        <f t="shared" si="3"/>
        <v>11719782.718537936</v>
      </c>
    </row>
    <row r="83" spans="2:15" s="1" customFormat="1" ht="15.75" x14ac:dyDescent="0.25">
      <c r="C83" s="1" t="str">
        <f t="shared" si="4"/>
        <v xml:space="preserve">    Price Cap IR Year 2020</v>
      </c>
      <c r="E83" s="27">
        <f t="shared" si="3"/>
        <v>12089847.456159741</v>
      </c>
    </row>
    <row r="84" spans="2:15" s="1" customFormat="1" ht="15.75" x14ac:dyDescent="0.25">
      <c r="C84" s="1" t="str">
        <f t="shared" si="4"/>
        <v xml:space="preserve">    Price Cap IR Year 2021</v>
      </c>
      <c r="E84" s="27">
        <f t="shared" si="3"/>
        <v>12481180.454288624</v>
      </c>
    </row>
    <row r="85" spans="2:15" s="1" customFormat="1" ht="15.75" x14ac:dyDescent="0.25">
      <c r="C85" s="1" t="str">
        <f t="shared" si="4"/>
        <v xml:space="preserve">    Price Cap IR Year 2022</v>
      </c>
      <c r="E85" s="27">
        <f t="shared" si="3"/>
        <v>12895004.036639899</v>
      </c>
    </row>
    <row r="86" spans="2:15" s="1" customFormat="1" ht="15.75" x14ac:dyDescent="0.25">
      <c r="C86" s="1" t="str">
        <f t="shared" si="4"/>
        <v xml:space="preserve">    Price Cap IR Year 2023</v>
      </c>
      <c r="E86" s="27">
        <f t="shared" si="3"/>
        <v>13332610.775986837</v>
      </c>
    </row>
    <row r="87" spans="2:15" s="1" customFormat="1" ht="15.75" x14ac:dyDescent="0.25">
      <c r="C87" s="1" t="str">
        <f t="shared" si="4"/>
        <v xml:space="preserve">    Price Cap IR Year 2024</v>
      </c>
      <c r="E87" s="27">
        <f t="shared" si="3"/>
        <v>13795367.53149553</v>
      </c>
    </row>
    <row r="88" spans="2:15" s="1" customFormat="1" ht="15.75" x14ac:dyDescent="0.25">
      <c r="C88" s="33" t="str">
        <f t="shared" si="4"/>
        <v xml:space="preserve">    Price Cap IR Year 2025</v>
      </c>
      <c r="D88" s="33"/>
      <c r="E88" s="34">
        <f t="shared" si="3"/>
        <v>14284719.718092356</v>
      </c>
      <c r="F88" s="33"/>
      <c r="G88" s="33"/>
      <c r="O88" s="36"/>
    </row>
    <row r="89" spans="2:15" s="1" customFormat="1" ht="15.75" x14ac:dyDescent="0.25">
      <c r="C89" s="1" t="str">
        <f t="shared" si="4"/>
        <v xml:space="preserve">    Price Cap IR Year 2026</v>
      </c>
      <c r="E89" s="27">
        <f t="shared" si="3"/>
        <v>14802195.821199393</v>
      </c>
    </row>
    <row r="90" spans="2:15" s="1" customFormat="1" ht="15.75" x14ac:dyDescent="0.25">
      <c r="C90" s="1" t="str">
        <f t="shared" si="4"/>
        <v xml:space="preserve">    Price Cap IR Year 2027</v>
      </c>
      <c r="E90" s="27">
        <f t="shared" si="3"/>
        <v>15349412.170939481</v>
      </c>
    </row>
    <row r="91" spans="2:15" s="1" customFormat="1" ht="15.75" x14ac:dyDescent="0.25">
      <c r="C91" s="1" t="str">
        <f t="shared" si="4"/>
        <v xml:space="preserve">    Price Cap IR Year 2028</v>
      </c>
      <c r="E91" s="27">
        <f t="shared" si="3"/>
        <v>15928077.990723101</v>
      </c>
    </row>
    <row r="92" spans="2:15" s="1" customFormat="1" ht="15.75" x14ac:dyDescent="0.25">
      <c r="C92" s="1" t="str">
        <f t="shared" si="4"/>
        <v xml:space="preserve">    Price Cap IR Year 2029</v>
      </c>
      <c r="E92" s="27">
        <f t="shared" si="3"/>
        <v>16540000.735986276</v>
      </c>
    </row>
    <row r="93" spans="2:15" s="1" customFormat="1" ht="15.75" x14ac:dyDescent="0.25">
      <c r="C93" s="1" t="str">
        <f t="shared" si="4"/>
        <v xml:space="preserve">    Price Cap IR Year 2030</v>
      </c>
      <c r="E93" s="27">
        <f t="shared" si="3"/>
        <v>17187091.739754971</v>
      </c>
    </row>
    <row r="94" spans="2:15" s="1" customFormat="1" x14ac:dyDescent="0.2"/>
    <row r="95" spans="2:15" s="1" customFormat="1" ht="44.25" customHeight="1" x14ac:dyDescent="0.2">
      <c r="B95" s="28" t="s">
        <v>30</v>
      </c>
      <c r="C95" s="65" t="s">
        <v>31</v>
      </c>
      <c r="D95" s="65"/>
      <c r="E95" s="65"/>
      <c r="F95" s="65"/>
    </row>
    <row r="96" spans="2:15" s="1" customFormat="1" x14ac:dyDescent="0.2">
      <c r="F96" s="29"/>
    </row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</sheetData>
  <mergeCells count="2">
    <mergeCell ref="C9:E9"/>
    <mergeCell ref="C95:F9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B7A64-8636-4097-8DB1-5BDED1216AB9}">
  <dimension ref="A1:F107"/>
  <sheetViews>
    <sheetView topLeftCell="A50" workbookViewId="0">
      <selection activeCell="B56" sqref="B56:B72"/>
    </sheetView>
  </sheetViews>
  <sheetFormatPr defaultColWidth="9.140625" defaultRowHeight="15" x14ac:dyDescent="0.2"/>
  <cols>
    <col min="1" max="1" width="4.140625" style="2" customWidth="1"/>
    <col min="2" max="2" width="13.5703125" style="2" customWidth="1"/>
    <col min="3" max="3" width="61.5703125" style="2" customWidth="1"/>
    <col min="4" max="4" width="3.5703125" style="2" customWidth="1"/>
    <col min="5" max="5" width="27.5703125" style="2" customWidth="1"/>
    <col min="6" max="6" width="16.42578125" style="2" bestFit="1" customWidth="1"/>
    <col min="7" max="7" width="3.5703125" style="2" customWidth="1"/>
    <col min="8" max="8" width="21.28515625" style="2" customWidth="1"/>
    <col min="9" max="9" width="22.7109375" style="2" customWidth="1"/>
    <col min="10" max="15" width="9.140625" style="2"/>
    <col min="16" max="16" width="3.5703125" style="2" customWidth="1"/>
    <col min="17" max="16384" width="9.140625" style="2"/>
  </cols>
  <sheetData>
    <row r="1" spans="1:6" x14ac:dyDescent="0.2">
      <c r="A1" s="1"/>
      <c r="B1" s="1"/>
      <c r="C1" s="1"/>
      <c r="D1" s="1"/>
      <c r="E1" s="1"/>
      <c r="F1" s="1"/>
    </row>
    <row r="2" spans="1:6" s="1" customFormat="1" ht="18" x14ac:dyDescent="0.25">
      <c r="C2" s="3"/>
    </row>
    <row r="3" spans="1:6" s="1" customFormat="1" ht="29.25" customHeight="1" x14ac:dyDescent="0.25">
      <c r="C3" s="3"/>
    </row>
    <row r="4" spans="1:6" s="1" customFormat="1" ht="29.25" customHeight="1" x14ac:dyDescent="0.25">
      <c r="C4" s="3"/>
    </row>
    <row r="5" spans="1:6" s="1" customFormat="1" ht="29.25" customHeight="1" x14ac:dyDescent="0.25">
      <c r="C5" s="3"/>
    </row>
    <row r="6" spans="1:6" s="1" customFormat="1" x14ac:dyDescent="0.2"/>
    <row r="7" spans="1:6" s="1" customFormat="1" x14ac:dyDescent="0.2"/>
    <row r="8" spans="1:6" s="1" customFormat="1" ht="15.75" x14ac:dyDescent="0.25">
      <c r="A8" s="4" t="s">
        <v>0</v>
      </c>
    </row>
    <row r="9" spans="1:6" s="1" customFormat="1" ht="23.25" x14ac:dyDescent="0.2">
      <c r="C9" s="64" t="s">
        <v>32</v>
      </c>
      <c r="D9" s="64"/>
      <c r="E9" s="64"/>
    </row>
    <row r="10" spans="1:6" s="1" customFormat="1" ht="15.75" customHeight="1" x14ac:dyDescent="0.4">
      <c r="C10" s="5"/>
    </row>
    <row r="11" spans="1:6" s="1" customFormat="1" x14ac:dyDescent="0.2"/>
    <row r="12" spans="1:6" s="1" customFormat="1" x14ac:dyDescent="0.2"/>
    <row r="13" spans="1:6" s="1" customFormat="1" ht="23.25" customHeight="1" x14ac:dyDescent="0.25">
      <c r="C13" s="6" t="s">
        <v>1</v>
      </c>
      <c r="E13" s="7">
        <v>2011</v>
      </c>
    </row>
    <row r="14" spans="1:6" s="1" customFormat="1" ht="15.75" x14ac:dyDescent="0.25">
      <c r="C14" s="6" t="s">
        <v>2</v>
      </c>
      <c r="E14" s="7">
        <v>14</v>
      </c>
      <c r="F14" s="4"/>
    </row>
    <row r="15" spans="1:6" s="1" customFormat="1" x14ac:dyDescent="0.2">
      <c r="E15" s="8"/>
    </row>
    <row r="16" spans="1:6" s="1" customFormat="1" ht="15.75" x14ac:dyDescent="0.25">
      <c r="C16" s="9" t="s">
        <v>3</v>
      </c>
      <c r="D16" s="10"/>
      <c r="E16" s="11">
        <v>3.4000000000000002E-2</v>
      </c>
      <c r="F16" s="4"/>
    </row>
    <row r="17" spans="3:6" s="1" customFormat="1" ht="15.75" x14ac:dyDescent="0.25">
      <c r="C17" s="6" t="s">
        <v>4</v>
      </c>
    </row>
    <row r="18" spans="3:6" s="1" customFormat="1" ht="21" customHeight="1" x14ac:dyDescent="0.25">
      <c r="C18" s="12" t="s">
        <v>33</v>
      </c>
      <c r="E18" s="13">
        <v>26982823.090299994</v>
      </c>
      <c r="F18" s="6"/>
    </row>
    <row r="19" spans="3:6" s="1" customFormat="1" ht="12.75" customHeight="1" x14ac:dyDescent="0.25">
      <c r="C19" s="12" t="s">
        <v>34</v>
      </c>
      <c r="E19" s="13">
        <v>23602558.322999995</v>
      </c>
      <c r="F19" s="6"/>
    </row>
    <row r="20" spans="3:6" s="1" customFormat="1" ht="15.75" x14ac:dyDescent="0.25">
      <c r="C20" s="9" t="s">
        <v>5</v>
      </c>
      <c r="D20" s="10"/>
      <c r="E20" s="11">
        <v>1.1934669401233333E-2</v>
      </c>
      <c r="F20" s="4"/>
    </row>
    <row r="21" spans="3:6" s="1" customFormat="1" ht="15.75" x14ac:dyDescent="0.25">
      <c r="C21" s="9" t="s">
        <v>6</v>
      </c>
      <c r="D21" s="10"/>
      <c r="E21" s="14">
        <v>0.1</v>
      </c>
      <c r="F21" s="6"/>
    </row>
    <row r="22" spans="3:6" s="1" customFormat="1" ht="24.75" customHeight="1" x14ac:dyDescent="0.25">
      <c r="C22" s="6" t="s">
        <v>7</v>
      </c>
      <c r="E22" s="8"/>
    </row>
    <row r="23" spans="3:6" s="1" customFormat="1" x14ac:dyDescent="0.2">
      <c r="C23" s="1" t="s">
        <v>8</v>
      </c>
      <c r="E23" s="15">
        <v>129145318</v>
      </c>
    </row>
    <row r="24" spans="3:6" s="1" customFormat="1" x14ac:dyDescent="0.2">
      <c r="C24" s="16" t="s">
        <v>9</v>
      </c>
      <c r="E24" s="15">
        <v>0</v>
      </c>
    </row>
    <row r="25" spans="3:6" s="1" customFormat="1" x14ac:dyDescent="0.2">
      <c r="C25" s="16" t="s">
        <v>10</v>
      </c>
      <c r="E25" s="15">
        <v>0</v>
      </c>
    </row>
    <row r="26" spans="3:6" s="1" customFormat="1" x14ac:dyDescent="0.2">
      <c r="C26" s="16" t="s">
        <v>11</v>
      </c>
      <c r="E26" s="15">
        <v>0</v>
      </c>
    </row>
    <row r="27" spans="3:6" s="1" customFormat="1" x14ac:dyDescent="0.2">
      <c r="C27" s="16" t="s">
        <v>12</v>
      </c>
      <c r="E27" s="15">
        <v>0</v>
      </c>
    </row>
    <row r="28" spans="3:6" s="1" customFormat="1" x14ac:dyDescent="0.2">
      <c r="C28" s="16" t="s">
        <v>13</v>
      </c>
      <c r="E28" s="15">
        <v>0</v>
      </c>
    </row>
    <row r="29" spans="3:6" s="1" customFormat="1" x14ac:dyDescent="0.2">
      <c r="C29" s="1" t="s">
        <v>14</v>
      </c>
      <c r="E29" s="15">
        <v>129145318</v>
      </c>
    </row>
    <row r="30" spans="3:6" s="1" customFormat="1" x14ac:dyDescent="0.2">
      <c r="E30" s="15"/>
    </row>
    <row r="31" spans="3:6" s="1" customFormat="1" x14ac:dyDescent="0.2">
      <c r="C31" s="1" t="s">
        <v>15</v>
      </c>
      <c r="E31" s="17">
        <f>(E23+E29)/2</f>
        <v>129145318</v>
      </c>
    </row>
    <row r="32" spans="3:6" s="1" customFormat="1" x14ac:dyDescent="0.2">
      <c r="E32" s="15"/>
    </row>
    <row r="33" spans="3:6" s="1" customFormat="1" x14ac:dyDescent="0.2">
      <c r="C33" s="16" t="s">
        <v>16</v>
      </c>
      <c r="E33" s="15">
        <v>64061997</v>
      </c>
    </row>
    <row r="34" spans="3:6" s="1" customFormat="1" ht="15.75" x14ac:dyDescent="0.25">
      <c r="C34" s="18" t="s">
        <v>17</v>
      </c>
      <c r="E34" s="15">
        <v>4800644</v>
      </c>
      <c r="F34" s="6"/>
    </row>
    <row r="35" spans="3:6" s="1" customFormat="1" x14ac:dyDescent="0.2">
      <c r="C35" s="18" t="s">
        <v>18</v>
      </c>
      <c r="E35" s="15">
        <v>0</v>
      </c>
    </row>
    <row r="36" spans="3:6" s="1" customFormat="1" x14ac:dyDescent="0.2">
      <c r="C36" s="18" t="s">
        <v>19</v>
      </c>
      <c r="E36" s="15">
        <v>0</v>
      </c>
    </row>
    <row r="37" spans="3:6" s="1" customFormat="1" x14ac:dyDescent="0.2">
      <c r="C37" s="16" t="s">
        <v>20</v>
      </c>
      <c r="E37" s="15">
        <v>68862641</v>
      </c>
    </row>
    <row r="38" spans="3:6" s="1" customFormat="1" x14ac:dyDescent="0.2">
      <c r="C38" s="16"/>
      <c r="E38" s="15"/>
    </row>
    <row r="39" spans="3:6" s="1" customFormat="1" x14ac:dyDescent="0.2">
      <c r="C39" s="1" t="s">
        <v>21</v>
      </c>
      <c r="E39" s="17">
        <f>(E33+E37)/2</f>
        <v>66462319</v>
      </c>
    </row>
    <row r="40" spans="3:6" s="1" customFormat="1" x14ac:dyDescent="0.2">
      <c r="E40" s="15"/>
    </row>
    <row r="41" spans="3:6" s="1" customFormat="1" ht="15.75" x14ac:dyDescent="0.25">
      <c r="C41" s="6" t="s">
        <v>22</v>
      </c>
      <c r="E41" s="17">
        <f>E31-E39</f>
        <v>62682999</v>
      </c>
      <c r="F41" s="6"/>
    </row>
    <row r="42" spans="3:6" s="1" customFormat="1" x14ac:dyDescent="0.2">
      <c r="E42" s="8"/>
    </row>
    <row r="43" spans="3:6" s="1" customFormat="1" x14ac:dyDescent="0.2">
      <c r="E43" s="8"/>
    </row>
    <row r="44" spans="3:6" s="1" customFormat="1" ht="15.75" x14ac:dyDescent="0.25">
      <c r="C44" s="6" t="s">
        <v>23</v>
      </c>
      <c r="E44" s="8"/>
    </row>
    <row r="45" spans="3:6" s="1" customFormat="1" x14ac:dyDescent="0.2">
      <c r="C45" s="16" t="s">
        <v>24</v>
      </c>
      <c r="E45" s="15">
        <v>87235651</v>
      </c>
    </row>
    <row r="46" spans="3:6" s="1" customFormat="1" x14ac:dyDescent="0.2">
      <c r="C46" s="16" t="s">
        <v>25</v>
      </c>
      <c r="E46" s="19">
        <v>0.15</v>
      </c>
    </row>
    <row r="47" spans="3:6" s="1" customFormat="1" ht="15.75" x14ac:dyDescent="0.25">
      <c r="C47" s="6" t="s">
        <v>23</v>
      </c>
      <c r="E47" s="17">
        <f>E45*E46</f>
        <v>13085347.65</v>
      </c>
      <c r="F47" s="6"/>
    </row>
    <row r="48" spans="3:6" s="1" customFormat="1" x14ac:dyDescent="0.2">
      <c r="E48" s="8"/>
    </row>
    <row r="49" spans="2:6" s="1" customFormat="1" ht="16.5" thickBot="1" x14ac:dyDescent="0.3">
      <c r="C49" s="6" t="s">
        <v>26</v>
      </c>
      <c r="E49" s="20">
        <f>E41+E47</f>
        <v>75768346.650000006</v>
      </c>
      <c r="F49" s="4"/>
    </row>
    <row r="50" spans="2:6" s="1" customFormat="1" x14ac:dyDescent="0.2">
      <c r="E50" s="8"/>
      <c r="F50" s="16"/>
    </row>
    <row r="51" spans="2:6" s="1" customFormat="1" ht="15.75" x14ac:dyDescent="0.25">
      <c r="C51" s="6" t="s">
        <v>27</v>
      </c>
      <c r="D51" s="21"/>
      <c r="E51" s="22">
        <f>E34</f>
        <v>4800644</v>
      </c>
      <c r="F51" s="4"/>
    </row>
    <row r="52" spans="2:6" s="1" customFormat="1" x14ac:dyDescent="0.2">
      <c r="E52" s="8"/>
    </row>
    <row r="53" spans="2:6" s="1" customFormat="1" ht="15.75" x14ac:dyDescent="0.25">
      <c r="C53" s="6" t="s">
        <v>28</v>
      </c>
      <c r="E53" s="23"/>
      <c r="F53" s="32" t="s">
        <v>3</v>
      </c>
    </row>
    <row r="54" spans="2:6" s="1" customFormat="1" ht="15.75" x14ac:dyDescent="0.25">
      <c r="B54" s="24">
        <v>1</v>
      </c>
      <c r="C54" s="1" t="str">
        <f>CONCATENATE("    Price Cap IR Year ",E$13+B54)</f>
        <v xml:space="preserve">    Price Cap IR Year 2012</v>
      </c>
      <c r="E54" s="25">
        <f t="shared" ref="E54:E72" si="0">IF(ISERROR(1+((RB/d)*(g+PCI*(1+g)))*((1+g)*(1+F54))^(B54-1) + 10%), 0, 1+((RB/d)*(g+F54*(1+g)))*((1+g)*(1+F54))^(B54-1) + 10%)</f>
        <v>1.8313891928186203</v>
      </c>
      <c r="F54" s="30">
        <f>PCI</f>
        <v>3.4000000000000002E-2</v>
      </c>
    </row>
    <row r="55" spans="2:6" s="1" customFormat="1" ht="15.75" x14ac:dyDescent="0.25">
      <c r="B55" s="24">
        <v>2</v>
      </c>
      <c r="C55" s="1" t="str">
        <f t="shared" ref="C55:C72" si="1">CONCATENATE("    Price Cap IR Year ",E$13+B55)</f>
        <v xml:space="preserve">    Price Cap IR Year 2013</v>
      </c>
      <c r="E55" s="25">
        <f t="shared" si="0"/>
        <v>1.8652820957938561</v>
      </c>
      <c r="F55" s="30">
        <f>F54</f>
        <v>3.4000000000000002E-2</v>
      </c>
    </row>
    <row r="56" spans="2:6" s="1" customFormat="1" ht="15.75" x14ac:dyDescent="0.25">
      <c r="B56" s="24">
        <v>3</v>
      </c>
      <c r="C56" s="1" t="str">
        <f t="shared" si="1"/>
        <v xml:space="preserve">    Price Cap IR Year 2014</v>
      </c>
      <c r="E56" s="25">
        <f t="shared" si="0"/>
        <v>1.900745611082437</v>
      </c>
      <c r="F56" s="30">
        <f>F55</f>
        <v>3.4000000000000002E-2</v>
      </c>
    </row>
    <row r="57" spans="2:6" s="1" customFormat="1" ht="15.75" x14ac:dyDescent="0.25">
      <c r="B57" s="24">
        <v>4</v>
      </c>
      <c r="C57" s="1" t="str">
        <f t="shared" si="1"/>
        <v xml:space="preserve">    Price Cap IR Year 2015</v>
      </c>
      <c r="E57" s="25">
        <f t="shared" si="0"/>
        <v>1.937852521562851</v>
      </c>
      <c r="F57" s="30">
        <f t="shared" ref="F57:F72" si="2">F56</f>
        <v>3.4000000000000002E-2</v>
      </c>
    </row>
    <row r="58" spans="2:6" s="1" customFormat="1" ht="15.75" x14ac:dyDescent="0.25">
      <c r="B58" s="24">
        <v>5</v>
      </c>
      <c r="C58" s="1" t="str">
        <f t="shared" si="1"/>
        <v xml:space="preserve">    Price Cap IR Year 2016</v>
      </c>
      <c r="E58" s="25">
        <f t="shared" si="0"/>
        <v>1.9766789829047928</v>
      </c>
      <c r="F58" s="30">
        <f t="shared" si="2"/>
        <v>3.4000000000000002E-2</v>
      </c>
    </row>
    <row r="59" spans="2:6" s="1" customFormat="1" ht="15.75" x14ac:dyDescent="0.25">
      <c r="B59" s="24">
        <v>6</v>
      </c>
      <c r="C59" s="1" t="str">
        <f t="shared" si="1"/>
        <v xml:space="preserve">    Price Cap IR Year 2017</v>
      </c>
      <c r="E59" s="25">
        <f t="shared" si="0"/>
        <v>2.0173046798658212</v>
      </c>
      <c r="F59" s="30">
        <f t="shared" si="2"/>
        <v>3.4000000000000002E-2</v>
      </c>
    </row>
    <row r="60" spans="2:6" s="1" customFormat="1" ht="15.75" x14ac:dyDescent="0.25">
      <c r="B60" s="24">
        <v>7</v>
      </c>
      <c r="C60" s="1" t="str">
        <f t="shared" si="1"/>
        <v xml:space="preserve">    Price Cap IR Year 2018</v>
      </c>
      <c r="E60" s="25">
        <f t="shared" si="0"/>
        <v>2.0598129898308715</v>
      </c>
      <c r="F60" s="30">
        <f t="shared" si="2"/>
        <v>3.4000000000000002E-2</v>
      </c>
    </row>
    <row r="61" spans="2:6" s="1" customFormat="1" ht="15.75" x14ac:dyDescent="0.25">
      <c r="B61" s="24">
        <v>8</v>
      </c>
      <c r="C61" s="1" t="str">
        <f t="shared" si="1"/>
        <v xml:space="preserve">    Price Cap IR Year 2019</v>
      </c>
      <c r="E61" s="25">
        <f t="shared" si="0"/>
        <v>2.1042911539302636</v>
      </c>
      <c r="F61" s="30">
        <f t="shared" si="2"/>
        <v>3.4000000000000002E-2</v>
      </c>
    </row>
    <row r="62" spans="2:6" s="1" customFormat="1" ht="15.75" x14ac:dyDescent="0.25">
      <c r="B62" s="24">
        <v>9</v>
      </c>
      <c r="C62" s="1" t="str">
        <f t="shared" si="1"/>
        <v xml:space="preserve">    Price Cap IR Year 2020</v>
      </c>
      <c r="E62" s="25">
        <f t="shared" si="0"/>
        <v>2.1508304560873941</v>
      </c>
      <c r="F62" s="30">
        <f t="shared" si="2"/>
        <v>3.4000000000000002E-2</v>
      </c>
    </row>
    <row r="63" spans="2:6" s="1" customFormat="1" ht="15.75" x14ac:dyDescent="0.25">
      <c r="B63" s="24">
        <v>10</v>
      </c>
      <c r="C63" s="1" t="str">
        <f t="shared" si="1"/>
        <v xml:space="preserve">    Price Cap IR Year 2021</v>
      </c>
      <c r="E63" s="25">
        <f t="shared" si="0"/>
        <v>2.199526410363581</v>
      </c>
      <c r="F63" s="30">
        <f t="shared" si="2"/>
        <v>3.4000000000000002E-2</v>
      </c>
    </row>
    <row r="64" spans="2:6" s="1" customFormat="1" ht="15.75" x14ac:dyDescent="0.25">
      <c r="B64" s="24">
        <v>11</v>
      </c>
      <c r="C64" s="1" t="str">
        <f t="shared" si="1"/>
        <v xml:space="preserve">    Price Cap IR Year 2022</v>
      </c>
      <c r="E64" s="25">
        <f t="shared" si="0"/>
        <v>2.2504789569845478</v>
      </c>
      <c r="F64" s="30">
        <f t="shared" si="2"/>
        <v>3.4000000000000002E-2</v>
      </c>
    </row>
    <row r="65" spans="2:6" s="1" customFormat="1" ht="15.75" x14ac:dyDescent="0.25">
      <c r="B65" s="24">
        <v>12</v>
      </c>
      <c r="C65" s="1" t="str">
        <f t="shared" si="1"/>
        <v xml:space="preserve">    Price Cap IR Year 2023</v>
      </c>
      <c r="E65" s="25">
        <f t="shared" si="0"/>
        <v>2.303792667450868</v>
      </c>
      <c r="F65" s="30">
        <f t="shared" si="2"/>
        <v>3.4000000000000002E-2</v>
      </c>
    </row>
    <row r="66" spans="2:6" s="1" customFormat="1" ht="15.75" x14ac:dyDescent="0.25">
      <c r="B66" s="24">
        <v>13</v>
      </c>
      <c r="C66" s="1" t="str">
        <f t="shared" si="1"/>
        <v xml:space="preserve">    Price Cap IR Year 2024</v>
      </c>
      <c r="E66" s="25">
        <f t="shared" si="0"/>
        <v>2.3595769591533164</v>
      </c>
      <c r="F66" s="30">
        <f t="shared" si="2"/>
        <v>3.4000000000000002E-2</v>
      </c>
    </row>
    <row r="67" spans="2:6" s="1" customFormat="1" ht="15.75" x14ac:dyDescent="0.25">
      <c r="B67" s="24">
        <v>14</v>
      </c>
      <c r="C67" s="1" t="str">
        <f t="shared" si="1"/>
        <v xml:space="preserve">    Price Cap IR Year 2025</v>
      </c>
      <c r="E67" s="25">
        <f t="shared" si="0"/>
        <v>2.4179463199335935</v>
      </c>
      <c r="F67" s="30">
        <f t="shared" si="2"/>
        <v>3.4000000000000002E-2</v>
      </c>
    </row>
    <row r="68" spans="2:6" s="1" customFormat="1" ht="15.75" x14ac:dyDescent="0.25">
      <c r="B68" s="24">
        <v>15</v>
      </c>
      <c r="C68" s="1" t="str">
        <f t="shared" si="1"/>
        <v xml:space="preserve">    Price Cap IR Year 2026</v>
      </c>
      <c r="E68" s="25">
        <f t="shared" si="0"/>
        <v>2.4790205430512926</v>
      </c>
      <c r="F68" s="30">
        <f t="shared" si="2"/>
        <v>3.4000000000000002E-2</v>
      </c>
    </row>
    <row r="69" spans="2:6" s="1" customFormat="1" ht="15.75" x14ac:dyDescent="0.25">
      <c r="B69" s="24">
        <v>16</v>
      </c>
      <c r="C69" s="1" t="str">
        <f t="shared" si="1"/>
        <v xml:space="preserve">    Price Cap IR Year 2027</v>
      </c>
      <c r="E69" s="25">
        <f t="shared" si="0"/>
        <v>2.5429249730393426</v>
      </c>
      <c r="F69" s="30">
        <f t="shared" si="2"/>
        <v>3.4000000000000002E-2</v>
      </c>
    </row>
    <row r="70" spans="2:6" s="1" customFormat="1" ht="15.75" x14ac:dyDescent="0.25">
      <c r="B70" s="24">
        <v>17</v>
      </c>
      <c r="C70" s="1" t="str">
        <f t="shared" si="1"/>
        <v xml:space="preserve">    Price Cap IR Year 2028</v>
      </c>
      <c r="E70" s="25">
        <f t="shared" si="0"/>
        <v>2.6097907629525046</v>
      </c>
      <c r="F70" s="30">
        <f t="shared" si="2"/>
        <v>3.4000000000000002E-2</v>
      </c>
    </row>
    <row r="71" spans="2:6" s="1" customFormat="1" ht="15.75" x14ac:dyDescent="0.25">
      <c r="B71" s="24">
        <v>18</v>
      </c>
      <c r="C71" s="1" t="str">
        <f t="shared" si="1"/>
        <v xml:space="preserve">    Price Cap IR Year 2029</v>
      </c>
      <c r="E71" s="25">
        <f t="shared" si="0"/>
        <v>2.6797551435368732</v>
      </c>
      <c r="F71" s="30">
        <f t="shared" si="2"/>
        <v>3.4000000000000002E-2</v>
      </c>
    </row>
    <row r="72" spans="2:6" s="1" customFormat="1" ht="15.75" x14ac:dyDescent="0.25">
      <c r="B72" s="24">
        <v>19</v>
      </c>
      <c r="C72" s="1" t="str">
        <f t="shared" si="1"/>
        <v xml:space="preserve">    Price Cap IR Year 2030</v>
      </c>
      <c r="E72" s="25">
        <f t="shared" si="0"/>
        <v>2.7529617048728192</v>
      </c>
      <c r="F72" s="30">
        <f t="shared" si="2"/>
        <v>3.4000000000000002E-2</v>
      </c>
    </row>
    <row r="73" spans="2:6" s="1" customFormat="1" ht="15.75" x14ac:dyDescent="0.25">
      <c r="C73" s="6"/>
      <c r="E73" s="8"/>
    </row>
    <row r="74" spans="2:6" s="1" customFormat="1" ht="15.75" x14ac:dyDescent="0.25">
      <c r="C74" s="6" t="s">
        <v>29</v>
      </c>
      <c r="E74" s="26"/>
      <c r="F74" s="6"/>
    </row>
    <row r="75" spans="2:6" s="1" customFormat="1" ht="15.75" x14ac:dyDescent="0.25">
      <c r="C75" s="1" t="str">
        <f>C54</f>
        <v xml:space="preserve">    Price Cap IR Year 2012</v>
      </c>
      <c r="E75" s="27">
        <f t="shared" ref="E75:E93" si="3">IF(ISERROR(d*E54), "", d*E54)</f>
        <v>8791847.540169552</v>
      </c>
    </row>
    <row r="76" spans="2:6" s="1" customFormat="1" ht="15.75" x14ac:dyDescent="0.25">
      <c r="C76" s="1" t="str">
        <f t="shared" ref="C76:C93" si="4">C55</f>
        <v xml:space="preserve">    Price Cap IR Year 2013</v>
      </c>
      <c r="E76" s="27">
        <f t="shared" si="3"/>
        <v>8954555.3014802001</v>
      </c>
    </row>
    <row r="77" spans="2:6" s="1" customFormat="1" ht="15.75" x14ac:dyDescent="0.25">
      <c r="C77" s="1" t="str">
        <f t="shared" si="4"/>
        <v xml:space="preserve">    Price Cap IR Year 2014</v>
      </c>
      <c r="E77" s="27">
        <f t="shared" si="3"/>
        <v>9124803.0133692343</v>
      </c>
    </row>
    <row r="78" spans="2:6" s="1" customFormat="1" ht="15.75" x14ac:dyDescent="0.25">
      <c r="C78" s="1" t="str">
        <f t="shared" si="4"/>
        <v xml:space="preserve">    Price Cap IR Year 2015</v>
      </c>
      <c r="E78" s="27">
        <f t="shared" si="3"/>
        <v>9302940.0805255715</v>
      </c>
    </row>
    <row r="79" spans="2:6" s="1" customFormat="1" ht="15.75" x14ac:dyDescent="0.25">
      <c r="C79" s="1" t="str">
        <f t="shared" si="4"/>
        <v xml:space="preserve">    Price Cap IR Year 2016</v>
      </c>
      <c r="E79" s="27">
        <f t="shared" si="3"/>
        <v>9489332.0992079955</v>
      </c>
    </row>
    <row r="80" spans="2:6" s="1" customFormat="1" ht="15.75" x14ac:dyDescent="0.25">
      <c r="C80" s="1" t="str">
        <f t="shared" si="4"/>
        <v xml:space="preserve">    Price Cap IR Year 2017</v>
      </c>
      <c r="E80" s="27">
        <f t="shared" si="3"/>
        <v>9684361.6075697746</v>
      </c>
    </row>
    <row r="81" spans="2:6" s="1" customFormat="1" ht="15.75" x14ac:dyDescent="0.25">
      <c r="C81" s="1" t="str">
        <f t="shared" si="4"/>
        <v xml:space="preserve">    Price Cap IR Year 2018</v>
      </c>
      <c r="E81" s="27">
        <f t="shared" si="3"/>
        <v>9888428.8707536347</v>
      </c>
    </row>
    <row r="82" spans="2:6" s="1" customFormat="1" ht="15.75" x14ac:dyDescent="0.25">
      <c r="C82" s="1" t="str">
        <f t="shared" si="4"/>
        <v xml:space="preserve">    Price Cap IR Year 2019</v>
      </c>
      <c r="E82" s="27">
        <f t="shared" si="3"/>
        <v>10101952.702368395</v>
      </c>
    </row>
    <row r="83" spans="2:6" s="1" customFormat="1" ht="15.75" x14ac:dyDescent="0.25">
      <c r="C83" s="1" t="str">
        <f t="shared" si="4"/>
        <v xml:space="preserve">    Price Cap IR Year 2020</v>
      </c>
      <c r="E83" s="27">
        <f t="shared" si="3"/>
        <v>10325371.324033212</v>
      </c>
    </row>
    <row r="84" spans="2:6" s="1" customFormat="1" ht="15.75" x14ac:dyDescent="0.25">
      <c r="C84" s="1" t="str">
        <f t="shared" si="4"/>
        <v xml:space="preserve">    Price Cap IR Year 2021</v>
      </c>
      <c r="E84" s="27">
        <f t="shared" si="3"/>
        <v>10559143.264753463</v>
      </c>
    </row>
    <row r="85" spans="2:6" s="1" customFormat="1" ht="15.75" x14ac:dyDescent="0.25">
      <c r="C85" s="1" t="str">
        <f t="shared" si="4"/>
        <v xml:space="preserve">    Price Cap IR Year 2022</v>
      </c>
      <c r="E85" s="27">
        <f t="shared" si="3"/>
        <v>10803748.301974127</v>
      </c>
    </row>
    <row r="86" spans="2:6" s="1" customFormat="1" ht="15.75" x14ac:dyDescent="0.25">
      <c r="C86" s="1" t="str">
        <f t="shared" si="4"/>
        <v xml:space="preserve">    Price Cap IR Year 2023</v>
      </c>
      <c r="E86" s="27">
        <f t="shared" si="3"/>
        <v>11059688.446242005</v>
      </c>
    </row>
    <row r="87" spans="2:6" s="1" customFormat="1" ht="15.75" x14ac:dyDescent="0.25">
      <c r="C87" s="1" t="str">
        <f t="shared" si="4"/>
        <v xml:space="preserve">    Price Cap IR Year 2024</v>
      </c>
      <c r="E87" s="27">
        <f t="shared" si="3"/>
        <v>11327488.971497614</v>
      </c>
    </row>
    <row r="88" spans="2:6" s="1" customFormat="1" ht="15.75" x14ac:dyDescent="0.25">
      <c r="C88" s="33" t="str">
        <f t="shared" si="4"/>
        <v xml:space="preserve">    Price Cap IR Year 2025</v>
      </c>
      <c r="D88" s="33"/>
      <c r="E88" s="34">
        <f t="shared" si="3"/>
        <v>11607699.493111286</v>
      </c>
    </row>
    <row r="89" spans="2:6" s="1" customFormat="1" ht="15.75" x14ac:dyDescent="0.25">
      <c r="C89" s="1" t="str">
        <f t="shared" si="4"/>
        <v xml:space="preserve">    Price Cap IR Year 2026</v>
      </c>
      <c r="E89" s="27">
        <f t="shared" si="3"/>
        <v>11900895.09587593</v>
      </c>
    </row>
    <row r="90" spans="2:6" s="1" customFormat="1" ht="15.75" x14ac:dyDescent="0.25">
      <c r="C90" s="1" t="str">
        <f t="shared" si="4"/>
        <v xml:space="preserve">    Price Cap IR Year 2027</v>
      </c>
      <c r="E90" s="27">
        <f t="shared" si="3"/>
        <v>12207677.514271483</v>
      </c>
    </row>
    <row r="91" spans="2:6" s="1" customFormat="1" ht="15.75" x14ac:dyDescent="0.25">
      <c r="C91" s="1" t="str">
        <f t="shared" si="4"/>
        <v xml:space="preserve">    Price Cap IR Year 2028</v>
      </c>
      <c r="E91" s="27">
        <f t="shared" si="3"/>
        <v>12528676.367423363</v>
      </c>
    </row>
    <row r="92" spans="2:6" s="1" customFormat="1" ht="15.75" x14ac:dyDescent="0.25">
      <c r="C92" s="1" t="str">
        <f t="shared" si="4"/>
        <v xml:space="preserve">    Price Cap IR Year 2029</v>
      </c>
      <c r="E92" s="27">
        <f t="shared" si="3"/>
        <v>12864550.451289428</v>
      </c>
    </row>
    <row r="93" spans="2:6" s="1" customFormat="1" ht="15.75" x14ac:dyDescent="0.25">
      <c r="C93" s="1" t="str">
        <f t="shared" si="4"/>
        <v xml:space="preserve">    Price Cap IR Year 2030</v>
      </c>
      <c r="E93" s="27">
        <f t="shared" si="3"/>
        <v>13215989.090727471</v>
      </c>
    </row>
    <row r="94" spans="2:6" s="1" customFormat="1" x14ac:dyDescent="0.2"/>
    <row r="95" spans="2:6" s="1" customFormat="1" ht="44.25" customHeight="1" x14ac:dyDescent="0.2">
      <c r="B95" s="28" t="s">
        <v>30</v>
      </c>
      <c r="C95" s="65" t="s">
        <v>31</v>
      </c>
      <c r="D95" s="65"/>
      <c r="E95" s="65"/>
      <c r="F95" s="65"/>
    </row>
    <row r="96" spans="2:6" s="1" customFormat="1" x14ac:dyDescent="0.2">
      <c r="F96" s="29"/>
    </row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</sheetData>
  <mergeCells count="2">
    <mergeCell ref="C9:E9"/>
    <mergeCell ref="C95:F95"/>
  </mergeCells>
  <pageMargins left="0.7" right="0.7" top="0.75" bottom="0.75" header="0.3" footer="0.3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4F4A4-C45B-4DCB-91C0-FF9B080A8587}">
  <dimension ref="A1:R107"/>
  <sheetViews>
    <sheetView topLeftCell="A51" workbookViewId="0">
      <selection activeCell="P62" sqref="P62"/>
    </sheetView>
  </sheetViews>
  <sheetFormatPr defaultColWidth="9.140625" defaultRowHeight="15" x14ac:dyDescent="0.2"/>
  <cols>
    <col min="1" max="1" width="4.140625" style="2" customWidth="1"/>
    <col min="2" max="2" width="13.5703125" style="2" customWidth="1"/>
    <col min="3" max="3" width="61.5703125" style="2" customWidth="1"/>
    <col min="4" max="4" width="3.5703125" style="2" customWidth="1"/>
    <col min="5" max="5" width="27.5703125" style="2" customWidth="1"/>
    <col min="6" max="6" width="16.42578125" style="2" bestFit="1" customWidth="1"/>
    <col min="7" max="7" width="3.5703125" style="2" customWidth="1"/>
    <col min="8" max="8" width="22.7109375" style="2" customWidth="1"/>
    <col min="9" max="9" width="9.140625" style="2"/>
    <col min="10" max="10" width="12.85546875" style="2" customWidth="1"/>
    <col min="11" max="11" width="12" style="2" customWidth="1"/>
    <col min="12" max="12" width="42.7109375" style="2" customWidth="1"/>
    <col min="13" max="13" width="9.140625" style="2"/>
    <col min="14" max="14" width="17.5703125" style="2" bestFit="1" customWidth="1"/>
    <col min="15" max="15" width="3.5703125" style="2" customWidth="1"/>
    <col min="16" max="16" width="21.140625" style="2" bestFit="1" customWidth="1"/>
    <col min="17" max="17" width="9.140625" style="2"/>
    <col min="18" max="18" width="15.28515625" style="2" bestFit="1" customWidth="1"/>
    <col min="19" max="16384" width="9.140625" style="2"/>
  </cols>
  <sheetData>
    <row r="1" spans="1:6" x14ac:dyDescent="0.2">
      <c r="A1" s="1"/>
      <c r="B1" s="1"/>
      <c r="C1" s="1"/>
      <c r="D1" s="1"/>
      <c r="E1" s="1"/>
      <c r="F1" s="1"/>
    </row>
    <row r="2" spans="1:6" s="1" customFormat="1" ht="18" x14ac:dyDescent="0.25">
      <c r="C2" s="3"/>
    </row>
    <row r="3" spans="1:6" s="1" customFormat="1" ht="29.25" customHeight="1" x14ac:dyDescent="0.25">
      <c r="C3" s="3"/>
    </row>
    <row r="4" spans="1:6" s="1" customFormat="1" ht="29.25" customHeight="1" x14ac:dyDescent="0.25">
      <c r="C4" s="3"/>
    </row>
    <row r="5" spans="1:6" s="1" customFormat="1" ht="29.25" customHeight="1" x14ac:dyDescent="0.25">
      <c r="C5" s="3"/>
    </row>
    <row r="6" spans="1:6" s="1" customFormat="1" x14ac:dyDescent="0.2"/>
    <row r="7" spans="1:6" s="1" customFormat="1" x14ac:dyDescent="0.2"/>
    <row r="8" spans="1:6" s="1" customFormat="1" ht="15.75" x14ac:dyDescent="0.25">
      <c r="A8" s="4" t="s">
        <v>0</v>
      </c>
    </row>
    <row r="9" spans="1:6" s="1" customFormat="1" ht="23.25" x14ac:dyDescent="0.2">
      <c r="C9" s="64" t="s">
        <v>32</v>
      </c>
      <c r="D9" s="64"/>
      <c r="E9" s="64"/>
    </row>
    <row r="10" spans="1:6" s="1" customFormat="1" ht="15.75" customHeight="1" x14ac:dyDescent="0.4">
      <c r="C10" s="5"/>
    </row>
    <row r="11" spans="1:6" s="1" customFormat="1" x14ac:dyDescent="0.2"/>
    <row r="12" spans="1:6" s="1" customFormat="1" x14ac:dyDescent="0.2"/>
    <row r="13" spans="1:6" s="1" customFormat="1" ht="23.25" customHeight="1" x14ac:dyDescent="0.25">
      <c r="C13" s="6" t="s">
        <v>1</v>
      </c>
      <c r="E13" s="7">
        <v>2011</v>
      </c>
    </row>
    <row r="14" spans="1:6" s="1" customFormat="1" ht="15.75" x14ac:dyDescent="0.25">
      <c r="C14" s="6" t="s">
        <v>2</v>
      </c>
      <c r="E14" s="7">
        <v>14</v>
      </c>
      <c r="F14" s="4"/>
    </row>
    <row r="15" spans="1:6" s="1" customFormat="1" x14ac:dyDescent="0.2">
      <c r="E15" s="8"/>
    </row>
    <row r="16" spans="1:6" s="1" customFormat="1" ht="15.75" x14ac:dyDescent="0.25">
      <c r="C16" s="9" t="s">
        <v>3</v>
      </c>
      <c r="D16" s="10"/>
      <c r="E16" s="11">
        <v>4.4999999999999998E-2</v>
      </c>
      <c r="F16" s="4"/>
    </row>
    <row r="17" spans="3:6" s="1" customFormat="1" ht="15.75" x14ac:dyDescent="0.25">
      <c r="C17" s="6" t="s">
        <v>4</v>
      </c>
    </row>
    <row r="18" spans="3:6" s="1" customFormat="1" ht="21" customHeight="1" x14ac:dyDescent="0.25">
      <c r="C18" s="12" t="s">
        <v>33</v>
      </c>
      <c r="E18" s="13">
        <v>26982823.090299994</v>
      </c>
      <c r="F18" s="6"/>
    </row>
    <row r="19" spans="3:6" s="1" customFormat="1" ht="12.75" customHeight="1" x14ac:dyDescent="0.25">
      <c r="C19" s="12" t="s">
        <v>34</v>
      </c>
      <c r="E19" s="13">
        <v>23602558.322999995</v>
      </c>
      <c r="F19" s="6"/>
    </row>
    <row r="20" spans="3:6" s="1" customFormat="1" ht="15.75" x14ac:dyDescent="0.25">
      <c r="C20" s="9" t="s">
        <v>5</v>
      </c>
      <c r="D20" s="10"/>
      <c r="E20" s="11">
        <v>1.1934669401233333E-2</v>
      </c>
      <c r="F20" s="4"/>
    </row>
    <row r="21" spans="3:6" s="1" customFormat="1" ht="15.75" x14ac:dyDescent="0.25">
      <c r="C21" s="9" t="s">
        <v>6</v>
      </c>
      <c r="D21" s="10"/>
      <c r="E21" s="14">
        <v>0.1</v>
      </c>
      <c r="F21" s="6"/>
    </row>
    <row r="22" spans="3:6" s="1" customFormat="1" ht="24.75" customHeight="1" x14ac:dyDescent="0.25">
      <c r="C22" s="6" t="s">
        <v>7</v>
      </c>
      <c r="E22" s="8"/>
    </row>
    <row r="23" spans="3:6" s="1" customFormat="1" x14ac:dyDescent="0.2">
      <c r="C23" s="1" t="s">
        <v>8</v>
      </c>
      <c r="E23" s="15">
        <v>129145318</v>
      </c>
    </row>
    <row r="24" spans="3:6" s="1" customFormat="1" x14ac:dyDescent="0.2">
      <c r="C24" s="16" t="s">
        <v>9</v>
      </c>
      <c r="E24" s="15">
        <v>0</v>
      </c>
    </row>
    <row r="25" spans="3:6" s="1" customFormat="1" x14ac:dyDescent="0.2">
      <c r="C25" s="16" t="s">
        <v>10</v>
      </c>
      <c r="E25" s="15">
        <v>0</v>
      </c>
    </row>
    <row r="26" spans="3:6" s="1" customFormat="1" x14ac:dyDescent="0.2">
      <c r="C26" s="16" t="s">
        <v>11</v>
      </c>
      <c r="E26" s="15">
        <v>0</v>
      </c>
    </row>
    <row r="27" spans="3:6" s="1" customFormat="1" x14ac:dyDescent="0.2">
      <c r="C27" s="16" t="s">
        <v>12</v>
      </c>
      <c r="E27" s="15">
        <v>0</v>
      </c>
    </row>
    <row r="28" spans="3:6" s="1" customFormat="1" x14ac:dyDescent="0.2">
      <c r="C28" s="16" t="s">
        <v>13</v>
      </c>
      <c r="E28" s="15">
        <v>0</v>
      </c>
    </row>
    <row r="29" spans="3:6" s="1" customFormat="1" x14ac:dyDescent="0.2">
      <c r="C29" s="1" t="s">
        <v>14</v>
      </c>
      <c r="E29" s="15">
        <v>129145318</v>
      </c>
    </row>
    <row r="30" spans="3:6" s="1" customFormat="1" x14ac:dyDescent="0.2">
      <c r="E30" s="15"/>
    </row>
    <row r="31" spans="3:6" s="1" customFormat="1" x14ac:dyDescent="0.2">
      <c r="C31" s="1" t="s">
        <v>15</v>
      </c>
      <c r="E31" s="17">
        <f>(E23+E29)/2</f>
        <v>129145318</v>
      </c>
    </row>
    <row r="32" spans="3:6" s="1" customFormat="1" x14ac:dyDescent="0.2">
      <c r="E32" s="15"/>
    </row>
    <row r="33" spans="3:6" s="1" customFormat="1" x14ac:dyDescent="0.2">
      <c r="C33" s="16" t="s">
        <v>16</v>
      </c>
      <c r="E33" s="15">
        <v>64061997</v>
      </c>
    </row>
    <row r="34" spans="3:6" s="1" customFormat="1" ht="15.75" x14ac:dyDescent="0.25">
      <c r="C34" s="18" t="s">
        <v>17</v>
      </c>
      <c r="E34" s="15">
        <v>4800644</v>
      </c>
      <c r="F34" s="6"/>
    </row>
    <row r="35" spans="3:6" s="1" customFormat="1" x14ac:dyDescent="0.2">
      <c r="C35" s="18" t="s">
        <v>18</v>
      </c>
      <c r="E35" s="15">
        <v>0</v>
      </c>
    </row>
    <row r="36" spans="3:6" s="1" customFormat="1" x14ac:dyDescent="0.2">
      <c r="C36" s="18" t="s">
        <v>19</v>
      </c>
      <c r="E36" s="15">
        <v>0</v>
      </c>
    </row>
    <row r="37" spans="3:6" s="1" customFormat="1" x14ac:dyDescent="0.2">
      <c r="C37" s="16" t="s">
        <v>20</v>
      </c>
      <c r="E37" s="15">
        <v>68862641</v>
      </c>
    </row>
    <row r="38" spans="3:6" s="1" customFormat="1" x14ac:dyDescent="0.2">
      <c r="C38" s="16"/>
      <c r="E38" s="15"/>
    </row>
    <row r="39" spans="3:6" s="1" customFormat="1" x14ac:dyDescent="0.2">
      <c r="C39" s="1" t="s">
        <v>21</v>
      </c>
      <c r="E39" s="17">
        <f>(E33+E37)/2</f>
        <v>66462319</v>
      </c>
    </row>
    <row r="40" spans="3:6" s="1" customFormat="1" x14ac:dyDescent="0.2">
      <c r="E40" s="15"/>
    </row>
    <row r="41" spans="3:6" s="1" customFormat="1" ht="15.75" x14ac:dyDescent="0.25">
      <c r="C41" s="6" t="s">
        <v>22</v>
      </c>
      <c r="E41" s="17">
        <f>E31-E39</f>
        <v>62682999</v>
      </c>
      <c r="F41" s="6"/>
    </row>
    <row r="42" spans="3:6" s="1" customFormat="1" x14ac:dyDescent="0.2">
      <c r="E42" s="8"/>
    </row>
    <row r="43" spans="3:6" s="1" customFormat="1" x14ac:dyDescent="0.2">
      <c r="E43" s="8"/>
    </row>
    <row r="44" spans="3:6" s="1" customFormat="1" ht="15.75" x14ac:dyDescent="0.25">
      <c r="C44" s="6" t="s">
        <v>23</v>
      </c>
      <c r="E44" s="8"/>
    </row>
    <row r="45" spans="3:6" s="1" customFormat="1" x14ac:dyDescent="0.2">
      <c r="C45" s="16" t="s">
        <v>24</v>
      </c>
      <c r="E45" s="15">
        <v>87235651</v>
      </c>
    </row>
    <row r="46" spans="3:6" s="1" customFormat="1" x14ac:dyDescent="0.2">
      <c r="C46" s="16" t="s">
        <v>25</v>
      </c>
      <c r="E46" s="19">
        <v>0.15</v>
      </c>
    </row>
    <row r="47" spans="3:6" s="1" customFormat="1" ht="15.75" x14ac:dyDescent="0.25">
      <c r="C47" s="6" t="s">
        <v>23</v>
      </c>
      <c r="E47" s="17">
        <f>E45*E46</f>
        <v>13085347.65</v>
      </c>
      <c r="F47" s="6"/>
    </row>
    <row r="48" spans="3:6" s="1" customFormat="1" x14ac:dyDescent="0.2">
      <c r="E48" s="8"/>
    </row>
    <row r="49" spans="2:18" s="1" customFormat="1" ht="16.5" thickBot="1" x14ac:dyDescent="0.3">
      <c r="C49" s="6" t="s">
        <v>26</v>
      </c>
      <c r="E49" s="20">
        <f>E41+E47</f>
        <v>75768346.650000006</v>
      </c>
      <c r="F49" s="4"/>
      <c r="L49" s="6" t="s">
        <v>38</v>
      </c>
    </row>
    <row r="50" spans="2:18" s="1" customFormat="1" x14ac:dyDescent="0.2">
      <c r="E50" s="8"/>
      <c r="F50" s="16"/>
    </row>
    <row r="51" spans="2:18" s="1" customFormat="1" ht="15.75" x14ac:dyDescent="0.25">
      <c r="C51" s="6" t="s">
        <v>27</v>
      </c>
      <c r="D51" s="21"/>
      <c r="E51" s="22">
        <f>E34</f>
        <v>4800644</v>
      </c>
      <c r="F51" s="4"/>
    </row>
    <row r="52" spans="2:18" s="1" customFormat="1" ht="15.75" thickBot="1" x14ac:dyDescent="0.25">
      <c r="E52" s="8"/>
      <c r="H52" s="29"/>
    </row>
    <row r="53" spans="2:18" s="1" customFormat="1" ht="47.25" x14ac:dyDescent="0.25">
      <c r="C53" s="6" t="s">
        <v>28</v>
      </c>
      <c r="E53" s="25"/>
      <c r="F53" s="43" t="s">
        <v>37</v>
      </c>
      <c r="J53" s="38" t="s">
        <v>35</v>
      </c>
      <c r="K53" s="38" t="s">
        <v>36</v>
      </c>
      <c r="L53" s="38" t="s">
        <v>39</v>
      </c>
      <c r="N53" s="61" t="s">
        <v>53</v>
      </c>
    </row>
    <row r="54" spans="2:18" s="1" customFormat="1" ht="15.75" x14ac:dyDescent="0.25">
      <c r="B54" s="24"/>
      <c r="C54" s="1" t="str">
        <f>CONCATENATE("    Price Cap IR Year ",E$13+B54)</f>
        <v xml:space="preserve">    Price Cap IR Year 2012</v>
      </c>
      <c r="E54" s="25">
        <f>L54</f>
        <v>1.3809979964963452</v>
      </c>
      <c r="F54" s="31">
        <v>5.7999999999999996E-3</v>
      </c>
      <c r="J54" s="39">
        <f t="shared" ref="J54:J72" si="0">(RB/d)*(g+F54*(1+g))</f>
        <v>0.28099799649634521</v>
      </c>
      <c r="K54" s="40">
        <v>1</v>
      </c>
      <c r="L54" s="41">
        <f>1+J54*K54+10%</f>
        <v>1.3809979964963452</v>
      </c>
      <c r="N54" s="62">
        <f>1+F54</f>
        <v>1.0058</v>
      </c>
      <c r="P54" s="59"/>
      <c r="R54" s="59"/>
    </row>
    <row r="55" spans="2:18" s="1" customFormat="1" ht="15.75" x14ac:dyDescent="0.25">
      <c r="B55" s="24"/>
      <c r="C55" s="1" t="str">
        <f t="shared" ref="C55:C72" si="1">CONCATENATE("    Price Cap IR Year ",E$13+B55)</f>
        <v xml:space="preserve">    Price Cap IR Year 2013</v>
      </c>
      <c r="E55" s="25">
        <f t="shared" ref="E55:E72" si="2">L55</f>
        <v>1.4672792072181591</v>
      </c>
      <c r="F55" s="31">
        <v>1.0800000000000001E-2</v>
      </c>
      <c r="J55" s="39">
        <f t="shared" si="0"/>
        <v>0.36085459158894723</v>
      </c>
      <c r="K55" s="42">
        <f t="shared" ref="K55:K72" si="3">K54*((1+g)*(1+F54))</f>
        <v>1.0178038904837603</v>
      </c>
      <c r="L55" s="41">
        <f t="shared" ref="L55:L72" si="4">1+J55*K55+10%</f>
        <v>1.4672792072181591</v>
      </c>
      <c r="N55" s="62">
        <f t="shared" ref="N55:N67" si="5">1+F55</f>
        <v>1.0107999999999999</v>
      </c>
      <c r="P55" s="59"/>
      <c r="R55" s="59"/>
    </row>
    <row r="56" spans="2:18" s="1" customFormat="1" ht="15.75" x14ac:dyDescent="0.25">
      <c r="B56" s="24"/>
      <c r="C56" s="1" t="str">
        <f t="shared" si="1"/>
        <v xml:space="preserve">    Price Cap IR Year 2014</v>
      </c>
      <c r="E56" s="25">
        <f t="shared" si="2"/>
        <v>1.5288839850443976</v>
      </c>
      <c r="F56" s="31">
        <v>1.4E-2</v>
      </c>
      <c r="J56" s="39">
        <f t="shared" si="0"/>
        <v>0.41196281244821248</v>
      </c>
      <c r="K56" s="42">
        <f t="shared" si="3"/>
        <v>1.0410745147010381</v>
      </c>
      <c r="L56" s="41">
        <f t="shared" si="4"/>
        <v>1.5288839850443976</v>
      </c>
      <c r="N56" s="62">
        <f t="shared" si="5"/>
        <v>1.014</v>
      </c>
      <c r="P56" s="59"/>
      <c r="R56" s="59"/>
    </row>
    <row r="57" spans="2:18" s="1" customFormat="1" ht="16.5" thickBot="1" x14ac:dyDescent="0.3">
      <c r="B57" s="24"/>
      <c r="C57" s="1" t="str">
        <f t="shared" si="1"/>
        <v xml:space="preserve">    Price Cap IR Year 2015</v>
      </c>
      <c r="E57" s="25">
        <f t="shared" si="2"/>
        <v>1.5230172738780705</v>
      </c>
      <c r="F57" s="31">
        <v>1.2999999999999999E-2</v>
      </c>
      <c r="J57" s="39">
        <f t="shared" si="0"/>
        <v>0.39599149342969203</v>
      </c>
      <c r="K57" s="42">
        <f t="shared" si="3"/>
        <v>1.0682483863840291</v>
      </c>
      <c r="L57" s="41">
        <f t="shared" si="4"/>
        <v>1.5230172738780705</v>
      </c>
      <c r="N57" s="62">
        <f t="shared" si="5"/>
        <v>1.0129999999999999</v>
      </c>
      <c r="P57" s="59"/>
      <c r="R57" s="59"/>
    </row>
    <row r="58" spans="2:18" s="1" customFormat="1" ht="15.4" customHeight="1" x14ac:dyDescent="0.25">
      <c r="B58" s="24"/>
      <c r="C58" s="1" t="str">
        <f t="shared" si="1"/>
        <v xml:space="preserve">    Price Cap IR Year 2016</v>
      </c>
      <c r="E58" s="25">
        <f t="shared" si="2"/>
        <v>1.6210777092560815</v>
      </c>
      <c r="F58" s="31">
        <v>1.7999999999999999E-2</v>
      </c>
      <c r="H58" s="66" t="s">
        <v>47</v>
      </c>
      <c r="J58" s="39">
        <f t="shared" si="0"/>
        <v>0.47584808852229399</v>
      </c>
      <c r="K58" s="42">
        <f t="shared" si="3"/>
        <v>1.0950505462242042</v>
      </c>
      <c r="L58" s="41">
        <f t="shared" si="4"/>
        <v>1.6210777092560815</v>
      </c>
      <c r="N58" s="62">
        <f t="shared" si="5"/>
        <v>1.018</v>
      </c>
      <c r="P58" s="59"/>
      <c r="R58" s="59"/>
    </row>
    <row r="59" spans="2:18" s="1" customFormat="1" ht="16.5" thickBot="1" x14ac:dyDescent="0.3">
      <c r="B59" s="24"/>
      <c r="C59" s="1" t="str">
        <f t="shared" si="1"/>
        <v xml:space="preserve">    Price Cap IR Year 2017</v>
      </c>
      <c r="E59" s="25">
        <f t="shared" si="2"/>
        <v>1.6007545418092759</v>
      </c>
      <c r="F59" s="31">
        <v>1.6E-2</v>
      </c>
      <c r="H59" s="67"/>
      <c r="J59" s="39">
        <f t="shared" si="0"/>
        <v>0.44390545048525321</v>
      </c>
      <c r="K59" s="42">
        <f t="shared" si="3"/>
        <v>1.1280657654955084</v>
      </c>
      <c r="L59" s="41">
        <f t="shared" si="4"/>
        <v>1.6007545418092759</v>
      </c>
      <c r="N59" s="62">
        <f t="shared" si="5"/>
        <v>1.016</v>
      </c>
      <c r="P59" s="59"/>
      <c r="R59" s="59"/>
    </row>
    <row r="60" spans="2:18" s="1" customFormat="1" ht="16.5" thickBot="1" x14ac:dyDescent="0.3">
      <c r="B60" s="24"/>
      <c r="C60" s="1" t="str">
        <f t="shared" si="1"/>
        <v xml:space="preserve">    Price Cap IR Year 2018</v>
      </c>
      <c r="E60" s="25">
        <f t="shared" si="2"/>
        <v>1.4296042848612354</v>
      </c>
      <c r="F60" s="31">
        <v>6.0000000000000001E-3</v>
      </c>
      <c r="H60" s="47">
        <f>N70</f>
        <v>1.9464604287752207E-2</v>
      </c>
      <c r="J60" s="39">
        <f t="shared" si="0"/>
        <v>0.28419226030004929</v>
      </c>
      <c r="K60" s="42">
        <f t="shared" si="3"/>
        <v>1.1597933191890593</v>
      </c>
      <c r="L60" s="41">
        <f t="shared" si="4"/>
        <v>1.4296042848612354</v>
      </c>
      <c r="N60" s="62">
        <f t="shared" si="5"/>
        <v>1.006</v>
      </c>
      <c r="P60" s="59"/>
      <c r="R60" s="59"/>
    </row>
    <row r="61" spans="2:18" s="1" customFormat="1" ht="15.75" x14ac:dyDescent="0.25">
      <c r="B61" s="24"/>
      <c r="C61" s="1" t="str">
        <f t="shared" si="1"/>
        <v xml:space="preserve">    Price Cap IR Year 2019</v>
      </c>
      <c r="E61" s="25">
        <f t="shared" si="2"/>
        <v>1.4921101323505441</v>
      </c>
      <c r="F61" s="31">
        <v>8.9999999999999993E-3</v>
      </c>
      <c r="J61" s="39">
        <f t="shared" si="0"/>
        <v>0.33210621735561052</v>
      </c>
      <c r="K61" s="42">
        <f t="shared" si="3"/>
        <v>1.1806768794415037</v>
      </c>
      <c r="L61" s="41">
        <f t="shared" si="4"/>
        <v>1.4921101323505441</v>
      </c>
      <c r="N61" s="62">
        <f t="shared" si="5"/>
        <v>1.0089999999999999</v>
      </c>
      <c r="P61" s="59"/>
      <c r="R61" s="59"/>
    </row>
    <row r="62" spans="2:18" s="1" customFormat="1" ht="15.75" x14ac:dyDescent="0.25">
      <c r="B62" s="24"/>
      <c r="C62" s="1" t="str">
        <f t="shared" si="1"/>
        <v xml:space="preserve">    Price Cap IR Year 2020</v>
      </c>
      <c r="E62" s="25">
        <f t="shared" si="2"/>
        <v>1.5966297303658648</v>
      </c>
      <c r="F62" s="31">
        <v>1.4E-2</v>
      </c>
      <c r="J62" s="39">
        <f t="shared" si="0"/>
        <v>0.41196281244821248</v>
      </c>
      <c r="K62" s="42">
        <f t="shared" si="3"/>
        <v>1.2055207784763236</v>
      </c>
      <c r="L62" s="41">
        <f t="shared" si="4"/>
        <v>1.5966297303658648</v>
      </c>
      <c r="N62" s="62">
        <f t="shared" si="5"/>
        <v>1.014</v>
      </c>
      <c r="P62" s="59"/>
      <c r="R62" s="59"/>
    </row>
    <row r="63" spans="2:18" s="1" customFormat="1" ht="15.75" x14ac:dyDescent="0.25">
      <c r="B63" s="24"/>
      <c r="C63" s="1" t="str">
        <f t="shared" si="1"/>
        <v xml:space="preserve">    Price Cap IR Year 2021</v>
      </c>
      <c r="E63" s="25">
        <f t="shared" si="2"/>
        <v>1.6491052653578075</v>
      </c>
      <c r="F63" s="31">
        <v>1.6E-2</v>
      </c>
      <c r="J63" s="39">
        <f t="shared" si="0"/>
        <v>0.44390545048525321</v>
      </c>
      <c r="K63" s="42">
        <f t="shared" si="3"/>
        <v>1.2369869862096885</v>
      </c>
      <c r="L63" s="41">
        <f t="shared" si="4"/>
        <v>1.6491052653578075</v>
      </c>
      <c r="N63" s="62">
        <f t="shared" si="5"/>
        <v>1.016</v>
      </c>
      <c r="P63" s="59"/>
      <c r="R63" s="59"/>
    </row>
    <row r="64" spans="2:18" s="1" customFormat="1" ht="15.75" x14ac:dyDescent="0.25">
      <c r="B64" s="24"/>
      <c r="C64" s="1" t="str">
        <f t="shared" si="1"/>
        <v xml:space="preserve">    Price Cap IR Year 2022</v>
      </c>
      <c r="E64" s="25">
        <f t="shared" si="2"/>
        <v>1.8879808904194637</v>
      </c>
      <c r="F64" s="31">
        <v>2.7E-2</v>
      </c>
      <c r="J64" s="39">
        <f t="shared" si="0"/>
        <v>0.61958995968897757</v>
      </c>
      <c r="K64" s="42">
        <f t="shared" si="3"/>
        <v>1.2717780172148287</v>
      </c>
      <c r="L64" s="41">
        <f t="shared" si="4"/>
        <v>1.8879808904194637</v>
      </c>
      <c r="N64" s="62">
        <f t="shared" si="5"/>
        <v>1.0269999999999999</v>
      </c>
      <c r="P64" s="59"/>
      <c r="R64" s="59"/>
    </row>
    <row r="65" spans="2:18" s="1" customFormat="1" ht="15.75" x14ac:dyDescent="0.25">
      <c r="B65" s="24"/>
      <c r="C65" s="1" t="str">
        <f t="shared" si="1"/>
        <v xml:space="preserve">    Price Cap IR Year 2023</v>
      </c>
      <c r="E65" s="25">
        <f t="shared" si="2"/>
        <v>2.0666800850594624</v>
      </c>
      <c r="F65" s="31">
        <v>3.4000000000000002E-2</v>
      </c>
      <c r="J65" s="39">
        <f t="shared" si="0"/>
        <v>0.73138919281862025</v>
      </c>
      <c r="K65" s="42">
        <f t="shared" si="3"/>
        <v>1.3217040866218988</v>
      </c>
      <c r="L65" s="41">
        <f t="shared" si="4"/>
        <v>2.0666800850594624</v>
      </c>
      <c r="N65" s="62">
        <f t="shared" si="5"/>
        <v>1.034</v>
      </c>
      <c r="P65" s="59"/>
      <c r="R65" s="59"/>
    </row>
    <row r="66" spans="2:18" s="1" customFormat="1" ht="15.75" x14ac:dyDescent="0.25">
      <c r="B66" s="24"/>
      <c r="C66" s="1" t="str">
        <f t="shared" si="1"/>
        <v xml:space="preserve">    Price Cap IR Year 2024</v>
      </c>
      <c r="E66" s="25">
        <f t="shared" si="2"/>
        <v>2.3544397952152409</v>
      </c>
      <c r="F66" s="31">
        <v>4.4999999999999998E-2</v>
      </c>
      <c r="J66" s="39">
        <f t="shared" si="0"/>
        <v>0.9070737020223445</v>
      </c>
      <c r="K66" s="42">
        <f t="shared" si="3"/>
        <v>1.3829524463320177</v>
      </c>
      <c r="L66" s="41">
        <f t="shared" si="4"/>
        <v>2.3544397952152409</v>
      </c>
      <c r="N66" s="62">
        <f t="shared" si="5"/>
        <v>1.0449999999999999</v>
      </c>
      <c r="P66" s="59"/>
      <c r="R66" s="59"/>
    </row>
    <row r="67" spans="2:18" s="1" customFormat="1" ht="16.5" thickBot="1" x14ac:dyDescent="0.3">
      <c r="B67" s="24"/>
      <c r="C67" s="1" t="str">
        <f t="shared" si="1"/>
        <v xml:space="preserve">    Price Cap IR Year 2025</v>
      </c>
      <c r="E67" s="25">
        <f t="shared" si="2"/>
        <v>2.4265346198303557</v>
      </c>
      <c r="F67" s="31">
        <f>F66</f>
        <v>4.4999999999999998E-2</v>
      </c>
      <c r="J67" s="39">
        <f t="shared" si="0"/>
        <v>0.9070737020223445</v>
      </c>
      <c r="K67" s="42">
        <f t="shared" si="3"/>
        <v>1.4624331152725647</v>
      </c>
      <c r="L67" s="41">
        <f t="shared" si="4"/>
        <v>2.4265346198303557</v>
      </c>
      <c r="N67" s="63">
        <f t="shared" si="5"/>
        <v>1.0449999999999999</v>
      </c>
      <c r="P67" s="59"/>
      <c r="R67" s="59"/>
    </row>
    <row r="68" spans="2:18" s="1" customFormat="1" ht="16.5" thickBot="1" x14ac:dyDescent="0.3">
      <c r="B68" s="24"/>
      <c r="C68" s="1" t="str">
        <f t="shared" si="1"/>
        <v xml:space="preserve">    Price Cap IR Year 2026</v>
      </c>
      <c r="E68" s="25">
        <f t="shared" si="2"/>
        <v>2.5027728587058506</v>
      </c>
      <c r="F68" s="31">
        <f>F67</f>
        <v>4.4999999999999998E-2</v>
      </c>
      <c r="J68" s="39">
        <f t="shared" si="0"/>
        <v>0.9070737020223445</v>
      </c>
      <c r="K68" s="42">
        <f t="shared" si="3"/>
        <v>1.5464816757208724</v>
      </c>
      <c r="L68" s="41">
        <f t="shared" si="4"/>
        <v>2.5027728587058506</v>
      </c>
      <c r="N68" s="58"/>
    </row>
    <row r="69" spans="2:18" s="1" customFormat="1" ht="15.75" x14ac:dyDescent="0.25">
      <c r="B69" s="24"/>
      <c r="C69" s="1" t="str">
        <f t="shared" si="1"/>
        <v xml:space="preserve">    Price Cap IR Year 2027</v>
      </c>
      <c r="E69" s="25">
        <f t="shared" si="2"/>
        <v>2.5833926410254064</v>
      </c>
      <c r="F69" s="31">
        <f>F68</f>
        <v>4.4999999999999998E-2</v>
      </c>
      <c r="J69" s="39">
        <f t="shared" si="0"/>
        <v>0.9070737020223445</v>
      </c>
      <c r="K69" s="42">
        <f t="shared" si="3"/>
        <v>1.6353606523021709</v>
      </c>
      <c r="L69" s="41">
        <f t="shared" si="4"/>
        <v>2.5833926410254064</v>
      </c>
      <c r="N69" s="60" t="s">
        <v>52</v>
      </c>
    </row>
    <row r="70" spans="2:18" s="1" customFormat="1" ht="16.5" thickBot="1" x14ac:dyDescent="0.3">
      <c r="B70" s="24"/>
      <c r="C70" s="1" t="str">
        <f t="shared" si="1"/>
        <v xml:space="preserve">    Price Cap IR Year 2028</v>
      </c>
      <c r="E70" s="25">
        <f t="shared" si="2"/>
        <v>2.6686457816687388</v>
      </c>
      <c r="F70" s="31">
        <f t="shared" ref="F70:F72" si="6">F69</f>
        <v>4.4999999999999998E-2</v>
      </c>
      <c r="J70" s="39">
        <f t="shared" si="0"/>
        <v>0.9070737020223445</v>
      </c>
      <c r="K70" s="42">
        <f t="shared" si="3"/>
        <v>1.7293476573859454</v>
      </c>
      <c r="L70" s="41">
        <f t="shared" si="4"/>
        <v>2.6686457816687388</v>
      </c>
      <c r="N70" s="47">
        <f>GEOMEAN(N54:N67)-1</f>
        <v>1.9464604287752207E-2</v>
      </c>
    </row>
    <row r="71" spans="2:18" s="1" customFormat="1" ht="15.75" x14ac:dyDescent="0.25">
      <c r="B71" s="24"/>
      <c r="C71" s="1" t="str">
        <f t="shared" si="1"/>
        <v xml:space="preserve">    Price Cap IR Year 2029</v>
      </c>
      <c r="E71" s="25">
        <f t="shared" si="2"/>
        <v>2.7587985677522204</v>
      </c>
      <c r="F71" s="31">
        <f t="shared" si="6"/>
        <v>4.4999999999999998E-2</v>
      </c>
      <c r="J71" s="39">
        <f t="shared" si="0"/>
        <v>0.9070737020223445</v>
      </c>
      <c r="K71" s="42">
        <f t="shared" si="3"/>
        <v>1.8287362582046927</v>
      </c>
      <c r="L71" s="41">
        <f t="shared" si="4"/>
        <v>2.7587985677522204</v>
      </c>
      <c r="N71" s="58"/>
    </row>
    <row r="72" spans="2:18" s="1" customFormat="1" ht="15.75" x14ac:dyDescent="0.25">
      <c r="B72" s="24"/>
      <c r="C72" s="1" t="str">
        <f t="shared" si="1"/>
        <v xml:space="preserve">    Price Cap IR Year 2030</v>
      </c>
      <c r="E72" s="25">
        <f t="shared" si="2"/>
        <v>2.8541325903733537</v>
      </c>
      <c r="F72" s="31">
        <f t="shared" si="6"/>
        <v>4.4999999999999998E-2</v>
      </c>
      <c r="J72" s="39">
        <f t="shared" si="0"/>
        <v>0.9070737020223445</v>
      </c>
      <c r="K72" s="42">
        <f t="shared" si="3"/>
        <v>1.9338368938074924</v>
      </c>
      <c r="L72" s="41">
        <f t="shared" si="4"/>
        <v>2.8541325903733537</v>
      </c>
      <c r="N72" s="58"/>
    </row>
    <row r="73" spans="2:18" s="1" customFormat="1" ht="15.75" x14ac:dyDescent="0.25">
      <c r="C73" s="6"/>
      <c r="E73" s="8"/>
    </row>
    <row r="74" spans="2:18" s="1" customFormat="1" ht="15.75" x14ac:dyDescent="0.25">
      <c r="C74" s="6" t="s">
        <v>29</v>
      </c>
      <c r="E74" s="26"/>
      <c r="F74" s="6"/>
    </row>
    <row r="75" spans="2:18" s="1" customFormat="1" ht="15.75" x14ac:dyDescent="0.25">
      <c r="C75" s="1" t="str">
        <f>C54</f>
        <v xml:space="preserve">    Price Cap IR Year 2012</v>
      </c>
      <c r="E75" s="27">
        <f t="shared" ref="E75:E93" si="7">IF(ISERROR(d*E54), "", d*E54)</f>
        <v>6629679.7458922006</v>
      </c>
      <c r="H75"/>
      <c r="L75" s="35"/>
    </row>
    <row r="76" spans="2:18" s="1" customFormat="1" ht="15.75" x14ac:dyDescent="0.25">
      <c r="C76" s="1" t="str">
        <f t="shared" ref="C76:C93" si="8">C55</f>
        <v xml:space="preserve">    Price Cap IR Year 2013</v>
      </c>
      <c r="E76" s="27">
        <f t="shared" si="7"/>
        <v>7043885.1224566121</v>
      </c>
      <c r="H76"/>
      <c r="L76" s="35"/>
    </row>
    <row r="77" spans="2:18" s="1" customFormat="1" ht="15.75" x14ac:dyDescent="0.25">
      <c r="C77" s="1" t="str">
        <f t="shared" si="8"/>
        <v xml:space="preserve">    Price Cap IR Year 2014</v>
      </c>
      <c r="E77" s="27">
        <f t="shared" si="7"/>
        <v>7339627.729499477</v>
      </c>
      <c r="H77"/>
      <c r="L77" s="35"/>
    </row>
    <row r="78" spans="2:18" s="1" customFormat="1" ht="15.75" x14ac:dyDescent="0.25">
      <c r="C78" s="1" t="str">
        <f t="shared" si="8"/>
        <v xml:space="preserve">    Price Cap IR Year 2015</v>
      </c>
      <c r="E78" s="27">
        <f t="shared" si="7"/>
        <v>7311463.737739116</v>
      </c>
      <c r="H78"/>
      <c r="L78" s="35"/>
    </row>
    <row r="79" spans="2:18" s="1" customFormat="1" ht="15.75" x14ac:dyDescent="0.25">
      <c r="C79" s="1" t="str">
        <f t="shared" si="8"/>
        <v xml:space="preserve">    Price Cap IR Year 2016</v>
      </c>
      <c r="E79" s="27">
        <f t="shared" si="7"/>
        <v>7782216.978473952</v>
      </c>
      <c r="H79"/>
      <c r="L79" s="35"/>
    </row>
    <row r="80" spans="2:18" s="1" customFormat="1" ht="15.75" x14ac:dyDescent="0.25">
      <c r="C80" s="1" t="str">
        <f t="shared" si="8"/>
        <v xml:space="preserve">    Price Cap IR Year 2017</v>
      </c>
      <c r="E80" s="27">
        <f t="shared" si="7"/>
        <v>7684652.6866094498</v>
      </c>
      <c r="H80"/>
      <c r="L80" s="35"/>
    </row>
    <row r="81" spans="2:14" s="1" customFormat="1" ht="15.75" x14ac:dyDescent="0.25">
      <c r="C81" s="1" t="str">
        <f t="shared" si="8"/>
        <v xml:space="preserve">    Price Cap IR Year 2018</v>
      </c>
      <c r="E81" s="27">
        <f t="shared" si="7"/>
        <v>6863021.2324933801</v>
      </c>
      <c r="H81"/>
      <c r="L81" s="35"/>
    </row>
    <row r="82" spans="2:14" s="1" customFormat="1" ht="15.75" x14ac:dyDescent="0.25">
      <c r="C82" s="1" t="str">
        <f t="shared" si="8"/>
        <v xml:space="preserve">    Price Cap IR Year 2019</v>
      </c>
      <c r="E82" s="27">
        <f t="shared" si="7"/>
        <v>7163089.5542078456</v>
      </c>
      <c r="H82"/>
      <c r="L82" s="35"/>
    </row>
    <row r="83" spans="2:14" s="1" customFormat="1" ht="15.75" x14ac:dyDescent="0.25">
      <c r="C83" s="1" t="str">
        <f t="shared" si="8"/>
        <v xml:space="preserve">    Price Cap IR Year 2020</v>
      </c>
      <c r="E83" s="27">
        <f t="shared" si="7"/>
        <v>7664850.9353025062</v>
      </c>
      <c r="H83"/>
      <c r="L83" s="35"/>
    </row>
    <row r="84" spans="2:14" s="1" customFormat="1" ht="15.75" x14ac:dyDescent="0.25">
      <c r="C84" s="1" t="str">
        <f t="shared" si="8"/>
        <v xml:space="preserve">    Price Cap IR Year 2021</v>
      </c>
      <c r="E84" s="27">
        <f t="shared" si="7"/>
        <v>7916767.2975083664</v>
      </c>
      <c r="H84"/>
      <c r="L84" s="35"/>
    </row>
    <row r="85" spans="2:14" s="1" customFormat="1" ht="15.75" x14ac:dyDescent="0.25">
      <c r="C85" s="1" t="str">
        <f t="shared" si="8"/>
        <v xml:space="preserve">    Price Cap IR Year 2022</v>
      </c>
      <c r="E85" s="27">
        <f t="shared" si="7"/>
        <v>9063524.1337068565</v>
      </c>
      <c r="H85"/>
      <c r="L85" s="35"/>
    </row>
    <row r="86" spans="2:14" s="1" customFormat="1" ht="15.75" x14ac:dyDescent="0.25">
      <c r="C86" s="1" t="str">
        <f t="shared" si="8"/>
        <v xml:space="preserve">    Price Cap IR Year 2023</v>
      </c>
      <c r="E86" s="27">
        <f t="shared" si="7"/>
        <v>9921395.3502601981</v>
      </c>
      <c r="H86"/>
      <c r="L86" s="35"/>
    </row>
    <row r="87" spans="2:14" s="1" customFormat="1" ht="15.75" x14ac:dyDescent="0.25">
      <c r="C87" s="1" t="str">
        <f t="shared" si="8"/>
        <v xml:space="preserve">    Price Cap IR Year 2024</v>
      </c>
      <c r="E87" s="27">
        <f t="shared" si="7"/>
        <v>11302827.276261276</v>
      </c>
      <c r="H87"/>
      <c r="L87" s="35"/>
    </row>
    <row r="88" spans="2:14" s="1" customFormat="1" ht="15.75" x14ac:dyDescent="0.25">
      <c r="C88" s="33" t="str">
        <f t="shared" si="8"/>
        <v xml:space="preserve">    Price Cap IR Year 2025</v>
      </c>
      <c r="D88" s="33"/>
      <c r="E88" s="34">
        <f t="shared" si="7"/>
        <v>11648928.863480877</v>
      </c>
      <c r="H88"/>
      <c r="L88" s="44"/>
      <c r="N88" s="36"/>
    </row>
    <row r="89" spans="2:14" s="1" customFormat="1" ht="15.75" x14ac:dyDescent="0.25">
      <c r="C89" s="1" t="str">
        <f t="shared" si="8"/>
        <v xml:space="preserve">    Price Cap IR Year 2026</v>
      </c>
      <c r="E89" s="27">
        <f t="shared" si="7"/>
        <v>12014921.50750909</v>
      </c>
      <c r="H89"/>
      <c r="L89" s="35"/>
    </row>
    <row r="90" spans="2:14" s="1" customFormat="1" ht="15.75" x14ac:dyDescent="0.25">
      <c r="C90" s="1" t="str">
        <f t="shared" si="8"/>
        <v xml:space="preserve">    Price Cap IR Year 2027</v>
      </c>
      <c r="E90" s="27">
        <f t="shared" si="7"/>
        <v>12401948.381782772</v>
      </c>
      <c r="H90"/>
      <c r="L90" s="35"/>
    </row>
    <row r="91" spans="2:14" s="1" customFormat="1" ht="15.75" x14ac:dyDescent="0.25">
      <c r="C91" s="1" t="str">
        <f t="shared" si="8"/>
        <v xml:space="preserve">    Price Cap IR Year 2028</v>
      </c>
      <c r="E91" s="27">
        <f t="shared" si="7"/>
        <v>12811218.359893341</v>
      </c>
      <c r="H91"/>
      <c r="L91" s="35"/>
    </row>
    <row r="92" spans="2:14" s="1" customFormat="1" ht="15.75" x14ac:dyDescent="0.25">
      <c r="C92" s="1" t="str">
        <f t="shared" si="8"/>
        <v xml:space="preserve">    Price Cap IR Year 2029</v>
      </c>
      <c r="E92" s="27">
        <f t="shared" si="7"/>
        <v>13244009.79148829</v>
      </c>
      <c r="H92"/>
      <c r="L92" s="35"/>
    </row>
    <row r="93" spans="2:14" s="1" customFormat="1" ht="15.75" x14ac:dyDescent="0.25">
      <c r="C93" s="1" t="str">
        <f t="shared" si="8"/>
        <v xml:space="preserve">    Price Cap IR Year 2030</v>
      </c>
      <c r="E93" s="27">
        <f t="shared" si="7"/>
        <v>13701674.495180298</v>
      </c>
      <c r="H93"/>
      <c r="L93" s="35"/>
    </row>
    <row r="94" spans="2:14" s="1" customFormat="1" x14ac:dyDescent="0.2"/>
    <row r="95" spans="2:14" s="1" customFormat="1" ht="44.25" customHeight="1" x14ac:dyDescent="0.2">
      <c r="B95" s="28" t="s">
        <v>30</v>
      </c>
      <c r="C95" s="65" t="s">
        <v>31</v>
      </c>
      <c r="D95" s="65"/>
      <c r="E95" s="65"/>
      <c r="F95" s="65"/>
    </row>
    <row r="96" spans="2:14" s="1" customFormat="1" x14ac:dyDescent="0.2">
      <c r="F96" s="29"/>
    </row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</sheetData>
  <mergeCells count="3">
    <mergeCell ref="C9:E9"/>
    <mergeCell ref="C95:F95"/>
    <mergeCell ref="H58:H59"/>
  </mergeCells>
  <pageMargins left="0.7" right="0.7" top="0.75" bottom="0.75" header="0.3" footer="0.3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0C209-842F-4007-A67D-ACB2E40A03AE}">
  <dimension ref="A1:O107"/>
  <sheetViews>
    <sheetView topLeftCell="A64" workbookViewId="0">
      <selection activeCell="H63" sqref="H63"/>
    </sheetView>
  </sheetViews>
  <sheetFormatPr defaultColWidth="9.140625" defaultRowHeight="15" x14ac:dyDescent="0.2"/>
  <cols>
    <col min="1" max="1" width="4.140625" style="2" customWidth="1"/>
    <col min="2" max="2" width="13.5703125" style="2" customWidth="1"/>
    <col min="3" max="3" width="61.5703125" style="2" customWidth="1"/>
    <col min="4" max="4" width="3.5703125" style="2" customWidth="1"/>
    <col min="5" max="5" width="27.5703125" style="2" customWidth="1"/>
    <col min="6" max="6" width="16.42578125" style="2" bestFit="1" customWidth="1"/>
    <col min="7" max="7" width="3.5703125" style="2" customWidth="1"/>
    <col min="8" max="8" width="21.28515625" style="2" customWidth="1"/>
    <col min="9" max="9" width="22.7109375" style="2" customWidth="1"/>
    <col min="10" max="10" width="9.140625" style="2"/>
    <col min="11" max="11" width="12.85546875" style="2" customWidth="1"/>
    <col min="12" max="12" width="12" style="2" customWidth="1"/>
    <col min="13" max="13" width="34.42578125" style="2" customWidth="1"/>
    <col min="14" max="14" width="9.140625" style="2"/>
    <col min="15" max="15" width="17.5703125" style="2" bestFit="1" customWidth="1"/>
    <col min="16" max="16" width="3.5703125" style="2" customWidth="1"/>
    <col min="17" max="16384" width="9.140625" style="2"/>
  </cols>
  <sheetData>
    <row r="1" spans="1:6" x14ac:dyDescent="0.2">
      <c r="A1" s="1"/>
      <c r="B1" s="1"/>
      <c r="C1" s="1"/>
      <c r="D1" s="1"/>
      <c r="E1" s="1"/>
      <c r="F1" s="1"/>
    </row>
    <row r="2" spans="1:6" s="1" customFormat="1" ht="18" x14ac:dyDescent="0.25">
      <c r="C2" s="3"/>
    </row>
    <row r="3" spans="1:6" s="1" customFormat="1" ht="29.25" customHeight="1" x14ac:dyDescent="0.25">
      <c r="C3" s="3"/>
    </row>
    <row r="4" spans="1:6" s="1" customFormat="1" ht="29.25" customHeight="1" x14ac:dyDescent="0.25">
      <c r="C4" s="3"/>
    </row>
    <row r="5" spans="1:6" s="1" customFormat="1" ht="29.25" customHeight="1" x14ac:dyDescent="0.25">
      <c r="C5" s="3"/>
    </row>
    <row r="6" spans="1:6" s="1" customFormat="1" x14ac:dyDescent="0.2"/>
    <row r="7" spans="1:6" s="1" customFormat="1" x14ac:dyDescent="0.2"/>
    <row r="8" spans="1:6" s="1" customFormat="1" ht="15.75" x14ac:dyDescent="0.25">
      <c r="A8" s="4" t="s">
        <v>0</v>
      </c>
    </row>
    <row r="9" spans="1:6" s="1" customFormat="1" ht="23.25" x14ac:dyDescent="0.2">
      <c r="C9" s="64" t="s">
        <v>32</v>
      </c>
      <c r="D9" s="64"/>
      <c r="E9" s="64"/>
    </row>
    <row r="10" spans="1:6" s="1" customFormat="1" ht="15.75" customHeight="1" x14ac:dyDescent="0.4">
      <c r="C10" s="5"/>
    </row>
    <row r="11" spans="1:6" s="1" customFormat="1" x14ac:dyDescent="0.2"/>
    <row r="12" spans="1:6" s="1" customFormat="1" x14ac:dyDescent="0.2"/>
    <row r="13" spans="1:6" s="1" customFormat="1" ht="23.25" customHeight="1" x14ac:dyDescent="0.25">
      <c r="C13" s="6" t="s">
        <v>1</v>
      </c>
      <c r="E13" s="7">
        <v>2011</v>
      </c>
    </row>
    <row r="14" spans="1:6" s="1" customFormat="1" ht="15.75" x14ac:dyDescent="0.25">
      <c r="C14" s="6" t="s">
        <v>2</v>
      </c>
      <c r="E14" s="7">
        <v>14</v>
      </c>
      <c r="F14" s="4"/>
    </row>
    <row r="15" spans="1:6" s="1" customFormat="1" x14ac:dyDescent="0.2">
      <c r="E15" s="8"/>
    </row>
    <row r="16" spans="1:6" s="1" customFormat="1" ht="15.75" x14ac:dyDescent="0.25">
      <c r="C16" s="9" t="s">
        <v>3</v>
      </c>
      <c r="D16" s="10"/>
      <c r="E16" s="11">
        <v>1.95E-2</v>
      </c>
      <c r="F16" s="4"/>
    </row>
    <row r="17" spans="3:6" s="1" customFormat="1" ht="15.75" x14ac:dyDescent="0.25">
      <c r="C17" s="6" t="s">
        <v>4</v>
      </c>
    </row>
    <row r="18" spans="3:6" s="1" customFormat="1" ht="21" customHeight="1" x14ac:dyDescent="0.25">
      <c r="C18" s="12" t="s">
        <v>33</v>
      </c>
      <c r="E18" s="13">
        <v>26982823.090299994</v>
      </c>
      <c r="F18" s="6"/>
    </row>
    <row r="19" spans="3:6" s="1" customFormat="1" ht="12.75" customHeight="1" x14ac:dyDescent="0.25">
      <c r="C19" s="12" t="s">
        <v>34</v>
      </c>
      <c r="E19" s="13">
        <v>23602558.322999995</v>
      </c>
      <c r="F19" s="6"/>
    </row>
    <row r="20" spans="3:6" s="1" customFormat="1" ht="15.75" x14ac:dyDescent="0.25">
      <c r="C20" s="9" t="s">
        <v>5</v>
      </c>
      <c r="D20" s="10"/>
      <c r="E20" s="11">
        <v>1.1934669401233333E-2</v>
      </c>
      <c r="F20" s="4"/>
    </row>
    <row r="21" spans="3:6" s="1" customFormat="1" ht="15.75" x14ac:dyDescent="0.25">
      <c r="C21" s="9" t="s">
        <v>6</v>
      </c>
      <c r="D21" s="10"/>
      <c r="E21" s="14">
        <v>0.1</v>
      </c>
      <c r="F21" s="6"/>
    </row>
    <row r="22" spans="3:6" s="1" customFormat="1" ht="24.75" customHeight="1" x14ac:dyDescent="0.25">
      <c r="C22" s="6" t="s">
        <v>7</v>
      </c>
      <c r="E22" s="8"/>
    </row>
    <row r="23" spans="3:6" s="1" customFormat="1" x14ac:dyDescent="0.2">
      <c r="C23" s="1" t="s">
        <v>8</v>
      </c>
      <c r="E23" s="15">
        <v>129145318</v>
      </c>
    </row>
    <row r="24" spans="3:6" s="1" customFormat="1" x14ac:dyDescent="0.2">
      <c r="C24" s="16" t="s">
        <v>9</v>
      </c>
      <c r="E24" s="15">
        <v>0</v>
      </c>
    </row>
    <row r="25" spans="3:6" s="1" customFormat="1" x14ac:dyDescent="0.2">
      <c r="C25" s="16" t="s">
        <v>10</v>
      </c>
      <c r="E25" s="15">
        <v>0</v>
      </c>
    </row>
    <row r="26" spans="3:6" s="1" customFormat="1" x14ac:dyDescent="0.2">
      <c r="C26" s="16" t="s">
        <v>11</v>
      </c>
      <c r="E26" s="15">
        <v>0</v>
      </c>
    </row>
    <row r="27" spans="3:6" s="1" customFormat="1" x14ac:dyDescent="0.2">
      <c r="C27" s="16" t="s">
        <v>12</v>
      </c>
      <c r="E27" s="15">
        <v>0</v>
      </c>
    </row>
    <row r="28" spans="3:6" s="1" customFormat="1" x14ac:dyDescent="0.2">
      <c r="C28" s="16" t="s">
        <v>13</v>
      </c>
      <c r="E28" s="15">
        <v>0</v>
      </c>
    </row>
    <row r="29" spans="3:6" s="1" customFormat="1" x14ac:dyDescent="0.2">
      <c r="C29" s="1" t="s">
        <v>14</v>
      </c>
      <c r="E29" s="15">
        <v>129145318</v>
      </c>
    </row>
    <row r="30" spans="3:6" s="1" customFormat="1" x14ac:dyDescent="0.2">
      <c r="E30" s="15"/>
    </row>
    <row r="31" spans="3:6" s="1" customFormat="1" x14ac:dyDescent="0.2">
      <c r="C31" s="1" t="s">
        <v>15</v>
      </c>
      <c r="E31" s="17">
        <f>(E23+E29)/2</f>
        <v>129145318</v>
      </c>
    </row>
    <row r="32" spans="3:6" s="1" customFormat="1" x14ac:dyDescent="0.2">
      <c r="E32" s="15"/>
    </row>
    <row r="33" spans="3:6" s="1" customFormat="1" x14ac:dyDescent="0.2">
      <c r="C33" s="16" t="s">
        <v>16</v>
      </c>
      <c r="E33" s="15">
        <v>64061997</v>
      </c>
    </row>
    <row r="34" spans="3:6" s="1" customFormat="1" ht="15.75" x14ac:dyDescent="0.25">
      <c r="C34" s="18" t="s">
        <v>17</v>
      </c>
      <c r="E34" s="15">
        <v>4800644</v>
      </c>
      <c r="F34" s="6"/>
    </row>
    <row r="35" spans="3:6" s="1" customFormat="1" x14ac:dyDescent="0.2">
      <c r="C35" s="18" t="s">
        <v>18</v>
      </c>
      <c r="E35" s="15">
        <v>0</v>
      </c>
    </row>
    <row r="36" spans="3:6" s="1" customFormat="1" x14ac:dyDescent="0.2">
      <c r="C36" s="18" t="s">
        <v>19</v>
      </c>
      <c r="E36" s="15">
        <v>0</v>
      </c>
    </row>
    <row r="37" spans="3:6" s="1" customFormat="1" x14ac:dyDescent="0.2">
      <c r="C37" s="16" t="s">
        <v>20</v>
      </c>
      <c r="E37" s="15">
        <v>68862641</v>
      </c>
    </row>
    <row r="38" spans="3:6" s="1" customFormat="1" x14ac:dyDescent="0.2">
      <c r="C38" s="16"/>
      <c r="E38" s="15"/>
    </row>
    <row r="39" spans="3:6" s="1" customFormat="1" x14ac:dyDescent="0.2">
      <c r="C39" s="1" t="s">
        <v>21</v>
      </c>
      <c r="E39" s="17">
        <f>(E33+E37)/2</f>
        <v>66462319</v>
      </c>
    </row>
    <row r="40" spans="3:6" s="1" customFormat="1" x14ac:dyDescent="0.2">
      <c r="E40" s="15"/>
    </row>
    <row r="41" spans="3:6" s="1" customFormat="1" ht="15.75" x14ac:dyDescent="0.25">
      <c r="C41" s="6" t="s">
        <v>22</v>
      </c>
      <c r="E41" s="17">
        <f>E31-E39</f>
        <v>62682999</v>
      </c>
      <c r="F41" s="6"/>
    </row>
    <row r="42" spans="3:6" s="1" customFormat="1" x14ac:dyDescent="0.2">
      <c r="E42" s="8"/>
    </row>
    <row r="43" spans="3:6" s="1" customFormat="1" x14ac:dyDescent="0.2">
      <c r="E43" s="8"/>
    </row>
    <row r="44" spans="3:6" s="1" customFormat="1" ht="15.75" x14ac:dyDescent="0.25">
      <c r="C44" s="6" t="s">
        <v>23</v>
      </c>
      <c r="E44" s="8"/>
    </row>
    <row r="45" spans="3:6" s="1" customFormat="1" x14ac:dyDescent="0.2">
      <c r="C45" s="16" t="s">
        <v>24</v>
      </c>
      <c r="E45" s="15">
        <v>87235651</v>
      </c>
    </row>
    <row r="46" spans="3:6" s="1" customFormat="1" x14ac:dyDescent="0.2">
      <c r="C46" s="16" t="s">
        <v>25</v>
      </c>
      <c r="E46" s="19">
        <v>0.15</v>
      </c>
    </row>
    <row r="47" spans="3:6" s="1" customFormat="1" ht="15.75" x14ac:dyDescent="0.25">
      <c r="C47" s="6" t="s">
        <v>23</v>
      </c>
      <c r="E47" s="17">
        <f>E45*E46</f>
        <v>13085347.65</v>
      </c>
      <c r="F47" s="6"/>
    </row>
    <row r="48" spans="3:6" s="1" customFormat="1" x14ac:dyDescent="0.2">
      <c r="E48" s="8"/>
    </row>
    <row r="49" spans="2:13" s="1" customFormat="1" ht="16.5" thickBot="1" x14ac:dyDescent="0.3">
      <c r="C49" s="6" t="s">
        <v>26</v>
      </c>
      <c r="E49" s="20">
        <f>E41+E47</f>
        <v>75768346.650000006</v>
      </c>
      <c r="F49" s="4"/>
      <c r="M49" s="6"/>
    </row>
    <row r="50" spans="2:13" s="1" customFormat="1" x14ac:dyDescent="0.2">
      <c r="E50" s="8"/>
      <c r="F50" s="16"/>
    </row>
    <row r="51" spans="2:13" s="1" customFormat="1" ht="15.75" x14ac:dyDescent="0.25">
      <c r="C51" s="6" t="s">
        <v>27</v>
      </c>
      <c r="D51" s="21"/>
      <c r="E51" s="22">
        <f>E34</f>
        <v>4800644</v>
      </c>
      <c r="F51" s="4"/>
    </row>
    <row r="52" spans="2:13" s="1" customFormat="1" x14ac:dyDescent="0.2">
      <c r="E52" s="8"/>
      <c r="I52" s="29"/>
    </row>
    <row r="53" spans="2:13" s="1" customFormat="1" ht="15.75" x14ac:dyDescent="0.25">
      <c r="C53" s="6" t="s">
        <v>28</v>
      </c>
      <c r="E53" s="23"/>
      <c r="F53" s="32" t="s">
        <v>3</v>
      </c>
      <c r="I53" s="37"/>
      <c r="K53" s="32"/>
      <c r="L53" s="32"/>
      <c r="M53" s="32"/>
    </row>
    <row r="54" spans="2:13" s="1" customFormat="1" ht="15.75" x14ac:dyDescent="0.25">
      <c r="B54" s="24">
        <v>1</v>
      </c>
      <c r="C54" s="1" t="str">
        <f t="shared" ref="C54:C72" si="0">CONCATENATE("    Price Cap IR Year ",E$13+B54)</f>
        <v xml:space="preserve">    Price Cap IR Year 2012</v>
      </c>
      <c r="E54" s="25">
        <f t="shared" ref="E54:E72" si="1">IF(ISERROR(1+((RB/d)*(g+PCI*(1+g)))*((1+g)*(1+F54))^(B54-1) + 10%), 0, 1+((RB/d)*(g+F54*(1+g)))*((1+g)*(1+F54))^(B54-1) + 10%)</f>
        <v>1.5998050670500747</v>
      </c>
      <c r="F54" s="31">
        <f>PCI</f>
        <v>1.95E-2</v>
      </c>
    </row>
    <row r="55" spans="2:13" s="1" customFormat="1" ht="15.75" x14ac:dyDescent="0.25">
      <c r="B55" s="24">
        <v>2</v>
      </c>
      <c r="C55" s="1" t="str">
        <f t="shared" si="0"/>
        <v xml:space="preserve">    Price Cap IR Year 2013</v>
      </c>
      <c r="E55" s="25">
        <f t="shared" si="1"/>
        <v>1.615632591758541</v>
      </c>
      <c r="F55" s="31">
        <f t="shared" ref="F55:F72" si="2">F54</f>
        <v>1.95E-2</v>
      </c>
    </row>
    <row r="56" spans="2:13" s="1" customFormat="1" ht="15.75" x14ac:dyDescent="0.25">
      <c r="B56" s="24">
        <v>3</v>
      </c>
      <c r="C56" s="1" t="str">
        <f t="shared" si="0"/>
        <v xml:space="preserve">    Price Cap IR Year 2014</v>
      </c>
      <c r="E56" s="25">
        <f t="shared" si="1"/>
        <v>1.631961332951017</v>
      </c>
      <c r="F56" s="31">
        <f t="shared" si="2"/>
        <v>1.95E-2</v>
      </c>
    </row>
    <row r="57" spans="2:13" s="1" customFormat="1" ht="15.75" x14ac:dyDescent="0.25">
      <c r="B57" s="24">
        <v>4</v>
      </c>
      <c r="C57" s="1" t="str">
        <f t="shared" si="0"/>
        <v xml:space="preserve">    Price Cap IR Year 2015</v>
      </c>
      <c r="E57" s="25">
        <f t="shared" si="1"/>
        <v>1.6488071628481102</v>
      </c>
      <c r="F57" s="31">
        <f t="shared" si="2"/>
        <v>1.95E-2</v>
      </c>
    </row>
    <row r="58" spans="2:13" s="1" customFormat="1" ht="15.75" x14ac:dyDescent="0.25">
      <c r="B58" s="24">
        <v>5</v>
      </c>
      <c r="C58" s="1" t="str">
        <f t="shared" si="0"/>
        <v xml:space="preserve">    Price Cap IR Year 2016</v>
      </c>
      <c r="E58" s="25">
        <f t="shared" si="1"/>
        <v>1.6661864563023152</v>
      </c>
      <c r="F58" s="31">
        <f t="shared" si="2"/>
        <v>1.95E-2</v>
      </c>
    </row>
    <row r="59" spans="2:13" s="1" customFormat="1" ht="15.75" x14ac:dyDescent="0.25">
      <c r="B59" s="24">
        <v>6</v>
      </c>
      <c r="C59" s="1" t="str">
        <f t="shared" si="0"/>
        <v xml:space="preserve">    Price Cap IR Year 2017</v>
      </c>
      <c r="E59" s="25">
        <f t="shared" si="1"/>
        <v>1.684116106715055</v>
      </c>
      <c r="F59" s="31">
        <f t="shared" si="2"/>
        <v>1.95E-2</v>
      </c>
    </row>
    <row r="60" spans="2:13" s="1" customFormat="1" ht="15.75" x14ac:dyDescent="0.25">
      <c r="B60" s="24">
        <v>7</v>
      </c>
      <c r="C60" s="1" t="str">
        <f t="shared" si="0"/>
        <v xml:space="preserve">    Price Cap IR Year 2018</v>
      </c>
      <c r="E60" s="25">
        <f t="shared" si="1"/>
        <v>1.7026135424577773</v>
      </c>
      <c r="F60" s="31">
        <f t="shared" si="2"/>
        <v>1.95E-2</v>
      </c>
    </row>
    <row r="61" spans="2:13" s="1" customFormat="1" ht="15.75" x14ac:dyDescent="0.25">
      <c r="B61" s="24">
        <v>8</v>
      </c>
      <c r="C61" s="1" t="str">
        <f t="shared" si="0"/>
        <v xml:space="preserve">    Price Cap IR Year 2019</v>
      </c>
      <c r="E61" s="25">
        <f t="shared" si="1"/>
        <v>1.7216967438130595</v>
      </c>
      <c r="F61" s="31">
        <f t="shared" si="2"/>
        <v>1.95E-2</v>
      </c>
    </row>
    <row r="62" spans="2:13" s="1" customFormat="1" ht="15.75" x14ac:dyDescent="0.25">
      <c r="B62" s="24">
        <v>9</v>
      </c>
      <c r="C62" s="1" t="str">
        <f t="shared" si="0"/>
        <v xml:space="preserve">    Price Cap IR Year 2020</v>
      </c>
      <c r="E62" s="25">
        <f t="shared" si="1"/>
        <v>1.7413842604521985</v>
      </c>
      <c r="F62" s="31">
        <f t="shared" si="2"/>
        <v>1.95E-2</v>
      </c>
    </row>
    <row r="63" spans="2:13" s="1" customFormat="1" ht="15.75" x14ac:dyDescent="0.25">
      <c r="B63" s="24">
        <v>10</v>
      </c>
      <c r="C63" s="1" t="str">
        <f t="shared" si="0"/>
        <v xml:space="preserve">    Price Cap IR Year 2021</v>
      </c>
      <c r="E63" s="25">
        <f t="shared" si="1"/>
        <v>1.7616952294662669</v>
      </c>
      <c r="F63" s="31">
        <f t="shared" si="2"/>
        <v>1.95E-2</v>
      </c>
    </row>
    <row r="64" spans="2:13" s="1" customFormat="1" ht="15.75" x14ac:dyDescent="0.25">
      <c r="B64" s="24">
        <v>11</v>
      </c>
      <c r="C64" s="1" t="str">
        <f t="shared" si="0"/>
        <v xml:space="preserve">    Price Cap IR Year 2022</v>
      </c>
      <c r="E64" s="25">
        <f t="shared" si="1"/>
        <v>1.7826493939681693</v>
      </c>
      <c r="F64" s="31">
        <f t="shared" si="2"/>
        <v>1.95E-2</v>
      </c>
    </row>
    <row r="65" spans="2:6" s="1" customFormat="1" ht="15.75" x14ac:dyDescent="0.25">
      <c r="B65" s="24">
        <v>12</v>
      </c>
      <c r="C65" s="1" t="str">
        <f t="shared" si="0"/>
        <v xml:space="preserve">    Price Cap IR Year 2023</v>
      </c>
      <c r="E65" s="25">
        <f t="shared" si="1"/>
        <v>1.8042671222837734</v>
      </c>
      <c r="F65" s="31">
        <f t="shared" si="2"/>
        <v>1.95E-2</v>
      </c>
    </row>
    <row r="66" spans="2:6" s="1" customFormat="1" ht="15.75" x14ac:dyDescent="0.25">
      <c r="B66" s="24">
        <v>13</v>
      </c>
      <c r="C66" s="1" t="str">
        <f t="shared" si="0"/>
        <v xml:space="preserve">    Price Cap IR Year 2024</v>
      </c>
      <c r="E66" s="25">
        <f t="shared" si="1"/>
        <v>1.8265694277507769</v>
      </c>
      <c r="F66" s="31">
        <f t="shared" si="2"/>
        <v>1.95E-2</v>
      </c>
    </row>
    <row r="67" spans="2:6" s="1" customFormat="1" ht="15.75" x14ac:dyDescent="0.25">
      <c r="B67" s="24">
        <v>14</v>
      </c>
      <c r="C67" s="1" t="str">
        <f t="shared" si="0"/>
        <v xml:space="preserve">    Price Cap IR Year 2025</v>
      </c>
      <c r="E67" s="25">
        <f t="shared" si="1"/>
        <v>1.8495779891445521</v>
      </c>
      <c r="F67" s="31">
        <f t="shared" si="2"/>
        <v>1.95E-2</v>
      </c>
    </row>
    <row r="68" spans="2:6" s="1" customFormat="1" ht="15.75" x14ac:dyDescent="0.25">
      <c r="B68" s="24">
        <v>15</v>
      </c>
      <c r="C68" s="1" t="str">
        <f t="shared" si="0"/>
        <v xml:space="preserve">    Price Cap IR Year 2026</v>
      </c>
      <c r="E68" s="25">
        <f t="shared" si="1"/>
        <v>1.8733151717508247</v>
      </c>
      <c r="F68" s="31">
        <f t="shared" si="2"/>
        <v>1.95E-2</v>
      </c>
    </row>
    <row r="69" spans="2:6" s="1" customFormat="1" ht="15.75" x14ac:dyDescent="0.25">
      <c r="B69" s="24">
        <v>16</v>
      </c>
      <c r="C69" s="1" t="str">
        <f t="shared" si="0"/>
        <v xml:space="preserve">    Price Cap IR Year 2027</v>
      </c>
      <c r="E69" s="25">
        <f t="shared" si="1"/>
        <v>1.8978040491056671</v>
      </c>
      <c r="F69" s="31">
        <f t="shared" si="2"/>
        <v>1.95E-2</v>
      </c>
    </row>
    <row r="70" spans="2:6" s="1" customFormat="1" ht="15.75" x14ac:dyDescent="0.25">
      <c r="B70" s="24">
        <v>17</v>
      </c>
      <c r="C70" s="1" t="str">
        <f t="shared" si="0"/>
        <v xml:space="preserve">    Price Cap IR Year 2028</v>
      </c>
      <c r="E70" s="25">
        <f t="shared" si="1"/>
        <v>1.9230684254239434</v>
      </c>
      <c r="F70" s="31">
        <f t="shared" si="2"/>
        <v>1.95E-2</v>
      </c>
    </row>
    <row r="71" spans="2:6" s="1" customFormat="1" ht="15.75" x14ac:dyDescent="0.25">
      <c r="B71" s="24">
        <v>18</v>
      </c>
      <c r="C71" s="1" t="str">
        <f t="shared" si="0"/>
        <v xml:space="preserve">    Price Cap IR Year 2029</v>
      </c>
      <c r="E71" s="25">
        <f t="shared" si="1"/>
        <v>1.9491328587380035</v>
      </c>
      <c r="F71" s="31">
        <f t="shared" si="2"/>
        <v>1.95E-2</v>
      </c>
    </row>
    <row r="72" spans="2:6" s="1" customFormat="1" ht="15.75" x14ac:dyDescent="0.25">
      <c r="B72" s="24">
        <v>19</v>
      </c>
      <c r="C72" s="1" t="str">
        <f t="shared" si="0"/>
        <v xml:space="preserve">    Price Cap IR Year 2030</v>
      </c>
      <c r="E72" s="25">
        <f t="shared" si="1"/>
        <v>1.9760226847691187</v>
      </c>
      <c r="F72" s="31">
        <f t="shared" si="2"/>
        <v>1.95E-2</v>
      </c>
    </row>
    <row r="73" spans="2:6" s="1" customFormat="1" ht="15.75" x14ac:dyDescent="0.25">
      <c r="C73" s="6"/>
      <c r="E73" s="8"/>
    </row>
    <row r="74" spans="2:6" s="1" customFormat="1" ht="15.75" x14ac:dyDescent="0.25">
      <c r="C74" s="6" t="s">
        <v>29</v>
      </c>
      <c r="E74" s="26"/>
      <c r="F74" s="6"/>
    </row>
    <row r="75" spans="2:6" s="1" customFormat="1" ht="15.75" x14ac:dyDescent="0.25">
      <c r="C75" s="1" t="str">
        <f t="shared" ref="C75:C93" si="3">C54</f>
        <v xml:space="preserve">    Price Cap IR Year 2012</v>
      </c>
      <c r="E75" s="27">
        <f t="shared" ref="E75:E93" si="4">IF(ISERROR(d*E54), "", d*E54)</f>
        <v>7680094.5963035394</v>
      </c>
    </row>
    <row r="76" spans="2:6" s="1" customFormat="1" ht="15.75" x14ac:dyDescent="0.25">
      <c r="C76" s="1" t="str">
        <f t="shared" si="3"/>
        <v xml:space="preserve">    Price Cap IR Year 2013</v>
      </c>
      <c r="E76" s="27">
        <f t="shared" si="4"/>
        <v>7756076.9078300893</v>
      </c>
    </row>
    <row r="77" spans="2:6" s="1" customFormat="1" ht="15.75" x14ac:dyDescent="0.25">
      <c r="C77" s="1" t="str">
        <f t="shared" si="3"/>
        <v xml:space="preserve">    Price Cap IR Year 2014</v>
      </c>
      <c r="E77" s="27">
        <f t="shared" si="4"/>
        <v>7834465.3812633017</v>
      </c>
    </row>
    <row r="78" spans="2:6" s="1" customFormat="1" ht="15.75" x14ac:dyDescent="0.25">
      <c r="C78" s="1" t="str">
        <f t="shared" si="3"/>
        <v xml:space="preserve">    Price Cap IR Year 2015</v>
      </c>
      <c r="E78" s="27">
        <f t="shared" si="4"/>
        <v>7915336.213483803</v>
      </c>
    </row>
    <row r="79" spans="2:6" s="1" customFormat="1" ht="15.75" x14ac:dyDescent="0.25">
      <c r="C79" s="1" t="str">
        <f t="shared" si="3"/>
        <v xml:space="preserve">    Price Cap IR Year 2016</v>
      </c>
      <c r="E79" s="27">
        <f t="shared" si="4"/>
        <v>7998768.0143289715</v>
      </c>
    </row>
    <row r="80" spans="2:6" s="1" customFormat="1" ht="15.75" x14ac:dyDescent="0.25">
      <c r="C80" s="1" t="str">
        <f t="shared" si="3"/>
        <v xml:space="preserve">    Price Cap IR Year 2017</v>
      </c>
      <c r="E80" s="27">
        <f t="shared" si="4"/>
        <v>8084841.8830049885</v>
      </c>
    </row>
    <row r="81" spans="2:15" s="1" customFormat="1" ht="15.75" x14ac:dyDescent="0.25">
      <c r="C81" s="1" t="str">
        <f t="shared" si="3"/>
        <v xml:space="preserve">    Price Cap IR Year 2018</v>
      </c>
      <c r="E81" s="27">
        <f t="shared" si="4"/>
        <v>8173641.4869186739</v>
      </c>
    </row>
    <row r="82" spans="2:15" s="1" customFormat="1" ht="15.75" x14ac:dyDescent="0.25">
      <c r="C82" s="1" t="str">
        <f t="shared" si="3"/>
        <v xml:space="preserve">    Price Cap IR Year 2019</v>
      </c>
      <c r="E82" s="27">
        <f t="shared" si="4"/>
        <v>8265253.1430057008</v>
      </c>
    </row>
    <row r="83" spans="2:15" s="1" customFormat="1" ht="15.75" x14ac:dyDescent="0.25">
      <c r="C83" s="1" t="str">
        <f t="shared" si="3"/>
        <v xml:space="preserve">    Price Cap IR Year 2020</v>
      </c>
      <c r="E83" s="27">
        <f t="shared" si="4"/>
        <v>8359765.9016342843</v>
      </c>
    </row>
    <row r="84" spans="2:15" s="1" customFormat="1" ht="15.75" x14ac:dyDescent="0.25">
      <c r="C84" s="1" t="str">
        <f t="shared" si="3"/>
        <v xml:space="preserve">    Price Cap IR Year 2021</v>
      </c>
      <c r="E84" s="27">
        <f t="shared" si="4"/>
        <v>8457271.6331658568</v>
      </c>
    </row>
    <row r="85" spans="2:15" s="1" customFormat="1" ht="15.75" x14ac:dyDescent="0.25">
      <c r="C85" s="1" t="str">
        <f t="shared" si="3"/>
        <v xml:space="preserve">    Price Cap IR Year 2022</v>
      </c>
      <c r="E85" s="27">
        <f t="shared" si="4"/>
        <v>8557865.1172569282</v>
      </c>
    </row>
    <row r="86" spans="2:15" s="1" customFormat="1" ht="15.75" x14ac:dyDescent="0.25">
      <c r="C86" s="1" t="str">
        <f t="shared" si="3"/>
        <v xml:space="preserve">    Price Cap IR Year 2023</v>
      </c>
      <c r="E86" s="27">
        <f t="shared" si="4"/>
        <v>8661644.134988863</v>
      </c>
    </row>
    <row r="87" spans="2:15" s="1" customFormat="1" ht="15.75" x14ac:dyDescent="0.25">
      <c r="C87" s="1" t="str">
        <f t="shared" si="3"/>
        <v xml:space="preserve">    Price Cap IR Year 2024</v>
      </c>
      <c r="E87" s="27">
        <f t="shared" si="4"/>
        <v>8768709.5639152005</v>
      </c>
    </row>
    <row r="88" spans="2:15" s="1" customFormat="1" ht="15.75" x14ac:dyDescent="0.25">
      <c r="C88" s="33" t="str">
        <f t="shared" si="3"/>
        <v xml:space="preserve">    Price Cap IR Year 2025</v>
      </c>
      <c r="D88" s="33"/>
      <c r="E88" s="34">
        <f t="shared" si="4"/>
        <v>8879165.4761188589</v>
      </c>
      <c r="F88" s="33"/>
      <c r="G88" s="33"/>
      <c r="O88" s="36"/>
    </row>
    <row r="89" spans="2:15" s="1" customFormat="1" ht="15.75" x14ac:dyDescent="0.25">
      <c r="C89" s="1" t="str">
        <f t="shared" si="3"/>
        <v xml:space="preserve">    Price Cap IR Year 2026</v>
      </c>
      <c r="E89" s="27">
        <f t="shared" si="4"/>
        <v>8993119.2393745668</v>
      </c>
    </row>
    <row r="90" spans="2:15" s="1" customFormat="1" ht="15.75" x14ac:dyDescent="0.25">
      <c r="C90" s="1" t="str">
        <f t="shared" si="3"/>
        <v xml:space="preserve">    Price Cap IR Year 2027</v>
      </c>
      <c r="E90" s="27">
        <f t="shared" si="4"/>
        <v>9110681.621514827</v>
      </c>
    </row>
    <row r="91" spans="2:15" s="1" customFormat="1" ht="15.75" x14ac:dyDescent="0.25">
      <c r="C91" s="1" t="str">
        <f t="shared" si="3"/>
        <v xml:space="preserve">    Price Cap IR Year 2028</v>
      </c>
      <c r="E91" s="27">
        <f t="shared" si="4"/>
        <v>9231966.8981009014</v>
      </c>
    </row>
    <row r="92" spans="2:15" s="1" customFormat="1" ht="15.75" x14ac:dyDescent="0.25">
      <c r="C92" s="1" t="str">
        <f t="shared" si="3"/>
        <v xml:space="preserve">    Price Cap IR Year 2029</v>
      </c>
      <c r="E92" s="27">
        <f t="shared" si="4"/>
        <v>9357092.9635034446</v>
      </c>
    </row>
    <row r="93" spans="2:15" s="1" customFormat="1" ht="15.75" x14ac:dyDescent="0.25">
      <c r="C93" s="1" t="str">
        <f t="shared" si="3"/>
        <v xml:space="preserve">    Price Cap IR Year 2030</v>
      </c>
      <c r="E93" s="27">
        <f t="shared" si="4"/>
        <v>9486181.4455007613</v>
      </c>
    </row>
    <row r="94" spans="2:15" s="1" customFormat="1" x14ac:dyDescent="0.2"/>
    <row r="95" spans="2:15" s="1" customFormat="1" ht="44.25" customHeight="1" x14ac:dyDescent="0.2">
      <c r="B95" s="28" t="s">
        <v>30</v>
      </c>
      <c r="C95" s="65" t="s">
        <v>31</v>
      </c>
      <c r="D95" s="65"/>
      <c r="E95" s="65"/>
      <c r="F95" s="65"/>
    </row>
    <row r="96" spans="2:15" s="1" customFormat="1" x14ac:dyDescent="0.2">
      <c r="F96" s="29"/>
    </row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</sheetData>
  <mergeCells count="2">
    <mergeCell ref="C9:E9"/>
    <mergeCell ref="C95:F9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6E3AD-6BFB-4997-97FA-65B9B129D299}">
  <dimension ref="A1:O107"/>
  <sheetViews>
    <sheetView topLeftCell="A28" workbookViewId="0">
      <selection activeCell="H63" sqref="H63"/>
    </sheetView>
  </sheetViews>
  <sheetFormatPr defaultColWidth="9.140625" defaultRowHeight="15" x14ac:dyDescent="0.2"/>
  <cols>
    <col min="1" max="1" width="4.140625" style="2" customWidth="1"/>
    <col min="2" max="2" width="13.5703125" style="2" customWidth="1"/>
    <col min="3" max="3" width="61.5703125" style="2" customWidth="1"/>
    <col min="4" max="4" width="3.5703125" style="2" customWidth="1"/>
    <col min="5" max="5" width="27.5703125" style="2" customWidth="1"/>
    <col min="6" max="6" width="16.42578125" style="2" bestFit="1" customWidth="1"/>
    <col min="7" max="7" width="3.5703125" style="2" customWidth="1"/>
    <col min="8" max="8" width="21.28515625" style="2" customWidth="1"/>
    <col min="9" max="9" width="22.7109375" style="2" customWidth="1"/>
    <col min="10" max="10" width="9.140625" style="2"/>
    <col min="11" max="11" width="12.85546875" style="2" customWidth="1"/>
    <col min="12" max="12" width="12" style="2" customWidth="1"/>
    <col min="13" max="13" width="34.42578125" style="2" customWidth="1"/>
    <col min="14" max="14" width="9.140625" style="2"/>
    <col min="15" max="15" width="17.5703125" style="2" bestFit="1" customWidth="1"/>
    <col min="16" max="16" width="3.5703125" style="2" customWidth="1"/>
    <col min="17" max="16384" width="9.140625" style="2"/>
  </cols>
  <sheetData>
    <row r="1" spans="1:6" x14ac:dyDescent="0.2">
      <c r="A1" s="1"/>
      <c r="B1" s="1"/>
      <c r="C1" s="1"/>
      <c r="D1" s="1"/>
      <c r="E1" s="1"/>
      <c r="F1" s="1"/>
    </row>
    <row r="2" spans="1:6" s="1" customFormat="1" ht="18" x14ac:dyDescent="0.25">
      <c r="C2" s="3"/>
    </row>
    <row r="3" spans="1:6" s="1" customFormat="1" ht="29.25" customHeight="1" x14ac:dyDescent="0.25">
      <c r="C3" s="3"/>
    </row>
    <row r="4" spans="1:6" s="1" customFormat="1" ht="29.25" customHeight="1" x14ac:dyDescent="0.25">
      <c r="C4" s="3"/>
    </row>
    <row r="5" spans="1:6" s="1" customFormat="1" ht="29.25" customHeight="1" x14ac:dyDescent="0.25">
      <c r="C5" s="3"/>
    </row>
    <row r="6" spans="1:6" s="1" customFormat="1" x14ac:dyDescent="0.2"/>
    <row r="7" spans="1:6" s="1" customFormat="1" x14ac:dyDescent="0.2"/>
    <row r="8" spans="1:6" s="1" customFormat="1" ht="15.75" x14ac:dyDescent="0.25">
      <c r="A8" s="4" t="s">
        <v>0</v>
      </c>
    </row>
    <row r="9" spans="1:6" s="1" customFormat="1" ht="23.25" x14ac:dyDescent="0.2">
      <c r="C9" s="64" t="s">
        <v>32</v>
      </c>
      <c r="D9" s="64"/>
      <c r="E9" s="64"/>
    </row>
    <row r="10" spans="1:6" s="1" customFormat="1" ht="15.75" customHeight="1" x14ac:dyDescent="0.4">
      <c r="C10" s="5"/>
    </row>
    <row r="11" spans="1:6" s="1" customFormat="1" x14ac:dyDescent="0.2"/>
    <row r="12" spans="1:6" s="1" customFormat="1" x14ac:dyDescent="0.2"/>
    <row r="13" spans="1:6" s="1" customFormat="1" ht="23.25" customHeight="1" x14ac:dyDescent="0.25">
      <c r="C13" s="6" t="s">
        <v>1</v>
      </c>
      <c r="E13" s="7">
        <v>2011</v>
      </c>
    </row>
    <row r="14" spans="1:6" s="1" customFormat="1" ht="15.75" x14ac:dyDescent="0.25">
      <c r="C14" s="6" t="s">
        <v>2</v>
      </c>
      <c r="E14" s="7">
        <v>14</v>
      </c>
      <c r="F14" s="4"/>
    </row>
    <row r="15" spans="1:6" s="1" customFormat="1" x14ac:dyDescent="0.2">
      <c r="E15" s="8"/>
    </row>
    <row r="16" spans="1:6" s="1" customFormat="1" ht="15.75" x14ac:dyDescent="0.25">
      <c r="C16" s="9" t="s">
        <v>3</v>
      </c>
      <c r="D16" s="10"/>
      <c r="E16" s="57">
        <v>1.95E-2</v>
      </c>
      <c r="F16" s="4"/>
    </row>
    <row r="17" spans="3:6" s="1" customFormat="1" ht="15.75" x14ac:dyDescent="0.25">
      <c r="C17" s="6" t="s">
        <v>4</v>
      </c>
    </row>
    <row r="18" spans="3:6" s="1" customFormat="1" ht="21" customHeight="1" x14ac:dyDescent="0.25">
      <c r="C18" s="12" t="s">
        <v>33</v>
      </c>
      <c r="E18" s="13">
        <v>26982823.090299994</v>
      </c>
      <c r="F18" s="6"/>
    </row>
    <row r="19" spans="3:6" s="1" customFormat="1" ht="12.75" customHeight="1" x14ac:dyDescent="0.25">
      <c r="C19" s="12" t="s">
        <v>34</v>
      </c>
      <c r="E19" s="13">
        <v>23602558.322999995</v>
      </c>
      <c r="F19" s="6"/>
    </row>
    <row r="20" spans="3:6" s="1" customFormat="1" ht="15.75" x14ac:dyDescent="0.25">
      <c r="C20" s="9" t="s">
        <v>5</v>
      </c>
      <c r="D20" s="10"/>
      <c r="E20" s="11">
        <v>1.1934669401233333E-2</v>
      </c>
      <c r="F20" s="4"/>
    </row>
    <row r="21" spans="3:6" s="1" customFormat="1" ht="15.75" x14ac:dyDescent="0.25">
      <c r="C21" s="9" t="s">
        <v>6</v>
      </c>
      <c r="D21" s="10"/>
      <c r="E21" s="14">
        <v>0.1</v>
      </c>
      <c r="F21" s="6"/>
    </row>
    <row r="22" spans="3:6" s="1" customFormat="1" ht="24.75" customHeight="1" x14ac:dyDescent="0.25">
      <c r="C22" s="6" t="s">
        <v>7</v>
      </c>
      <c r="E22" s="8"/>
    </row>
    <row r="23" spans="3:6" s="1" customFormat="1" x14ac:dyDescent="0.2">
      <c r="C23" s="1" t="s">
        <v>8</v>
      </c>
      <c r="E23" s="15">
        <v>129145318</v>
      </c>
    </row>
    <row r="24" spans="3:6" s="1" customFormat="1" x14ac:dyDescent="0.2">
      <c r="C24" s="16" t="s">
        <v>9</v>
      </c>
      <c r="E24" s="15">
        <v>0</v>
      </c>
    </row>
    <row r="25" spans="3:6" s="1" customFormat="1" x14ac:dyDescent="0.2">
      <c r="C25" s="16" t="s">
        <v>10</v>
      </c>
      <c r="E25" s="15">
        <v>0</v>
      </c>
    </row>
    <row r="26" spans="3:6" s="1" customFormat="1" x14ac:dyDescent="0.2">
      <c r="C26" s="16" t="s">
        <v>11</v>
      </c>
      <c r="E26" s="15">
        <v>0</v>
      </c>
    </row>
    <row r="27" spans="3:6" s="1" customFormat="1" x14ac:dyDescent="0.2">
      <c r="C27" s="16" t="s">
        <v>12</v>
      </c>
      <c r="E27" s="15">
        <v>0</v>
      </c>
    </row>
    <row r="28" spans="3:6" s="1" customFormat="1" x14ac:dyDescent="0.2">
      <c r="C28" s="16" t="s">
        <v>13</v>
      </c>
      <c r="E28" s="15">
        <v>0</v>
      </c>
    </row>
    <row r="29" spans="3:6" s="1" customFormat="1" x14ac:dyDescent="0.2">
      <c r="C29" s="1" t="s">
        <v>14</v>
      </c>
      <c r="E29" s="15">
        <v>129145318</v>
      </c>
    </row>
    <row r="30" spans="3:6" s="1" customFormat="1" x14ac:dyDescent="0.2">
      <c r="E30" s="15"/>
    </row>
    <row r="31" spans="3:6" s="1" customFormat="1" x14ac:dyDescent="0.2">
      <c r="C31" s="1" t="s">
        <v>15</v>
      </c>
      <c r="E31" s="17">
        <f>(E23+E29)/2</f>
        <v>129145318</v>
      </c>
    </row>
    <row r="32" spans="3:6" s="1" customFormat="1" x14ac:dyDescent="0.2">
      <c r="E32" s="15"/>
    </row>
    <row r="33" spans="3:6" s="1" customFormat="1" x14ac:dyDescent="0.2">
      <c r="C33" s="16" t="s">
        <v>16</v>
      </c>
      <c r="E33" s="15">
        <v>64061997</v>
      </c>
    </row>
    <row r="34" spans="3:6" s="1" customFormat="1" ht="15.75" x14ac:dyDescent="0.25">
      <c r="C34" s="18" t="s">
        <v>17</v>
      </c>
      <c r="E34" s="15">
        <v>4800644</v>
      </c>
      <c r="F34" s="6"/>
    </row>
    <row r="35" spans="3:6" s="1" customFormat="1" x14ac:dyDescent="0.2">
      <c r="C35" s="18" t="s">
        <v>18</v>
      </c>
      <c r="E35" s="15">
        <v>0</v>
      </c>
    </row>
    <row r="36" spans="3:6" s="1" customFormat="1" x14ac:dyDescent="0.2">
      <c r="C36" s="18" t="s">
        <v>19</v>
      </c>
      <c r="E36" s="15">
        <v>0</v>
      </c>
    </row>
    <row r="37" spans="3:6" s="1" customFormat="1" x14ac:dyDescent="0.2">
      <c r="C37" s="16" t="s">
        <v>20</v>
      </c>
      <c r="E37" s="15">
        <v>68862641</v>
      </c>
    </row>
    <row r="38" spans="3:6" s="1" customFormat="1" x14ac:dyDescent="0.2">
      <c r="C38" s="16"/>
      <c r="E38" s="15"/>
    </row>
    <row r="39" spans="3:6" s="1" customFormat="1" x14ac:dyDescent="0.2">
      <c r="C39" s="1" t="s">
        <v>21</v>
      </c>
      <c r="E39" s="17">
        <f>(E33+E37)/2</f>
        <v>66462319</v>
      </c>
    </row>
    <row r="40" spans="3:6" s="1" customFormat="1" x14ac:dyDescent="0.2">
      <c r="E40" s="15"/>
    </row>
    <row r="41" spans="3:6" s="1" customFormat="1" ht="15.75" x14ac:dyDescent="0.25">
      <c r="C41" s="6" t="s">
        <v>22</v>
      </c>
      <c r="E41" s="17">
        <f>E31-E39</f>
        <v>62682999</v>
      </c>
      <c r="F41" s="6"/>
    </row>
    <row r="42" spans="3:6" s="1" customFormat="1" x14ac:dyDescent="0.2">
      <c r="E42" s="8"/>
    </row>
    <row r="43" spans="3:6" s="1" customFormat="1" x14ac:dyDescent="0.2">
      <c r="E43" s="8"/>
    </row>
    <row r="44" spans="3:6" s="1" customFormat="1" ht="15.75" x14ac:dyDescent="0.25">
      <c r="C44" s="6" t="s">
        <v>23</v>
      </c>
      <c r="E44" s="8"/>
    </row>
    <row r="45" spans="3:6" s="1" customFormat="1" x14ac:dyDescent="0.2">
      <c r="C45" s="16" t="s">
        <v>24</v>
      </c>
      <c r="E45" s="15">
        <v>87235651</v>
      </c>
    </row>
    <row r="46" spans="3:6" s="1" customFormat="1" x14ac:dyDescent="0.2">
      <c r="C46" s="16" t="s">
        <v>25</v>
      </c>
      <c r="E46" s="19">
        <v>0.15</v>
      </c>
    </row>
    <row r="47" spans="3:6" s="1" customFormat="1" ht="15.75" x14ac:dyDescent="0.25">
      <c r="C47" s="6" t="s">
        <v>23</v>
      </c>
      <c r="E47" s="17">
        <f>E45*E46</f>
        <v>13085347.65</v>
      </c>
      <c r="F47" s="6"/>
    </row>
    <row r="48" spans="3:6" s="1" customFormat="1" x14ac:dyDescent="0.2">
      <c r="E48" s="8"/>
    </row>
    <row r="49" spans="2:13" s="1" customFormat="1" ht="16.5" thickBot="1" x14ac:dyDescent="0.3">
      <c r="C49" s="6" t="s">
        <v>26</v>
      </c>
      <c r="E49" s="20">
        <f>E41+E47</f>
        <v>75768346.650000006</v>
      </c>
      <c r="F49" s="4"/>
      <c r="M49" s="6"/>
    </row>
    <row r="50" spans="2:13" s="1" customFormat="1" x14ac:dyDescent="0.2">
      <c r="E50" s="8"/>
      <c r="F50" s="16"/>
    </row>
    <row r="51" spans="2:13" s="1" customFormat="1" ht="15.75" x14ac:dyDescent="0.25">
      <c r="C51" s="6" t="s">
        <v>27</v>
      </c>
      <c r="D51" s="21"/>
      <c r="E51" s="22">
        <f>E34</f>
        <v>4800644</v>
      </c>
      <c r="F51" s="4"/>
    </row>
    <row r="52" spans="2:13" s="1" customFormat="1" x14ac:dyDescent="0.2">
      <c r="E52" s="8"/>
      <c r="I52" s="29"/>
    </row>
    <row r="53" spans="2:13" s="1" customFormat="1" ht="15.75" x14ac:dyDescent="0.25">
      <c r="C53" s="6" t="s">
        <v>28</v>
      </c>
      <c r="E53" s="23"/>
      <c r="F53" s="32" t="s">
        <v>3</v>
      </c>
      <c r="I53" s="37"/>
      <c r="K53" s="32"/>
      <c r="L53" s="32"/>
      <c r="M53" s="32"/>
    </row>
    <row r="54" spans="2:13" s="1" customFormat="1" ht="15.75" x14ac:dyDescent="0.25">
      <c r="B54" s="24">
        <v>1</v>
      </c>
      <c r="C54" s="1" t="str">
        <f t="shared" ref="C54:C72" si="0">CONCATENATE("    Price Cap IR Year ",E$13+B54)</f>
        <v xml:space="preserve">    Price Cap IR Year 2012</v>
      </c>
      <c r="E54" s="25">
        <f t="shared" ref="E54:E72" si="1">IF(ISERROR(1+((RB/d)*(g+PCI*(1+g)))*((1+g)*(1+F54))^(B54-1) + 10%), 0, 1+((RB/d)*(g+F54*(1+g)))*((1+g)*(1+F54))^(B54-1) + 10%)</f>
        <v>1.5998050670500747</v>
      </c>
      <c r="F54" s="31">
        <f>PCI</f>
        <v>1.95E-2</v>
      </c>
      <c r="L54" s="56"/>
      <c r="M54" s="54"/>
    </row>
    <row r="55" spans="2:13" s="1" customFormat="1" ht="15.75" x14ac:dyDescent="0.25">
      <c r="B55" s="24">
        <v>2</v>
      </c>
      <c r="C55" s="1" t="str">
        <f t="shared" si="0"/>
        <v xml:space="preserve">    Price Cap IR Year 2013</v>
      </c>
      <c r="E55" s="25">
        <f t="shared" si="1"/>
        <v>1.615632591758541</v>
      </c>
      <c r="F55" s="31">
        <f t="shared" ref="F55:F72" si="2">F54</f>
        <v>1.95E-2</v>
      </c>
      <c r="L55" s="55"/>
      <c r="M55" s="54"/>
    </row>
    <row r="56" spans="2:13" s="1" customFormat="1" ht="15.75" x14ac:dyDescent="0.25">
      <c r="B56" s="24">
        <v>3</v>
      </c>
      <c r="C56" s="1" t="str">
        <f t="shared" si="0"/>
        <v xml:space="preserve">    Price Cap IR Year 2014</v>
      </c>
      <c r="E56" s="25">
        <f t="shared" si="1"/>
        <v>1.631961332951017</v>
      </c>
      <c r="F56" s="31">
        <f t="shared" si="2"/>
        <v>1.95E-2</v>
      </c>
      <c r="L56" s="55"/>
      <c r="M56" s="54"/>
    </row>
    <row r="57" spans="2:13" s="1" customFormat="1" ht="15.75" x14ac:dyDescent="0.25">
      <c r="B57" s="24">
        <v>4</v>
      </c>
      <c r="C57" s="1" t="str">
        <f t="shared" si="0"/>
        <v xml:space="preserve">    Price Cap IR Year 2015</v>
      </c>
      <c r="E57" s="25">
        <f t="shared" si="1"/>
        <v>1.6488071628481102</v>
      </c>
      <c r="F57" s="31">
        <f t="shared" si="2"/>
        <v>1.95E-2</v>
      </c>
      <c r="L57" s="55"/>
      <c r="M57" s="54"/>
    </row>
    <row r="58" spans="2:13" s="1" customFormat="1" ht="15.75" x14ac:dyDescent="0.25">
      <c r="B58" s="24">
        <v>5</v>
      </c>
      <c r="C58" s="1" t="str">
        <f t="shared" si="0"/>
        <v xml:space="preserve">    Price Cap IR Year 2016</v>
      </c>
      <c r="E58" s="25">
        <f t="shared" si="1"/>
        <v>1.6661864563023152</v>
      </c>
      <c r="F58" s="31">
        <f t="shared" si="2"/>
        <v>1.95E-2</v>
      </c>
      <c r="L58" s="55"/>
      <c r="M58" s="54"/>
    </row>
    <row r="59" spans="2:13" s="1" customFormat="1" ht="15.75" x14ac:dyDescent="0.25">
      <c r="B59" s="24">
        <v>6</v>
      </c>
      <c r="C59" s="1" t="str">
        <f t="shared" si="0"/>
        <v xml:space="preserve">    Price Cap IR Year 2017</v>
      </c>
      <c r="E59" s="25">
        <f t="shared" si="1"/>
        <v>1.684116106715055</v>
      </c>
      <c r="F59" s="31">
        <f t="shared" si="2"/>
        <v>1.95E-2</v>
      </c>
      <c r="L59" s="55"/>
      <c r="M59" s="54"/>
    </row>
    <row r="60" spans="2:13" s="1" customFormat="1" ht="15.75" x14ac:dyDescent="0.25">
      <c r="B60" s="24">
        <v>7</v>
      </c>
      <c r="C60" s="1" t="str">
        <f t="shared" si="0"/>
        <v xml:space="preserve">    Price Cap IR Year 2018</v>
      </c>
      <c r="E60" s="25">
        <f t="shared" si="1"/>
        <v>1.7026135424577773</v>
      </c>
      <c r="F60" s="31">
        <f t="shared" si="2"/>
        <v>1.95E-2</v>
      </c>
      <c r="L60" s="55"/>
      <c r="M60" s="54"/>
    </row>
    <row r="61" spans="2:13" s="1" customFormat="1" ht="15.75" x14ac:dyDescent="0.25">
      <c r="B61" s="24">
        <v>8</v>
      </c>
      <c r="C61" s="1" t="str">
        <f t="shared" si="0"/>
        <v xml:space="preserve">    Price Cap IR Year 2019</v>
      </c>
      <c r="E61" s="25">
        <f t="shared" si="1"/>
        <v>1.7216967438130595</v>
      </c>
      <c r="F61" s="31">
        <f t="shared" si="2"/>
        <v>1.95E-2</v>
      </c>
      <c r="L61" s="55"/>
      <c r="M61" s="54"/>
    </row>
    <row r="62" spans="2:13" s="1" customFormat="1" ht="15.75" x14ac:dyDescent="0.25">
      <c r="B62" s="24">
        <v>9</v>
      </c>
      <c r="C62" s="1" t="str">
        <f t="shared" si="0"/>
        <v xml:space="preserve">    Price Cap IR Year 2020</v>
      </c>
      <c r="E62" s="25">
        <f t="shared" si="1"/>
        <v>1.7413842604521985</v>
      </c>
      <c r="F62" s="31">
        <f t="shared" si="2"/>
        <v>1.95E-2</v>
      </c>
      <c r="L62" s="55"/>
      <c r="M62" s="54"/>
    </row>
    <row r="63" spans="2:13" s="1" customFormat="1" ht="15.75" x14ac:dyDescent="0.25">
      <c r="B63" s="24">
        <v>10</v>
      </c>
      <c r="C63" s="1" t="str">
        <f t="shared" si="0"/>
        <v xml:space="preserve">    Price Cap IR Year 2021</v>
      </c>
      <c r="E63" s="25">
        <f t="shared" si="1"/>
        <v>1.7616952294662669</v>
      </c>
      <c r="F63" s="31">
        <f t="shared" si="2"/>
        <v>1.95E-2</v>
      </c>
      <c r="L63" s="55"/>
      <c r="M63" s="54"/>
    </row>
    <row r="64" spans="2:13" s="1" customFormat="1" ht="15.75" x14ac:dyDescent="0.25">
      <c r="B64" s="24">
        <v>11</v>
      </c>
      <c r="C64" s="1" t="str">
        <f t="shared" si="0"/>
        <v xml:space="preserve">    Price Cap IR Year 2022</v>
      </c>
      <c r="E64" s="25">
        <f t="shared" si="1"/>
        <v>1.7826493939681693</v>
      </c>
      <c r="F64" s="31">
        <f t="shared" si="2"/>
        <v>1.95E-2</v>
      </c>
      <c r="L64" s="55"/>
      <c r="M64" s="54"/>
    </row>
    <row r="65" spans="2:13" s="1" customFormat="1" ht="15.75" x14ac:dyDescent="0.25">
      <c r="B65" s="24">
        <v>12</v>
      </c>
      <c r="C65" s="1" t="str">
        <f t="shared" si="0"/>
        <v xml:space="preserve">    Price Cap IR Year 2023</v>
      </c>
      <c r="E65" s="25">
        <f t="shared" si="1"/>
        <v>1.8042671222837734</v>
      </c>
      <c r="F65" s="31">
        <f t="shared" si="2"/>
        <v>1.95E-2</v>
      </c>
      <c r="L65" s="55"/>
      <c r="M65" s="54"/>
    </row>
    <row r="66" spans="2:13" s="1" customFormat="1" ht="15.75" x14ac:dyDescent="0.25">
      <c r="B66" s="24">
        <v>13</v>
      </c>
      <c r="C66" s="1" t="str">
        <f t="shared" si="0"/>
        <v xml:space="preserve">    Price Cap IR Year 2024</v>
      </c>
      <c r="E66" s="25">
        <f t="shared" si="1"/>
        <v>1.8265694277507769</v>
      </c>
      <c r="F66" s="31">
        <f t="shared" si="2"/>
        <v>1.95E-2</v>
      </c>
      <c r="L66" s="55"/>
      <c r="M66" s="54"/>
    </row>
    <row r="67" spans="2:13" s="1" customFormat="1" ht="15.75" x14ac:dyDescent="0.25">
      <c r="B67" s="24">
        <v>14</v>
      </c>
      <c r="C67" s="1" t="str">
        <f t="shared" si="0"/>
        <v xml:space="preserve">    Price Cap IR Year 2025</v>
      </c>
      <c r="E67" s="25">
        <f t="shared" si="1"/>
        <v>1.8495779891445521</v>
      </c>
      <c r="F67" s="31">
        <f t="shared" si="2"/>
        <v>1.95E-2</v>
      </c>
      <c r="L67" s="55"/>
      <c r="M67" s="54"/>
    </row>
    <row r="68" spans="2:13" s="1" customFormat="1" ht="15.75" x14ac:dyDescent="0.25">
      <c r="B68" s="24">
        <v>15</v>
      </c>
      <c r="C68" s="1" t="str">
        <f t="shared" si="0"/>
        <v xml:space="preserve">    Price Cap IR Year 2026</v>
      </c>
      <c r="E68" s="25">
        <f t="shared" si="1"/>
        <v>1.8733151717508247</v>
      </c>
      <c r="F68" s="31">
        <f t="shared" si="2"/>
        <v>1.95E-2</v>
      </c>
      <c r="L68" s="55"/>
      <c r="M68" s="54"/>
    </row>
    <row r="69" spans="2:13" s="1" customFormat="1" ht="15.75" x14ac:dyDescent="0.25">
      <c r="B69" s="24">
        <v>16</v>
      </c>
      <c r="C69" s="1" t="str">
        <f t="shared" si="0"/>
        <v xml:space="preserve">    Price Cap IR Year 2027</v>
      </c>
      <c r="E69" s="25">
        <f t="shared" si="1"/>
        <v>1.8978040491056671</v>
      </c>
      <c r="F69" s="31">
        <f t="shared" si="2"/>
        <v>1.95E-2</v>
      </c>
      <c r="L69" s="55"/>
      <c r="M69" s="54"/>
    </row>
    <row r="70" spans="2:13" s="1" customFormat="1" ht="15.75" x14ac:dyDescent="0.25">
      <c r="B70" s="24">
        <v>17</v>
      </c>
      <c r="C70" s="1" t="str">
        <f t="shared" si="0"/>
        <v xml:space="preserve">    Price Cap IR Year 2028</v>
      </c>
      <c r="E70" s="25">
        <f t="shared" si="1"/>
        <v>1.9230684254239434</v>
      </c>
      <c r="F70" s="31">
        <f t="shared" si="2"/>
        <v>1.95E-2</v>
      </c>
      <c r="L70" s="55"/>
      <c r="M70" s="54"/>
    </row>
    <row r="71" spans="2:13" s="1" customFormat="1" ht="15.75" x14ac:dyDescent="0.25">
      <c r="B71" s="24">
        <v>18</v>
      </c>
      <c r="C71" s="1" t="str">
        <f t="shared" si="0"/>
        <v xml:space="preserve">    Price Cap IR Year 2029</v>
      </c>
      <c r="E71" s="25">
        <f t="shared" si="1"/>
        <v>1.9491328587380035</v>
      </c>
      <c r="F71" s="31">
        <f t="shared" si="2"/>
        <v>1.95E-2</v>
      </c>
      <c r="L71" s="55"/>
      <c r="M71" s="54"/>
    </row>
    <row r="72" spans="2:13" s="1" customFormat="1" ht="15.75" x14ac:dyDescent="0.25">
      <c r="B72" s="24">
        <v>19</v>
      </c>
      <c r="C72" s="1" t="str">
        <f t="shared" si="0"/>
        <v xml:space="preserve">    Price Cap IR Year 2030</v>
      </c>
      <c r="E72" s="25">
        <f t="shared" si="1"/>
        <v>1.9760226847691187</v>
      </c>
      <c r="F72" s="31">
        <f t="shared" si="2"/>
        <v>1.95E-2</v>
      </c>
      <c r="L72" s="55"/>
      <c r="M72" s="54"/>
    </row>
    <row r="73" spans="2:13" s="1" customFormat="1" ht="15.75" x14ac:dyDescent="0.25">
      <c r="C73" s="6"/>
      <c r="E73" s="8"/>
    </row>
    <row r="74" spans="2:13" s="1" customFormat="1" ht="15.75" x14ac:dyDescent="0.25">
      <c r="C74" s="6" t="s">
        <v>29</v>
      </c>
      <c r="E74" s="26"/>
      <c r="F74" s="6"/>
    </row>
    <row r="75" spans="2:13" s="1" customFormat="1" ht="15.75" x14ac:dyDescent="0.25">
      <c r="C75" s="1" t="str">
        <f t="shared" ref="C75:C93" si="3">C54</f>
        <v xml:space="preserve">    Price Cap IR Year 2012</v>
      </c>
      <c r="E75" s="27">
        <f t="shared" ref="E75:E93" si="4">IF(ISERROR(d*E54), "", d*E54)</f>
        <v>7680094.5963035394</v>
      </c>
      <c r="I75"/>
      <c r="M75" s="53"/>
    </row>
    <row r="76" spans="2:13" s="1" customFormat="1" ht="15.75" x14ac:dyDescent="0.25">
      <c r="C76" s="1" t="str">
        <f t="shared" si="3"/>
        <v xml:space="preserve">    Price Cap IR Year 2013</v>
      </c>
      <c r="E76" s="27">
        <f t="shared" si="4"/>
        <v>7756076.9078300893</v>
      </c>
      <c r="I76"/>
      <c r="M76" s="53"/>
    </row>
    <row r="77" spans="2:13" s="1" customFormat="1" ht="15.75" x14ac:dyDescent="0.25">
      <c r="C77" s="1" t="str">
        <f t="shared" si="3"/>
        <v xml:space="preserve">    Price Cap IR Year 2014</v>
      </c>
      <c r="E77" s="27">
        <f t="shared" si="4"/>
        <v>7834465.3812633017</v>
      </c>
      <c r="I77"/>
      <c r="M77" s="52"/>
    </row>
    <row r="78" spans="2:13" s="1" customFormat="1" ht="15.75" x14ac:dyDescent="0.25">
      <c r="C78" s="1" t="str">
        <f t="shared" si="3"/>
        <v xml:space="preserve">    Price Cap IR Year 2015</v>
      </c>
      <c r="E78" s="27">
        <f t="shared" si="4"/>
        <v>7915336.213483803</v>
      </c>
      <c r="I78"/>
      <c r="M78" s="52"/>
    </row>
    <row r="79" spans="2:13" s="1" customFormat="1" ht="15.75" x14ac:dyDescent="0.25">
      <c r="C79" s="1" t="str">
        <f t="shared" si="3"/>
        <v xml:space="preserve">    Price Cap IR Year 2016</v>
      </c>
      <c r="E79" s="27">
        <f t="shared" si="4"/>
        <v>7998768.0143289715</v>
      </c>
      <c r="I79"/>
      <c r="M79" s="52"/>
    </row>
    <row r="80" spans="2:13" s="1" customFormat="1" ht="15.75" x14ac:dyDescent="0.25">
      <c r="C80" s="1" t="str">
        <f t="shared" si="3"/>
        <v xml:space="preserve">    Price Cap IR Year 2017</v>
      </c>
      <c r="E80" s="27">
        <f t="shared" si="4"/>
        <v>8084841.8830049885</v>
      </c>
      <c r="I80"/>
      <c r="M80" s="52"/>
    </row>
    <row r="81" spans="2:15" s="1" customFormat="1" ht="15.75" x14ac:dyDescent="0.25">
      <c r="C81" s="1" t="str">
        <f t="shared" si="3"/>
        <v xml:space="preserve">    Price Cap IR Year 2018</v>
      </c>
      <c r="E81" s="27">
        <f t="shared" si="4"/>
        <v>8173641.4869186739</v>
      </c>
      <c r="I81"/>
      <c r="M81" s="52"/>
    </row>
    <row r="82" spans="2:15" s="1" customFormat="1" ht="15.75" x14ac:dyDescent="0.25">
      <c r="C82" s="1" t="str">
        <f t="shared" si="3"/>
        <v xml:space="preserve">    Price Cap IR Year 2019</v>
      </c>
      <c r="E82" s="27">
        <f t="shared" si="4"/>
        <v>8265253.1430057008</v>
      </c>
      <c r="I82"/>
      <c r="M82" s="52"/>
    </row>
    <row r="83" spans="2:15" s="1" customFormat="1" ht="15.75" x14ac:dyDescent="0.25">
      <c r="C83" s="1" t="str">
        <f t="shared" si="3"/>
        <v xml:space="preserve">    Price Cap IR Year 2020</v>
      </c>
      <c r="E83" s="27">
        <f t="shared" si="4"/>
        <v>8359765.9016342843</v>
      </c>
      <c r="I83"/>
      <c r="M83" s="52"/>
    </row>
    <row r="84" spans="2:15" s="1" customFormat="1" ht="15.75" x14ac:dyDescent="0.25">
      <c r="C84" s="1" t="str">
        <f t="shared" si="3"/>
        <v xml:space="preserve">    Price Cap IR Year 2021</v>
      </c>
      <c r="E84" s="27">
        <f t="shared" si="4"/>
        <v>8457271.6331658568</v>
      </c>
      <c r="I84"/>
      <c r="M84" s="52"/>
    </row>
    <row r="85" spans="2:15" s="1" customFormat="1" ht="15.75" x14ac:dyDescent="0.25">
      <c r="C85" s="1" t="str">
        <f t="shared" si="3"/>
        <v xml:space="preserve">    Price Cap IR Year 2022</v>
      </c>
      <c r="E85" s="27">
        <f t="shared" si="4"/>
        <v>8557865.1172569282</v>
      </c>
      <c r="I85"/>
      <c r="M85" s="52"/>
    </row>
    <row r="86" spans="2:15" s="1" customFormat="1" ht="15.75" x14ac:dyDescent="0.25">
      <c r="C86" s="1" t="str">
        <f t="shared" si="3"/>
        <v xml:space="preserve">    Price Cap IR Year 2023</v>
      </c>
      <c r="E86" s="27">
        <f t="shared" si="4"/>
        <v>8661644.134988863</v>
      </c>
      <c r="I86"/>
      <c r="M86" s="52"/>
    </row>
    <row r="87" spans="2:15" s="1" customFormat="1" ht="15.75" x14ac:dyDescent="0.25">
      <c r="C87" s="1" t="str">
        <f t="shared" si="3"/>
        <v xml:space="preserve">    Price Cap IR Year 2024</v>
      </c>
      <c r="E87" s="27">
        <f t="shared" si="4"/>
        <v>8768709.5639152005</v>
      </c>
      <c r="I87"/>
      <c r="M87" s="52"/>
    </row>
    <row r="88" spans="2:15" s="1" customFormat="1" ht="15.75" x14ac:dyDescent="0.25">
      <c r="C88" s="33" t="str">
        <f t="shared" si="3"/>
        <v xml:space="preserve">    Price Cap IR Year 2025</v>
      </c>
      <c r="D88" s="33"/>
      <c r="E88" s="34">
        <f t="shared" si="4"/>
        <v>8879165.4761188589</v>
      </c>
      <c r="I88"/>
      <c r="M88" s="53"/>
      <c r="O88" s="36"/>
    </row>
    <row r="89" spans="2:15" s="1" customFormat="1" ht="15.75" x14ac:dyDescent="0.25">
      <c r="C89" s="1" t="str">
        <f t="shared" si="3"/>
        <v xml:space="preserve">    Price Cap IR Year 2026</v>
      </c>
      <c r="E89" s="27">
        <f t="shared" si="4"/>
        <v>8993119.2393745668</v>
      </c>
      <c r="I89"/>
      <c r="M89" s="52"/>
    </row>
    <row r="90" spans="2:15" s="1" customFormat="1" ht="15.75" x14ac:dyDescent="0.25">
      <c r="C90" s="1" t="str">
        <f t="shared" si="3"/>
        <v xml:space="preserve">    Price Cap IR Year 2027</v>
      </c>
      <c r="E90" s="27">
        <f t="shared" si="4"/>
        <v>9110681.621514827</v>
      </c>
      <c r="I90"/>
      <c r="M90" s="52"/>
    </row>
    <row r="91" spans="2:15" s="1" customFormat="1" ht="15.75" x14ac:dyDescent="0.25">
      <c r="C91" s="1" t="str">
        <f t="shared" si="3"/>
        <v xml:space="preserve">    Price Cap IR Year 2028</v>
      </c>
      <c r="E91" s="27">
        <f t="shared" si="4"/>
        <v>9231966.8981009014</v>
      </c>
      <c r="I91"/>
      <c r="M91" s="52"/>
    </row>
    <row r="92" spans="2:15" s="1" customFormat="1" ht="15.75" x14ac:dyDescent="0.25">
      <c r="C92" s="1" t="str">
        <f t="shared" si="3"/>
        <v xml:space="preserve">    Price Cap IR Year 2029</v>
      </c>
      <c r="E92" s="27">
        <f t="shared" si="4"/>
        <v>9357092.9635034446</v>
      </c>
      <c r="I92"/>
      <c r="M92" s="52"/>
    </row>
    <row r="93" spans="2:15" s="1" customFormat="1" ht="15.75" x14ac:dyDescent="0.25">
      <c r="C93" s="1" t="str">
        <f t="shared" si="3"/>
        <v xml:space="preserve">    Price Cap IR Year 2030</v>
      </c>
      <c r="E93" s="27">
        <f t="shared" si="4"/>
        <v>9486181.4455007613</v>
      </c>
      <c r="I93"/>
      <c r="M93" s="52"/>
    </row>
    <row r="94" spans="2:15" s="1" customFormat="1" x14ac:dyDescent="0.2"/>
    <row r="95" spans="2:15" s="1" customFormat="1" ht="44.25" customHeight="1" x14ac:dyDescent="0.2">
      <c r="B95" s="28" t="s">
        <v>30</v>
      </c>
      <c r="C95" s="65" t="s">
        <v>31</v>
      </c>
      <c r="D95" s="65"/>
      <c r="E95" s="65"/>
      <c r="F95" s="65"/>
    </row>
    <row r="96" spans="2:15" s="1" customFormat="1" x14ac:dyDescent="0.2">
      <c r="F96" s="29"/>
    </row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</sheetData>
  <mergeCells count="2">
    <mergeCell ref="C9:E9"/>
    <mergeCell ref="C95:F9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20</vt:i4>
      </vt:variant>
    </vt:vector>
  </HeadingPairs>
  <TitlesOfParts>
    <vt:vector size="26" baseType="lpstr">
      <vt:lpstr>Summary Table</vt:lpstr>
      <vt:lpstr>WRZ ICM Threshold 2024 PCI</vt:lpstr>
      <vt:lpstr>WRZ ICM Threshold 2023 PCI</vt:lpstr>
      <vt:lpstr>WRZ ICM Threshold Actual PCI</vt:lpstr>
      <vt:lpstr>WRZ ICM Threshold Simple Avg</vt:lpstr>
      <vt:lpstr>WRZ ICM Threshold Geomean. PCI</vt:lpstr>
      <vt:lpstr>'WRZ ICM Threshold 2024 PCI'!d</vt:lpstr>
      <vt:lpstr>'WRZ ICM Threshold Actual PCI'!d</vt:lpstr>
      <vt:lpstr>'WRZ ICM Threshold Geomean. PCI'!d</vt:lpstr>
      <vt:lpstr>'WRZ ICM Threshold Simple Avg'!d</vt:lpstr>
      <vt:lpstr>d</vt:lpstr>
      <vt:lpstr>'WRZ ICM Threshold 2024 PCI'!g</vt:lpstr>
      <vt:lpstr>'WRZ ICM Threshold Actual PCI'!g</vt:lpstr>
      <vt:lpstr>'WRZ ICM Threshold Geomean. PCI'!g</vt:lpstr>
      <vt:lpstr>'WRZ ICM Threshold Simple Avg'!g</vt:lpstr>
      <vt:lpstr>g</vt:lpstr>
      <vt:lpstr>'WRZ ICM Threshold 2024 PCI'!PCI</vt:lpstr>
      <vt:lpstr>'WRZ ICM Threshold Actual PCI'!PCI</vt:lpstr>
      <vt:lpstr>'WRZ ICM Threshold Geomean. PCI'!PCI</vt:lpstr>
      <vt:lpstr>'WRZ ICM Threshold Simple Avg'!PCI</vt:lpstr>
      <vt:lpstr>PCI</vt:lpstr>
      <vt:lpstr>'WRZ ICM Threshold 2024 PCI'!RB</vt:lpstr>
      <vt:lpstr>'WRZ ICM Threshold Actual PCI'!RB</vt:lpstr>
      <vt:lpstr>'WRZ ICM Threshold Geomean. PCI'!RB</vt:lpstr>
      <vt:lpstr>'WRZ ICM Threshold Simple Avg'!RB</vt:lpstr>
      <vt:lpstr>RB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Perrin</dc:creator>
  <cp:lastModifiedBy>Cindy Perrin</cp:lastModifiedBy>
  <dcterms:created xsi:type="dcterms:W3CDTF">1900-01-01T05:00:00Z</dcterms:created>
  <dcterms:modified xsi:type="dcterms:W3CDTF">2023-07-14T20:31:00Z</dcterms:modified>
</cp:coreProperties>
</file>