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nPower\Public\Regulatory Shared\2023 COS Data Files\14. Interrogatory Submission\Interrogatories EB-2023-0033\Backup Files\"/>
    </mc:Choice>
  </mc:AlternateContent>
  <xr:revisionPtr revIDLastSave="977" documentId="8_{EDAAFB42-EBF4-4FBD-A4CB-A04F37B443B6}" xr6:coauthVersionLast="47" xr6:coauthVersionMax="47" xr10:uidLastSave="{DB22B37C-AF15-4990-BC7F-AA124F84C0A1}"/>
  <bookViews>
    <workbookView xWindow="-120" yWindow="-120" windowWidth="29040" windowHeight="15720" activeTab="1" xr2:uid="{8A60E7C1-D2B4-42DE-81A7-673C1C91801E}"/>
  </bookViews>
  <sheets>
    <sheet name="2022" sheetId="5" r:id="rId1"/>
    <sheet name="2021" sheetId="4" r:id="rId2"/>
  </sheets>
  <externalReferences>
    <externalReference r:id="rId3"/>
  </externalReferences>
  <definedNames>
    <definedName name="BridgeYear">'[1]LDC Info'!$E$26</definedName>
    <definedName name="TestYear">'[1]LDC Info'!$E$24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4" i="4" l="1"/>
  <c r="M154" i="5"/>
  <c r="G97" i="4"/>
  <c r="G97" i="5"/>
  <c r="G141" i="4"/>
  <c r="G141" i="5"/>
  <c r="J127" i="5"/>
  <c r="K127" i="5"/>
  <c r="L127" i="5"/>
  <c r="F145" i="5"/>
  <c r="E145" i="5"/>
  <c r="D145" i="5"/>
  <c r="G143" i="5"/>
  <c r="G145" i="5" s="1"/>
  <c r="M150" i="5" s="1"/>
  <c r="M137" i="5"/>
  <c r="F137" i="5"/>
  <c r="L138" i="5" s="1"/>
  <c r="E137" i="5"/>
  <c r="K138" i="5" s="1"/>
  <c r="D137" i="5"/>
  <c r="J138" i="5" s="1"/>
  <c r="G134" i="5"/>
  <c r="G132" i="5"/>
  <c r="G137" i="5" s="1"/>
  <c r="F127" i="5"/>
  <c r="E127" i="5"/>
  <c r="D127" i="5"/>
  <c r="M124" i="5"/>
  <c r="G124" i="5"/>
  <c r="M122" i="5"/>
  <c r="M127" i="5" s="1"/>
  <c r="G122" i="5"/>
  <c r="G127" i="5" s="1"/>
  <c r="L115" i="5"/>
  <c r="K115" i="5"/>
  <c r="J115" i="5"/>
  <c r="F115" i="5"/>
  <c r="E115" i="5"/>
  <c r="D115" i="5"/>
  <c r="M113" i="5"/>
  <c r="G113" i="5"/>
  <c r="M111" i="5"/>
  <c r="M115" i="5" s="1"/>
  <c r="G111" i="5"/>
  <c r="G115" i="5" s="1"/>
  <c r="L109" i="5"/>
  <c r="L118" i="5" s="1"/>
  <c r="K109" i="5"/>
  <c r="K118" i="5" s="1"/>
  <c r="J109" i="5"/>
  <c r="J118" i="5" s="1"/>
  <c r="F109" i="5"/>
  <c r="F118" i="5" s="1"/>
  <c r="E109" i="5"/>
  <c r="E118" i="5" s="1"/>
  <c r="D109" i="5"/>
  <c r="D118" i="5" s="1"/>
  <c r="M107" i="5"/>
  <c r="G107" i="5"/>
  <c r="M105" i="5"/>
  <c r="M109" i="5" s="1"/>
  <c r="M118" i="5" s="1"/>
  <c r="G105" i="5"/>
  <c r="G109" i="5" s="1"/>
  <c r="G118" i="5" s="1"/>
  <c r="L98" i="5"/>
  <c r="K98" i="5"/>
  <c r="J98" i="5"/>
  <c r="M97" i="5"/>
  <c r="M98" i="5" s="1"/>
  <c r="L94" i="5"/>
  <c r="K94" i="5"/>
  <c r="J94" i="5"/>
  <c r="M92" i="5"/>
  <c r="F92" i="5"/>
  <c r="E92" i="5"/>
  <c r="D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92" i="5" s="1"/>
  <c r="M72" i="5"/>
  <c r="M94" i="5" s="1"/>
  <c r="F72" i="5"/>
  <c r="F94" i="5" s="1"/>
  <c r="E72" i="5"/>
  <c r="E94" i="5" s="1"/>
  <c r="D72" i="5"/>
  <c r="D94" i="5" s="1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72" i="5" s="1"/>
  <c r="G94" i="5" s="1"/>
  <c r="L51" i="5"/>
  <c r="K51" i="5"/>
  <c r="J51" i="5"/>
  <c r="M49" i="5"/>
  <c r="F49" i="5"/>
  <c r="E49" i="5"/>
  <c r="D49" i="5"/>
  <c r="G48" i="5"/>
  <c r="G47" i="5"/>
  <c r="G46" i="5"/>
  <c r="G45" i="5"/>
  <c r="G44" i="5"/>
  <c r="G43" i="5"/>
  <c r="G42" i="5"/>
  <c r="G41" i="5"/>
  <c r="G40" i="5"/>
  <c r="G39" i="5"/>
  <c r="G38" i="5"/>
  <c r="G49" i="5" s="1"/>
  <c r="M36" i="5"/>
  <c r="M51" i="5" s="1"/>
  <c r="F36" i="5"/>
  <c r="F51" i="5" s="1"/>
  <c r="E36" i="5"/>
  <c r="E51" i="5" s="1"/>
  <c r="D36" i="5"/>
  <c r="D51" i="5" s="1"/>
  <c r="G35" i="5"/>
  <c r="G34" i="5"/>
  <c r="G33" i="5"/>
  <c r="G32" i="5"/>
  <c r="G31" i="5"/>
  <c r="G30" i="5"/>
  <c r="G29" i="5"/>
  <c r="G28" i="5"/>
  <c r="G27" i="5"/>
  <c r="G26" i="5"/>
  <c r="G25" i="5"/>
  <c r="G36" i="5" s="1"/>
  <c r="G51" i="5" s="1"/>
  <c r="L22" i="5"/>
  <c r="K22" i="5"/>
  <c r="J22" i="5"/>
  <c r="M20" i="5"/>
  <c r="F20" i="5"/>
  <c r="F162" i="5" s="1"/>
  <c r="E20" i="5"/>
  <c r="E162" i="5" s="1"/>
  <c r="E158" i="5" s="1"/>
  <c r="D20" i="5"/>
  <c r="D162" i="5" s="1"/>
  <c r="D158" i="5" s="1"/>
  <c r="G19" i="5"/>
  <c r="G18" i="5"/>
  <c r="G17" i="5"/>
  <c r="G16" i="5"/>
  <c r="G15" i="5"/>
  <c r="G14" i="5"/>
  <c r="G20" i="5" s="1"/>
  <c r="G162" i="5" s="1"/>
  <c r="G158" i="5" s="1"/>
  <c r="M12" i="5"/>
  <c r="M22" i="5" s="1"/>
  <c r="F12" i="5"/>
  <c r="E12" i="5"/>
  <c r="D12" i="5"/>
  <c r="G11" i="5"/>
  <c r="G10" i="5"/>
  <c r="G9" i="5"/>
  <c r="G8" i="5"/>
  <c r="G7" i="5"/>
  <c r="G6" i="5"/>
  <c r="G12" i="5" s="1"/>
  <c r="F145" i="4"/>
  <c r="E145" i="4"/>
  <c r="D145" i="4"/>
  <c r="M137" i="4"/>
  <c r="F137" i="4"/>
  <c r="E137" i="4"/>
  <c r="D137" i="4"/>
  <c r="L127" i="4"/>
  <c r="K127" i="4"/>
  <c r="J127" i="4"/>
  <c r="F127" i="4"/>
  <c r="E127" i="4"/>
  <c r="D127" i="4"/>
  <c r="L115" i="4"/>
  <c r="K115" i="4"/>
  <c r="J115" i="4"/>
  <c r="F115" i="4"/>
  <c r="E115" i="4"/>
  <c r="D115" i="4"/>
  <c r="L109" i="4"/>
  <c r="L118" i="4" s="1"/>
  <c r="K109" i="4"/>
  <c r="K118" i="4" s="1"/>
  <c r="J109" i="4"/>
  <c r="J118" i="4" s="1"/>
  <c r="F109" i="4"/>
  <c r="F118" i="4" s="1"/>
  <c r="E109" i="4"/>
  <c r="E118" i="4" s="1"/>
  <c r="D109" i="4"/>
  <c r="D118" i="4" s="1"/>
  <c r="K22" i="4"/>
  <c r="J22" i="4"/>
  <c r="L94" i="4"/>
  <c r="K94" i="4"/>
  <c r="J94" i="4"/>
  <c r="L51" i="4"/>
  <c r="K51" i="4"/>
  <c r="J51" i="4"/>
  <c r="L22" i="4"/>
  <c r="L100" i="4" s="1"/>
  <c r="L148" i="4" s="1"/>
  <c r="G143" i="4"/>
  <c r="G145" i="4" s="1"/>
  <c r="M150" i="4" s="1"/>
  <c r="G134" i="4"/>
  <c r="M124" i="4"/>
  <c r="G124" i="4"/>
  <c r="M113" i="4"/>
  <c r="G113" i="4"/>
  <c r="M107" i="4"/>
  <c r="G107" i="4"/>
  <c r="M92" i="4"/>
  <c r="F92" i="4"/>
  <c r="E92" i="4"/>
  <c r="D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92" i="4" s="1"/>
  <c r="M49" i="4"/>
  <c r="F49" i="4"/>
  <c r="E49" i="4"/>
  <c r="D49" i="4"/>
  <c r="G48" i="4"/>
  <c r="G47" i="4"/>
  <c r="G46" i="4"/>
  <c r="G45" i="4"/>
  <c r="G44" i="4"/>
  <c r="G43" i="4"/>
  <c r="G42" i="4"/>
  <c r="G41" i="4"/>
  <c r="G40" i="4"/>
  <c r="G39" i="4"/>
  <c r="G38" i="4"/>
  <c r="G49" i="4" s="1"/>
  <c r="M20" i="4"/>
  <c r="F20" i="4"/>
  <c r="E20" i="4"/>
  <c r="D20" i="4"/>
  <c r="G19" i="4"/>
  <c r="G18" i="4"/>
  <c r="G17" i="4"/>
  <c r="G16" i="4"/>
  <c r="G15" i="4"/>
  <c r="G14" i="4"/>
  <c r="G20" i="4" s="1"/>
  <c r="G162" i="4" s="1"/>
  <c r="G158" i="4" s="1"/>
  <c r="G132" i="4"/>
  <c r="G137" i="4" s="1"/>
  <c r="M122" i="4"/>
  <c r="M127" i="4" s="1"/>
  <c r="G122" i="4"/>
  <c r="G127" i="4" s="1"/>
  <c r="M111" i="4"/>
  <c r="M115" i="4" s="1"/>
  <c r="G111" i="4"/>
  <c r="G115" i="4" s="1"/>
  <c r="M105" i="4"/>
  <c r="M109" i="4" s="1"/>
  <c r="M118" i="4" s="1"/>
  <c r="G105" i="4"/>
  <c r="G109" i="4" s="1"/>
  <c r="G118" i="4" s="1"/>
  <c r="L98" i="4"/>
  <c r="K98" i="4"/>
  <c r="J98" i="4"/>
  <c r="M97" i="4"/>
  <c r="M98" i="4" s="1"/>
  <c r="M72" i="4"/>
  <c r="M94" i="4" s="1"/>
  <c r="F72" i="4"/>
  <c r="F94" i="4" s="1"/>
  <c r="E72" i="4"/>
  <c r="E94" i="4" s="1"/>
  <c r="D72" i="4"/>
  <c r="D94" i="4" s="1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72" i="4" s="1"/>
  <c r="G94" i="4" s="1"/>
  <c r="M36" i="4"/>
  <c r="M51" i="4" s="1"/>
  <c r="F36" i="4"/>
  <c r="E36" i="4"/>
  <c r="D36" i="4"/>
  <c r="G35" i="4"/>
  <c r="G34" i="4"/>
  <c r="G33" i="4"/>
  <c r="G32" i="4"/>
  <c r="G31" i="4"/>
  <c r="G30" i="4"/>
  <c r="G29" i="4"/>
  <c r="G28" i="4"/>
  <c r="G27" i="4"/>
  <c r="G26" i="4"/>
  <c r="G25" i="4"/>
  <c r="G36" i="4" s="1"/>
  <c r="G51" i="4" s="1"/>
  <c r="M12" i="4"/>
  <c r="M22" i="4" s="1"/>
  <c r="M100" i="4" s="1"/>
  <c r="M148" i="4" s="1"/>
  <c r="F12" i="4"/>
  <c r="F22" i="4" s="1"/>
  <c r="E12" i="4"/>
  <c r="E22" i="4" s="1"/>
  <c r="D12" i="4"/>
  <c r="D22" i="4" s="1"/>
  <c r="G11" i="4"/>
  <c r="G10" i="4"/>
  <c r="G9" i="4"/>
  <c r="G8" i="4"/>
  <c r="G7" i="4"/>
  <c r="G6" i="4"/>
  <c r="G12" i="4" s="1"/>
  <c r="F158" i="5" l="1"/>
  <c r="G161" i="5"/>
  <c r="G22" i="5"/>
  <c r="G100" i="5" s="1"/>
  <c r="G148" i="5" s="1"/>
  <c r="D161" i="5"/>
  <c r="D22" i="5"/>
  <c r="D100" i="5" s="1"/>
  <c r="D148" i="5" s="1"/>
  <c r="E161" i="5"/>
  <c r="E22" i="5"/>
  <c r="E100" i="5" s="1"/>
  <c r="E148" i="5" s="1"/>
  <c r="F161" i="5"/>
  <c r="F22" i="5"/>
  <c r="F100" i="5" s="1"/>
  <c r="F148" i="5" s="1"/>
  <c r="M100" i="5"/>
  <c r="M23" i="5"/>
  <c r="J100" i="5"/>
  <c r="J23" i="5"/>
  <c r="K100" i="5"/>
  <c r="K23" i="5"/>
  <c r="L100" i="5"/>
  <c r="L23" i="5"/>
  <c r="M52" i="5"/>
  <c r="J52" i="5"/>
  <c r="K52" i="5"/>
  <c r="L52" i="5"/>
  <c r="M95" i="5"/>
  <c r="J95" i="5"/>
  <c r="K95" i="5"/>
  <c r="L95" i="5"/>
  <c r="M119" i="5"/>
  <c r="J119" i="5"/>
  <c r="K119" i="5"/>
  <c r="L119" i="5"/>
  <c r="M128" i="5"/>
  <c r="J128" i="5"/>
  <c r="K128" i="5"/>
  <c r="L128" i="5"/>
  <c r="M138" i="5"/>
  <c r="J138" i="4"/>
  <c r="K138" i="4"/>
  <c r="L138" i="4"/>
  <c r="J100" i="4"/>
  <c r="J148" i="4" s="1"/>
  <c r="K100" i="4"/>
  <c r="K148" i="4" s="1"/>
  <c r="M128" i="4"/>
  <c r="J128" i="4"/>
  <c r="K128" i="4"/>
  <c r="L128" i="4"/>
  <c r="M119" i="4"/>
  <c r="J119" i="4"/>
  <c r="K119" i="4"/>
  <c r="L119" i="4"/>
  <c r="M95" i="4"/>
  <c r="J95" i="4"/>
  <c r="K95" i="4"/>
  <c r="L95" i="4"/>
  <c r="D51" i="4"/>
  <c r="D100" i="4" s="1"/>
  <c r="D148" i="4" s="1"/>
  <c r="E51" i="4"/>
  <c r="E100" i="4" s="1"/>
  <c r="E148" i="4" s="1"/>
  <c r="F51" i="4"/>
  <c r="F100" i="4" s="1"/>
  <c r="F148" i="4" s="1"/>
  <c r="M52" i="4"/>
  <c r="L23" i="4"/>
  <c r="J52" i="4"/>
  <c r="K52" i="4"/>
  <c r="L52" i="4"/>
  <c r="J23" i="4"/>
  <c r="K23" i="4"/>
  <c r="G161" i="4"/>
  <c r="G22" i="4"/>
  <c r="G100" i="4" s="1"/>
  <c r="G148" i="4" s="1"/>
  <c r="D161" i="4"/>
  <c r="E161" i="4"/>
  <c r="F161" i="4"/>
  <c r="D162" i="4"/>
  <c r="D158" i="4" s="1"/>
  <c r="E162" i="4"/>
  <c r="E158" i="4" s="1"/>
  <c r="F162" i="4"/>
  <c r="F158" i="4" s="1"/>
  <c r="L148" i="5" l="1"/>
  <c r="L101" i="5"/>
  <c r="K148" i="5"/>
  <c r="K101" i="5"/>
  <c r="J148" i="5"/>
  <c r="J101" i="5"/>
  <c r="M148" i="5"/>
  <c r="M101" i="5"/>
  <c r="F163" i="5"/>
  <c r="F164" i="5" s="1"/>
  <c r="F157" i="5"/>
  <c r="F159" i="5" s="1"/>
  <c r="E163" i="5"/>
  <c r="E164" i="5" s="1"/>
  <c r="E157" i="5"/>
  <c r="E159" i="5" s="1"/>
  <c r="D163" i="5"/>
  <c r="D164" i="5" s="1"/>
  <c r="D157" i="5"/>
  <c r="D159" i="5" s="1"/>
  <c r="G163" i="5"/>
  <c r="G164" i="5" s="1"/>
  <c r="G157" i="5"/>
  <c r="G159" i="5" s="1"/>
  <c r="F157" i="4"/>
  <c r="F159" i="4" s="1"/>
  <c r="F163" i="4"/>
  <c r="F164" i="4" s="1"/>
  <c r="E157" i="4"/>
  <c r="E159" i="4" s="1"/>
  <c r="E163" i="4"/>
  <c r="E164" i="4" s="1"/>
  <c r="D157" i="4"/>
  <c r="D159" i="4" s="1"/>
  <c r="D163" i="4"/>
  <c r="D164" i="4" s="1"/>
  <c r="G157" i="4"/>
  <c r="G159" i="4" s="1"/>
  <c r="G163" i="4"/>
  <c r="G164" i="4" s="1"/>
  <c r="K101" i="4"/>
  <c r="J101" i="4"/>
  <c r="L101" i="4"/>
  <c r="M101" i="4"/>
  <c r="M23" i="4"/>
  <c r="M138" i="4" l="1"/>
  <c r="M155" i="5"/>
  <c r="M155" i="4"/>
</calcChain>
</file>

<file path=xl/sharedStrings.xml><?xml version="1.0" encoding="utf-8"?>
<sst xmlns="http://schemas.openxmlformats.org/spreadsheetml/2006/main" count="320" uniqueCount="94">
  <si>
    <t xml:space="preserve">Year </t>
  </si>
  <si>
    <t>Capital</t>
  </si>
  <si>
    <t>2-BA Cost</t>
  </si>
  <si>
    <t>2022 Audited Financial Statements</t>
  </si>
  <si>
    <r>
      <t xml:space="preserve">CCA Class </t>
    </r>
    <r>
      <rPr>
        <b/>
        <vertAlign val="superscript"/>
        <sz val="10"/>
        <rFont val="Arial"/>
        <family val="2"/>
      </rPr>
      <t>2</t>
    </r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</si>
  <si>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</si>
  <si>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</si>
  <si>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r>
      <t xml:space="preserve">Opening Balance </t>
    </r>
    <r>
      <rPr>
        <b/>
        <vertAlign val="superscript"/>
        <sz val="10"/>
        <rFont val="Arial"/>
        <family val="2"/>
      </rPr>
      <t>8</t>
    </r>
  </si>
  <si>
    <r>
      <t xml:space="preserve">Additions </t>
    </r>
    <r>
      <rPr>
        <b/>
        <vertAlign val="superscript"/>
        <sz val="10"/>
        <rFont val="Arial"/>
        <family val="2"/>
      </rPr>
      <t>4</t>
    </r>
  </si>
  <si>
    <r>
      <t xml:space="preserve">Disposals </t>
    </r>
    <r>
      <rPr>
        <b/>
        <vertAlign val="superscript"/>
        <sz val="10"/>
        <rFont val="Arial"/>
        <family val="2"/>
      </rPr>
      <t>6</t>
    </r>
  </si>
  <si>
    <t>Closing 
Balance</t>
  </si>
  <si>
    <t>Opening 
Balance</t>
  </si>
  <si>
    <t>Additions</t>
  </si>
  <si>
    <t>Disposals</t>
  </si>
  <si>
    <t>N/A</t>
  </si>
  <si>
    <t>Land</t>
  </si>
  <si>
    <t>Buildings</t>
  </si>
  <si>
    <t>Leasehold Improvements</t>
  </si>
  <si>
    <t>Buildings &amp; Fixtures</t>
  </si>
  <si>
    <t>Land &amp; Buildings</t>
  </si>
  <si>
    <t>Land &amp; Buildings A/D</t>
  </si>
  <si>
    <t>Land &amp; Buildings Carrying Amount</t>
  </si>
  <si>
    <t>rounding</t>
  </si>
  <si>
    <t>Transformer Station Equipment &gt;50 kV</t>
  </si>
  <si>
    <t>Distribution Station Equipment &lt;50 kV</t>
  </si>
  <si>
    <t>Storage Battery Equipment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</si>
  <si>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</si>
  <si>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</si>
  <si>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</si>
  <si>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</si>
  <si>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</si>
  <si>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</si>
  <si>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</si>
  <si>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Meters (Smart Meters)</t>
  </si>
  <si>
    <t>Distribution Equip</t>
  </si>
  <si>
    <t>Distribution Equip A/D</t>
  </si>
  <si>
    <t>Distribution Equip Carrying Amount</t>
  </si>
  <si>
    <t>Auditor reclass to Other Assets</t>
  </si>
  <si>
    <t>Office Furniture &amp; Equipment (10 years)</t>
  </si>
  <si>
    <t>Office Furniture &amp; Equipment (5 years)</t>
  </si>
  <si>
    <t>Computer Equipment - Hardware</t>
  </si>
  <si>
    <t>Computer Equip.-Hardware(Post Mar. 22/04)</t>
  </si>
  <si>
    <t>Computer Equip.-Hardware(Post Mar. 19/07)</t>
  </si>
  <si>
    <t>Transportation Equipment</t>
  </si>
  <si>
    <t>Stores Equipment</t>
  </si>
  <si>
    <t>Tools, Shop &amp; Garage Equipment</t>
  </si>
  <si>
    <t>Measurement &amp; Testing Equipment</t>
  </si>
  <si>
    <t>Power Operated Equipment</t>
  </si>
  <si>
    <t>Communications Equipment</t>
  </si>
  <si>
    <t>Communication Equipment (Smart Meters)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</si>
  <si>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</si>
  <si>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</si>
  <si>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</si>
  <si>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</si>
  <si>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</si>
  <si>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</si>
  <si>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Other Assets</t>
  </si>
  <si>
    <t>Other Assets A/D</t>
  </si>
  <si>
    <t>Other Assets Carrying Amount</t>
  </si>
  <si>
    <t>auditor reclass</t>
  </si>
  <si>
    <t> </t>
  </si>
  <si>
    <t>Construction Work In Progress</t>
  </si>
  <si>
    <t>Construction WIP</t>
  </si>
  <si>
    <t>Total Capital</t>
  </si>
  <si>
    <t>Intangibles</t>
  </si>
  <si>
    <t>Computer Software (Formally known as Account 1925)</t>
  </si>
  <si>
    <t>Software</t>
  </si>
  <si>
    <t>Software A/D</t>
  </si>
  <si>
    <t>Computer Software</t>
  </si>
  <si>
    <t>CEC</t>
  </si>
  <si>
    <t>Land Rights (Formally known as Account 1906)</t>
  </si>
  <si>
    <t>Land Rights</t>
  </si>
  <si>
    <t>Land Rights A/D</t>
  </si>
  <si>
    <t>Total Intangibles</t>
  </si>
  <si>
    <t>Capital Lease</t>
  </si>
  <si>
    <r>
      <t>Property Under Finance Lease</t>
    </r>
    <r>
      <rPr>
        <b/>
        <vertAlign val="superscript"/>
        <sz val="10"/>
        <rFont val="Arial"/>
        <family val="2"/>
      </rPr>
      <t>7</t>
    </r>
  </si>
  <si>
    <t>Capital Lease A/D</t>
  </si>
  <si>
    <t>Total Capital Lease</t>
  </si>
  <si>
    <t>Deferred Revenue</t>
  </si>
  <si>
    <r>
      <t>Deferred Revenue</t>
    </r>
    <r>
      <rPr>
        <vertAlign val="superscript"/>
        <sz val="10"/>
        <rFont val="Arial"/>
        <family val="2"/>
      </rPr>
      <t>5</t>
    </r>
  </si>
  <si>
    <t>Total Deferred Revenue</t>
  </si>
  <si>
    <t>see below</t>
  </si>
  <si>
    <t>Non-Reg Building</t>
  </si>
  <si>
    <t>Less Other Non Rate-Regulated Utility Assets</t>
  </si>
  <si>
    <t>Total Non-Regulatory Portion of Building</t>
  </si>
  <si>
    <t>Net PPE - 2-AB</t>
  </si>
  <si>
    <t>Audited FS</t>
  </si>
  <si>
    <t>Adj for Non-Reg Bldg</t>
  </si>
  <si>
    <t>Contributions included that are not capital related</t>
  </si>
  <si>
    <t>Total PP&amp;E for Rate Base Purposes</t>
  </si>
  <si>
    <t>Net PP&amp;E for Rate Base Purposes</t>
  </si>
  <si>
    <t>Total PP&amp;E</t>
  </si>
  <si>
    <t>Net PP&amp;E</t>
  </si>
  <si>
    <t>2021 Audited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</si>
</sst>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1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name val="Arial"/>
    </font>
    <font>
      <b/>
      <i/>
      <sz val="10"/>
      <name val="Arial"/>
      <family val="2"/>
    </font>
    <font>
      <b/>
      <sz val="10"/>
      <name val="Arial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6" xfId="0" applyFont="1" applyBorder="1"/>
    <xf numFmtId="0" fontId="6" fillId="0" borderId="0" xfId="0" applyFont="1"/>
    <xf numFmtId="0" fontId="1" fillId="2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7" xfId="0" applyFont="1" applyBorder="1"/>
    <xf numFmtId="43" fontId="7" fillId="0" borderId="2" xfId="0" applyNumberFormat="1" applyFont="1" applyBorder="1"/>
    <xf numFmtId="43" fontId="1" fillId="0" borderId="3" xfId="0" applyNumberFormat="1" applyFont="1" applyBorder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43" fontId="1" fillId="2" borderId="2" xfId="0" applyNumberFormat="1" applyFont="1" applyFill="1" applyBorder="1" applyAlignment="1">
      <alignment wrapText="1"/>
    </xf>
    <xf numFmtId="6" fontId="7" fillId="0" borderId="0" xfId="0" applyNumberFormat="1" applyFont="1"/>
    <xf numFmtId="43" fontId="7" fillId="0" borderId="0" xfId="0" applyNumberFormat="1" applyFont="1"/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43" fontId="1" fillId="0" borderId="0" xfId="0" applyNumberFormat="1" applyFont="1" applyAlignment="1">
      <alignment wrapText="1"/>
    </xf>
    <xf numFmtId="43" fontId="0" fillId="0" borderId="0" xfId="0" applyNumberForma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43" fontId="9" fillId="0" borderId="13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43" fontId="7" fillId="0" borderId="13" xfId="0" applyNumberFormat="1" applyFont="1" applyBorder="1"/>
    <xf numFmtId="0" fontId="1" fillId="0" borderId="13" xfId="0" applyFont="1" applyBorder="1" applyAlignment="1">
      <alignment wrapText="1"/>
    </xf>
    <xf numFmtId="43" fontId="1" fillId="3" borderId="0" xfId="0" applyNumberFormat="1" applyFont="1" applyFill="1" applyAlignment="1">
      <alignment wrapText="1"/>
    </xf>
    <xf numFmtId="0" fontId="1" fillId="0" borderId="13" xfId="0" applyFont="1" applyBorder="1"/>
    <xf numFmtId="0" fontId="8" fillId="0" borderId="13" xfId="0" applyFont="1" applyBorder="1" applyAlignment="1">
      <alignment wrapText="1"/>
    </xf>
    <xf numFmtId="43" fontId="1" fillId="0" borderId="13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3" fontId="9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wrapText="1"/>
    </xf>
    <xf numFmtId="43" fontId="9" fillId="0" borderId="12" xfId="0" applyNumberFormat="1" applyFont="1" applyBorder="1"/>
    <xf numFmtId="43" fontId="2" fillId="0" borderId="13" xfId="0" applyNumberFormat="1" applyFont="1" applyBorder="1"/>
    <xf numFmtId="0" fontId="0" fillId="0" borderId="0" xfId="0" applyAlignment="1">
      <alignment horizontal="right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6" fontId="7" fillId="0" borderId="0" xfId="0" applyNumberFormat="1" applyFont="1" applyAlignment="1">
      <alignment horizontal="right"/>
    </xf>
    <xf numFmtId="6" fontId="9" fillId="0" borderId="0" xfId="0" applyNumberFormat="1" applyFont="1" applyAlignment="1">
      <alignment horizontal="right"/>
    </xf>
    <xf numFmtId="43" fontId="7" fillId="4" borderId="0" xfId="0" applyNumberFormat="1" applyFont="1" applyFill="1"/>
    <xf numFmtId="6" fontId="9" fillId="4" borderId="0" xfId="0" applyNumberFormat="1" applyFont="1" applyFill="1" applyAlignment="1">
      <alignment horizontal="right"/>
    </xf>
    <xf numFmtId="43" fontId="1" fillId="4" borderId="0" xfId="0" applyNumberFormat="1" applyFont="1" applyFill="1" applyAlignment="1">
      <alignment wrapText="1"/>
    </xf>
    <xf numFmtId="6" fontId="7" fillId="3" borderId="0" xfId="0" applyNumberFormat="1" applyFont="1" applyFill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wrapText="1"/>
    </xf>
    <xf numFmtId="43" fontId="7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43" fontId="7" fillId="0" borderId="5" xfId="0" applyNumberFormat="1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6" fontId="7" fillId="0" borderId="0" xfId="0" applyNumberFormat="1" applyFont="1" applyFill="1" applyAlignment="1">
      <alignment horizontal="right"/>
    </xf>
    <xf numFmtId="0" fontId="0" fillId="0" borderId="0" xfId="0" applyFill="1"/>
    <xf numFmtId="6" fontId="9" fillId="0" borderId="0" xfId="0" applyNumberFormat="1" applyFont="1" applyFill="1" applyAlignment="1">
      <alignment horizontal="right"/>
    </xf>
    <xf numFmtId="43" fontId="1" fillId="0" borderId="0" xfId="0" applyNumberFormat="1" applyFont="1" applyFill="1" applyAlignment="1">
      <alignment wrapText="1"/>
    </xf>
    <xf numFmtId="43" fontId="0" fillId="0" borderId="0" xfId="0" applyNumberFormat="1" applyFill="1"/>
    <xf numFmtId="0" fontId="0" fillId="0" borderId="0" xfId="0" applyFill="1" applyAlignment="1">
      <alignment horizontal="right"/>
    </xf>
    <xf numFmtId="43" fontId="1" fillId="0" borderId="12" xfId="0" applyNumberFormat="1" applyFont="1" applyBorder="1"/>
    <xf numFmtId="0" fontId="0" fillId="4" borderId="0" xfId="0" applyFill="1" applyAlignment="1">
      <alignment horizontal="right"/>
    </xf>
    <xf numFmtId="43" fontId="0" fillId="4" borderId="0" xfId="0" applyNumberFormat="1" applyFill="1"/>
    <xf numFmtId="43" fontId="10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nPower\Public\Regulatory%20Shared\2023%20COS%20Data%20Files\14.%20Interrogatory%20Submission\2024_Filing_Requirements_Chapter2_Appendices_1.0_20230808.xlsm" TargetMode="External"/><Relationship Id="rId1" Type="http://schemas.openxmlformats.org/officeDocument/2006/relationships/externalLinkPath" Target="/InnPower/Public/Regulatory%20Shared/2023%20COS%20Data%20Files/14.%20Interrogatory%20Submission/2024_Filing_Requirements_Chapter2_Appendices_1.0_202308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2.1.4_ServiceQuality old"/>
      <sheetName val="App.2-H_Other_Oper_Rev"/>
      <sheetName val="Hidden_Other Revenue"/>
      <sheetName val="Several_Accounts"/>
      <sheetName val="App_2-I LF_CDM"/>
      <sheetName val="lists"/>
      <sheetName val="2.1.7  All Accoun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5AFE-B88B-42AF-99D0-5BF4326A2018}">
  <dimension ref="A2:R166"/>
  <sheetViews>
    <sheetView workbookViewId="0"/>
  </sheetViews>
  <sheetFormatPr defaultRowHeight="12.75"/>
  <cols>
    <col min="1" max="2" width="9.140625" style="18"/>
    <col min="3" max="3" width="52" customWidth="1"/>
    <col min="4" max="4" width="14.85546875" bestFit="1" customWidth="1"/>
    <col min="5" max="6" width="14.7109375" customWidth="1"/>
    <col min="7" max="7" width="14.85546875" bestFit="1" customWidth="1"/>
    <col min="8" max="8" width="10.7109375" customWidth="1"/>
    <col min="9" max="9" width="16.5703125" style="49" bestFit="1" customWidth="1"/>
    <col min="10" max="13" width="16.28515625" customWidth="1"/>
    <col min="14" max="18" width="12.7109375" customWidth="1"/>
  </cols>
  <sheetData>
    <row r="2" spans="1:18" ht="15">
      <c r="A2" s="11"/>
      <c r="B2" s="11"/>
      <c r="C2" s="1"/>
      <c r="D2" s="1"/>
      <c r="E2" s="2" t="s">
        <v>0</v>
      </c>
      <c r="F2" s="3">
        <v>2022</v>
      </c>
      <c r="G2" s="4"/>
      <c r="J2" s="4"/>
      <c r="K2" s="4"/>
      <c r="L2" s="4"/>
      <c r="M2" s="4"/>
      <c r="N2" s="1"/>
      <c r="O2" s="1"/>
      <c r="P2" s="1"/>
      <c r="Q2" s="1"/>
      <c r="R2" s="1"/>
    </row>
    <row r="3" spans="1:18">
      <c r="A3" s="67" t="s">
        <v>1</v>
      </c>
      <c r="B3" s="67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1"/>
      <c r="B4" s="11"/>
      <c r="C4" s="1"/>
      <c r="D4" s="50" t="s">
        <v>2</v>
      </c>
      <c r="E4" s="51"/>
      <c r="F4" s="51"/>
      <c r="G4" s="52"/>
      <c r="J4" s="50" t="s">
        <v>3</v>
      </c>
      <c r="K4" s="51"/>
      <c r="L4" s="51"/>
      <c r="M4" s="52"/>
    </row>
    <row r="5" spans="1:18" ht="36">
      <c r="A5" s="12" t="s">
        <v>4</v>
      </c>
      <c r="B5" s="13" t="s">
        <v>5</v>
      </c>
      <c r="C5" s="23" t="s">
        <v>6</v>
      </c>
      <c r="D5" s="44" t="s">
        <v>7</v>
      </c>
      <c r="E5" s="45" t="s">
        <v>8</v>
      </c>
      <c r="F5" s="45" t="s">
        <v>9</v>
      </c>
      <c r="G5" s="19" t="s">
        <v>10</v>
      </c>
      <c r="J5" s="25" t="s">
        <v>11</v>
      </c>
      <c r="K5" s="24" t="s">
        <v>12</v>
      </c>
      <c r="L5" s="24" t="s">
        <v>13</v>
      </c>
      <c r="M5" s="19" t="s">
        <v>10</v>
      </c>
    </row>
    <row r="6" spans="1:18" ht="15" customHeight="1">
      <c r="A6" s="16" t="s">
        <v>14</v>
      </c>
      <c r="B6" s="15">
        <v>1805</v>
      </c>
      <c r="C6" s="7" t="s">
        <v>15</v>
      </c>
      <c r="D6" s="9">
        <v>1049592.83</v>
      </c>
      <c r="E6" s="9">
        <v>0</v>
      </c>
      <c r="F6" s="9">
        <v>0</v>
      </c>
      <c r="G6" s="9">
        <f>D6+E6+F6</f>
        <v>1049592.83</v>
      </c>
    </row>
    <row r="7" spans="1:18" ht="15" hidden="1" customHeight="1">
      <c r="A7" s="16">
        <v>47</v>
      </c>
      <c r="B7" s="15">
        <v>1808</v>
      </c>
      <c r="C7" s="7" t="s">
        <v>16</v>
      </c>
      <c r="D7" s="9">
        <v>0</v>
      </c>
      <c r="E7" s="9">
        <v>0</v>
      </c>
      <c r="F7" s="9">
        <v>0</v>
      </c>
      <c r="G7" s="9">
        <f>D7+E7+F7</f>
        <v>0</v>
      </c>
    </row>
    <row r="8" spans="1:18" ht="15" hidden="1" customHeight="1">
      <c r="A8" s="16">
        <v>13</v>
      </c>
      <c r="B8" s="15">
        <v>1810</v>
      </c>
      <c r="C8" s="7" t="s">
        <v>17</v>
      </c>
      <c r="D8" s="9">
        <v>0</v>
      </c>
      <c r="E8" s="9">
        <v>0</v>
      </c>
      <c r="F8" s="9">
        <v>0</v>
      </c>
      <c r="G8" s="9">
        <f>D8+E8+F8</f>
        <v>0</v>
      </c>
    </row>
    <row r="9" spans="1:18" ht="15" customHeight="1">
      <c r="A9" s="16" t="s">
        <v>14</v>
      </c>
      <c r="B9" s="15">
        <v>1905</v>
      </c>
      <c r="C9" s="7" t="s">
        <v>15</v>
      </c>
      <c r="D9" s="9">
        <v>1015496.3</v>
      </c>
      <c r="E9" s="9">
        <v>0</v>
      </c>
      <c r="F9" s="9">
        <v>0</v>
      </c>
      <c r="G9" s="9">
        <f>D9+E9+F9</f>
        <v>1015496.3</v>
      </c>
    </row>
    <row r="10" spans="1:18" ht="15" customHeight="1">
      <c r="A10" s="16">
        <v>47</v>
      </c>
      <c r="B10" s="15">
        <v>1908</v>
      </c>
      <c r="C10" s="7" t="s">
        <v>18</v>
      </c>
      <c r="D10" s="9">
        <v>12858034.49</v>
      </c>
      <c r="E10" s="9">
        <v>143855.20000000001</v>
      </c>
      <c r="F10" s="9">
        <v>0</v>
      </c>
      <c r="G10" s="9">
        <f>D10+E10+F10</f>
        <v>13001889.689999999</v>
      </c>
      <c r="H10" s="22"/>
      <c r="I10" s="53"/>
    </row>
    <row r="11" spans="1:18" ht="15" hidden="1" customHeight="1">
      <c r="A11" s="16">
        <v>13</v>
      </c>
      <c r="B11" s="15">
        <v>1910</v>
      </c>
      <c r="C11" s="7" t="s">
        <v>17</v>
      </c>
      <c r="D11" s="9">
        <v>0</v>
      </c>
      <c r="E11" s="9">
        <v>0</v>
      </c>
      <c r="F11" s="9">
        <v>0</v>
      </c>
      <c r="G11" s="9">
        <f>D11+E11+F11</f>
        <v>0</v>
      </c>
      <c r="H11" s="22"/>
      <c r="I11" s="53"/>
    </row>
    <row r="12" spans="1:18">
      <c r="A12" s="14"/>
      <c r="B12" s="19"/>
      <c r="C12" s="5"/>
      <c r="D12" s="46">
        <f>SUM(D6:D11)</f>
        <v>14923123.620000001</v>
      </c>
      <c r="E12" s="46">
        <f>SUM(E6:E11)</f>
        <v>143855.20000000001</v>
      </c>
      <c r="F12" s="46">
        <f>SUM(F6:F11)</f>
        <v>0</v>
      </c>
      <c r="G12" s="20">
        <f>SUM(G6:G11)</f>
        <v>15066978.82</v>
      </c>
      <c r="H12" s="22"/>
      <c r="I12" s="54" t="s">
        <v>19</v>
      </c>
      <c r="J12" s="26">
        <v>14923000</v>
      </c>
      <c r="K12" s="26">
        <v>144000</v>
      </c>
      <c r="L12" s="26">
        <v>0</v>
      </c>
      <c r="M12" s="26">
        <f>SUM(J12:L12)</f>
        <v>15067000</v>
      </c>
    </row>
    <row r="13" spans="1:18" ht="15" customHeight="1">
      <c r="H13" s="22"/>
      <c r="I13" s="53"/>
    </row>
    <row r="14" spans="1:18" hidden="1">
      <c r="A14" s="32" t="s">
        <v>14</v>
      </c>
      <c r="B14" s="33">
        <v>1805</v>
      </c>
      <c r="C14" s="34" t="s">
        <v>15</v>
      </c>
      <c r="D14" s="35">
        <v>0</v>
      </c>
      <c r="E14" s="35">
        <v>0</v>
      </c>
      <c r="F14" s="35">
        <v>0</v>
      </c>
      <c r="G14" s="35">
        <f>D14+E14+F14</f>
        <v>0</v>
      </c>
      <c r="I14" s="53"/>
    </row>
    <row r="15" spans="1:18" hidden="1">
      <c r="A15" s="16">
        <v>47</v>
      </c>
      <c r="B15" s="15">
        <v>1808</v>
      </c>
      <c r="C15" s="7" t="s">
        <v>16</v>
      </c>
      <c r="D15" s="9">
        <v>0</v>
      </c>
      <c r="E15" s="9">
        <v>0</v>
      </c>
      <c r="F15" s="9">
        <v>0</v>
      </c>
      <c r="G15" s="9">
        <f>D15+E15+F15</f>
        <v>0</v>
      </c>
      <c r="I15" s="53"/>
    </row>
    <row r="16" spans="1:18" hidden="1">
      <c r="A16" s="16">
        <v>13</v>
      </c>
      <c r="B16" s="15">
        <v>1810</v>
      </c>
      <c r="C16" s="7" t="s">
        <v>17</v>
      </c>
      <c r="D16" s="9">
        <v>0</v>
      </c>
      <c r="E16" s="9">
        <v>0</v>
      </c>
      <c r="F16" s="9">
        <v>0</v>
      </c>
      <c r="G16" s="9">
        <f>D16+E16+F16</f>
        <v>0</v>
      </c>
      <c r="I16" s="53"/>
    </row>
    <row r="17" spans="1:14" hidden="1">
      <c r="A17" s="63" t="s">
        <v>14</v>
      </c>
      <c r="B17" s="64">
        <v>1905</v>
      </c>
      <c r="C17" s="65" t="s">
        <v>15</v>
      </c>
      <c r="D17" s="66">
        <v>0</v>
      </c>
      <c r="E17" s="66">
        <v>0</v>
      </c>
      <c r="F17" s="66">
        <v>0</v>
      </c>
      <c r="G17" s="66">
        <f>D17+E17+F17</f>
        <v>0</v>
      </c>
      <c r="I17" s="53"/>
    </row>
    <row r="18" spans="1:14">
      <c r="A18" s="32">
        <v>47</v>
      </c>
      <c r="B18" s="33">
        <v>1908</v>
      </c>
      <c r="C18" s="34" t="s">
        <v>18</v>
      </c>
      <c r="D18" s="35">
        <v>-1820120.45</v>
      </c>
      <c r="E18" s="35">
        <v>-286617.52</v>
      </c>
      <c r="F18" s="35">
        <v>0</v>
      </c>
      <c r="G18" s="35">
        <f>D18+E18+F18</f>
        <v>-2106737.9699999997</v>
      </c>
      <c r="I18" s="53"/>
    </row>
    <row r="19" spans="1:14" hidden="1">
      <c r="A19" s="16">
        <v>13</v>
      </c>
      <c r="B19" s="15">
        <v>1910</v>
      </c>
      <c r="C19" s="7" t="s">
        <v>17</v>
      </c>
      <c r="D19" s="9">
        <v>0</v>
      </c>
      <c r="E19" s="9">
        <v>0</v>
      </c>
      <c r="F19" s="9">
        <v>0</v>
      </c>
      <c r="G19" s="9">
        <f>D19+E19+F19</f>
        <v>0</v>
      </c>
      <c r="I19" s="53"/>
    </row>
    <row r="20" spans="1:14">
      <c r="A20" s="14"/>
      <c r="B20" s="19"/>
      <c r="C20" s="5"/>
      <c r="D20" s="46">
        <f>SUM(D14:D19)</f>
        <v>-1820120.45</v>
      </c>
      <c r="E20" s="46">
        <f>SUM(E14:E19)</f>
        <v>-286617.52</v>
      </c>
      <c r="F20" s="46">
        <f>SUM(F14:F19)</f>
        <v>0</v>
      </c>
      <c r="G20" s="20">
        <f>SUM(G14:G19)</f>
        <v>-2106737.9699999997</v>
      </c>
      <c r="H20" s="22"/>
      <c r="I20" s="54" t="s">
        <v>20</v>
      </c>
      <c r="J20" s="26">
        <v>-1827000</v>
      </c>
      <c r="K20" s="26">
        <v>-287000</v>
      </c>
      <c r="L20" s="26">
        <v>0</v>
      </c>
      <c r="M20" s="26">
        <f>SUM(J20:L20)</f>
        <v>-2114000</v>
      </c>
    </row>
    <row r="21" spans="1:14">
      <c r="A21" s="21"/>
      <c r="B21" s="21"/>
      <c r="C21" s="21"/>
      <c r="D21" s="21"/>
      <c r="E21" s="21"/>
      <c r="F21" s="21"/>
      <c r="G21" s="21"/>
      <c r="H21" s="22"/>
      <c r="I21" s="53"/>
      <c r="J21" s="27"/>
      <c r="K21" s="27"/>
      <c r="L21" s="27"/>
      <c r="M21" s="27"/>
    </row>
    <row r="22" spans="1:14">
      <c r="A22" s="21"/>
      <c r="B22" s="21"/>
      <c r="C22" s="37" t="s">
        <v>21</v>
      </c>
      <c r="D22" s="37">
        <f>D12+D20</f>
        <v>13103003.170000002</v>
      </c>
      <c r="E22" s="37">
        <f>E12+E20</f>
        <v>-142762.32</v>
      </c>
      <c r="F22" s="37">
        <f>F12+F20</f>
        <v>0</v>
      </c>
      <c r="G22" s="37">
        <f>G12+G20</f>
        <v>12960240.850000001</v>
      </c>
      <c r="H22" s="58"/>
      <c r="I22" s="58"/>
      <c r="J22" s="37">
        <f>J12+J20</f>
        <v>13096000</v>
      </c>
      <c r="K22" s="37">
        <f>K12+K20</f>
        <v>-143000</v>
      </c>
      <c r="L22" s="37">
        <f>L12+L20</f>
        <v>0</v>
      </c>
      <c r="M22" s="37">
        <f>M12+M20</f>
        <v>12953000</v>
      </c>
    </row>
    <row r="23" spans="1:14">
      <c r="A23" s="21"/>
      <c r="B23" s="21"/>
      <c r="C23" s="21"/>
      <c r="D23" s="21"/>
      <c r="E23" s="21"/>
      <c r="F23" s="21"/>
      <c r="G23" s="21"/>
      <c r="H23" s="22"/>
      <c r="I23" s="53"/>
      <c r="J23" s="27">
        <f>J22-D22</f>
        <v>-7003.1700000017881</v>
      </c>
      <c r="K23" s="27">
        <f t="shared" ref="K23:M23" si="0">K22-E22</f>
        <v>-237.67999999999302</v>
      </c>
      <c r="L23" s="27">
        <f t="shared" si="0"/>
        <v>0</v>
      </c>
      <c r="M23" s="27">
        <f t="shared" si="0"/>
        <v>-7240.8500000014901</v>
      </c>
      <c r="N23" t="s">
        <v>22</v>
      </c>
    </row>
    <row r="24" spans="1:14">
      <c r="A24" s="21"/>
      <c r="B24" s="21"/>
      <c r="C24" s="21"/>
      <c r="D24" s="21"/>
      <c r="E24" s="21"/>
      <c r="F24" s="21"/>
      <c r="G24" s="21"/>
      <c r="H24" s="22"/>
      <c r="I24" s="53"/>
      <c r="J24" s="27"/>
      <c r="K24" s="27"/>
      <c r="L24" s="27"/>
      <c r="M24" s="27"/>
    </row>
    <row r="25" spans="1:14" ht="15" hidden="1" customHeight="1">
      <c r="A25" s="59">
        <v>47</v>
      </c>
      <c r="B25" s="60">
        <v>1815</v>
      </c>
      <c r="C25" s="61" t="s">
        <v>23</v>
      </c>
      <c r="D25" s="62">
        <v>0</v>
      </c>
      <c r="E25" s="62">
        <v>0</v>
      </c>
      <c r="F25" s="62">
        <v>0</v>
      </c>
      <c r="G25" s="62">
        <f t="shared" ref="G25:G71" si="1">D25+E25+F25</f>
        <v>0</v>
      </c>
      <c r="H25" s="22"/>
      <c r="I25" s="53"/>
    </row>
    <row r="26" spans="1:14" ht="15" customHeight="1">
      <c r="A26" s="32">
        <v>47</v>
      </c>
      <c r="B26" s="33">
        <v>1820</v>
      </c>
      <c r="C26" s="34" t="s">
        <v>24</v>
      </c>
      <c r="D26" s="35">
        <v>15035412.060000001</v>
      </c>
      <c r="E26" s="35">
        <v>467974.17</v>
      </c>
      <c r="F26" s="35">
        <v>0</v>
      </c>
      <c r="G26" s="35">
        <f t="shared" si="1"/>
        <v>15503386.23</v>
      </c>
      <c r="H26" s="22"/>
      <c r="I26" s="53"/>
    </row>
    <row r="27" spans="1:14" ht="15" hidden="1" customHeight="1">
      <c r="A27" s="16">
        <v>47</v>
      </c>
      <c r="B27" s="15">
        <v>1825</v>
      </c>
      <c r="C27" s="7" t="s">
        <v>25</v>
      </c>
      <c r="D27" s="9">
        <v>0</v>
      </c>
      <c r="E27" s="9">
        <v>0</v>
      </c>
      <c r="F27" s="9">
        <v>0</v>
      </c>
      <c r="G27" s="9">
        <f t="shared" si="1"/>
        <v>0</v>
      </c>
      <c r="H27" s="22"/>
      <c r="I27" s="53"/>
    </row>
    <row r="28" spans="1:14" ht="15" customHeight="1">
      <c r="A28" s="16">
        <v>47</v>
      </c>
      <c r="B28" s="15">
        <v>1830</v>
      </c>
      <c r="C28" s="7" t="s">
        <v>26</v>
      </c>
      <c r="D28" s="9">
        <v>22192949.32</v>
      </c>
      <c r="E28" s="9">
        <v>3566866.74</v>
      </c>
      <c r="F28" s="9">
        <v>-12896.64</v>
      </c>
      <c r="G28" s="9">
        <f t="shared" si="1"/>
        <v>25746919.420000002</v>
      </c>
      <c r="H28" s="22"/>
      <c r="I28" s="53"/>
    </row>
    <row r="29" spans="1:14" ht="15" customHeight="1">
      <c r="A29" s="16">
        <v>47</v>
      </c>
      <c r="B29" s="15">
        <v>1835</v>
      </c>
      <c r="C29" s="7" t="s">
        <v>27</v>
      </c>
      <c r="D29" s="9">
        <v>20281330.34</v>
      </c>
      <c r="E29" s="9">
        <v>1181704.75</v>
      </c>
      <c r="F29" s="9">
        <v>-24496.37</v>
      </c>
      <c r="G29" s="9">
        <f t="shared" si="1"/>
        <v>21438538.719999999</v>
      </c>
      <c r="H29" s="22"/>
      <c r="I29" s="53"/>
    </row>
    <row r="30" spans="1:14" ht="15" customHeight="1">
      <c r="A30" s="16">
        <v>47</v>
      </c>
      <c r="B30" s="15">
        <v>1840</v>
      </c>
      <c r="C30" s="7" t="s">
        <v>28</v>
      </c>
      <c r="D30" s="9">
        <v>4577541.33</v>
      </c>
      <c r="E30" s="9">
        <v>4028774.81</v>
      </c>
      <c r="F30" s="9">
        <v>0</v>
      </c>
      <c r="G30" s="9">
        <f t="shared" si="1"/>
        <v>8606316.1400000006</v>
      </c>
      <c r="H30" s="22"/>
      <c r="I30" s="53"/>
    </row>
    <row r="31" spans="1:14" ht="15" customHeight="1">
      <c r="A31" s="16">
        <v>47</v>
      </c>
      <c r="B31" s="15">
        <v>1845</v>
      </c>
      <c r="C31" s="7" t="s">
        <v>29</v>
      </c>
      <c r="D31" s="9">
        <v>9755447.9299999997</v>
      </c>
      <c r="E31" s="9">
        <v>1394496.39</v>
      </c>
      <c r="F31" s="9">
        <v>-7160.76</v>
      </c>
      <c r="G31" s="9">
        <f t="shared" si="1"/>
        <v>11142783.560000001</v>
      </c>
      <c r="H31" s="22"/>
      <c r="I31" s="53"/>
    </row>
    <row r="32" spans="1:14" ht="15" customHeight="1">
      <c r="A32" s="16">
        <v>47</v>
      </c>
      <c r="B32" s="15">
        <v>1850</v>
      </c>
      <c r="C32" s="7" t="s">
        <v>30</v>
      </c>
      <c r="D32" s="9">
        <v>10510963.890000001</v>
      </c>
      <c r="E32" s="9">
        <v>1001921.75</v>
      </c>
      <c r="F32" s="9">
        <v>-165526.9</v>
      </c>
      <c r="G32" s="9">
        <f t="shared" si="1"/>
        <v>11347358.74</v>
      </c>
      <c r="H32" s="22"/>
      <c r="I32" s="53"/>
    </row>
    <row r="33" spans="1:13" ht="15" customHeight="1">
      <c r="A33" s="16">
        <v>47</v>
      </c>
      <c r="B33" s="15">
        <v>1855</v>
      </c>
      <c r="C33" s="7" t="s">
        <v>31</v>
      </c>
      <c r="D33" s="9">
        <v>6700256.9799999995</v>
      </c>
      <c r="E33" s="9">
        <v>552536.78</v>
      </c>
      <c r="F33" s="9">
        <v>0</v>
      </c>
      <c r="G33" s="9">
        <f t="shared" si="1"/>
        <v>7252793.7599999998</v>
      </c>
      <c r="H33" s="22"/>
      <c r="I33" s="53"/>
    </row>
    <row r="34" spans="1:13" ht="15" customHeight="1">
      <c r="A34" s="16">
        <v>47</v>
      </c>
      <c r="B34" s="15">
        <v>1860</v>
      </c>
      <c r="C34" s="7" t="s">
        <v>32</v>
      </c>
      <c r="D34" s="9">
        <v>3600256.28</v>
      </c>
      <c r="E34" s="9">
        <v>228496.24</v>
      </c>
      <c r="F34" s="9">
        <v>-40900.69</v>
      </c>
      <c r="G34" s="9">
        <f t="shared" si="1"/>
        <v>3787851.8299999996</v>
      </c>
      <c r="H34" s="22"/>
      <c r="I34" s="53"/>
    </row>
    <row r="35" spans="1:13" ht="15" hidden="1" customHeight="1">
      <c r="A35" s="16">
        <v>47</v>
      </c>
      <c r="B35" s="15">
        <v>1860</v>
      </c>
      <c r="C35" s="7" t="s">
        <v>33</v>
      </c>
      <c r="D35" s="9">
        <v>0</v>
      </c>
      <c r="E35" s="9">
        <v>0</v>
      </c>
      <c r="F35" s="9">
        <v>0</v>
      </c>
      <c r="G35" s="9">
        <f t="shared" si="1"/>
        <v>0</v>
      </c>
      <c r="H35" s="22"/>
      <c r="I35" s="53"/>
    </row>
    <row r="36" spans="1:13">
      <c r="A36" s="14"/>
      <c r="B36" s="19"/>
      <c r="C36" s="5"/>
      <c r="D36" s="46">
        <f>SUM(D25:D35)</f>
        <v>92654158.129999995</v>
      </c>
      <c r="E36" s="46">
        <f t="shared" ref="E36:G36" si="2">SUM(E25:E35)</f>
        <v>12422771.630000001</v>
      </c>
      <c r="F36" s="46">
        <f t="shared" si="2"/>
        <v>-250981.36</v>
      </c>
      <c r="G36" s="20">
        <f t="shared" si="2"/>
        <v>104825948.40000001</v>
      </c>
      <c r="H36" s="22"/>
      <c r="I36" s="54" t="s">
        <v>34</v>
      </c>
      <c r="J36" s="26">
        <v>92692000</v>
      </c>
      <c r="K36" s="26">
        <v>12385000</v>
      </c>
      <c r="L36" s="26">
        <v>-250000</v>
      </c>
      <c r="M36" s="26">
        <f>SUM(J36:L36)</f>
        <v>104827000</v>
      </c>
    </row>
    <row r="37" spans="1:13">
      <c r="H37" s="22"/>
      <c r="I37" s="53"/>
      <c r="J37" s="27"/>
      <c r="K37" s="27"/>
      <c r="L37" s="27"/>
      <c r="M37" s="27"/>
    </row>
    <row r="38" spans="1:13" hidden="1">
      <c r="A38" s="59">
        <v>47</v>
      </c>
      <c r="B38" s="60">
        <v>1815</v>
      </c>
      <c r="C38" s="61" t="s">
        <v>23</v>
      </c>
      <c r="D38" s="62">
        <v>0</v>
      </c>
      <c r="E38" s="62">
        <v>0</v>
      </c>
      <c r="F38" s="62">
        <v>0</v>
      </c>
      <c r="G38" s="62">
        <f t="shared" ref="G38:G48" si="3">D38+E38+F38</f>
        <v>0</v>
      </c>
      <c r="H38" s="22"/>
      <c r="I38" s="53"/>
    </row>
    <row r="39" spans="1:13">
      <c r="A39" s="32">
        <v>47</v>
      </c>
      <c r="B39" s="33">
        <v>1820</v>
      </c>
      <c r="C39" s="34" t="s">
        <v>24</v>
      </c>
      <c r="D39" s="35">
        <v>-2000798.58</v>
      </c>
      <c r="E39" s="35">
        <v>-516470.86</v>
      </c>
      <c r="F39" s="35">
        <v>0</v>
      </c>
      <c r="G39" s="35">
        <f t="shared" si="3"/>
        <v>-2517269.44</v>
      </c>
      <c r="H39" s="22"/>
      <c r="I39" s="53"/>
    </row>
    <row r="40" spans="1:13" hidden="1">
      <c r="A40" s="16">
        <v>47</v>
      </c>
      <c r="B40" s="15">
        <v>1825</v>
      </c>
      <c r="C40" s="7" t="s">
        <v>25</v>
      </c>
      <c r="D40" s="9">
        <v>0</v>
      </c>
      <c r="E40" s="9">
        <v>0</v>
      </c>
      <c r="F40" s="9">
        <v>0</v>
      </c>
      <c r="G40" s="9">
        <f t="shared" si="3"/>
        <v>0</v>
      </c>
      <c r="H40" s="22"/>
      <c r="I40" s="53"/>
    </row>
    <row r="41" spans="1:13">
      <c r="A41" s="16">
        <v>47</v>
      </c>
      <c r="B41" s="15">
        <v>1830</v>
      </c>
      <c r="C41" s="7" t="s">
        <v>26</v>
      </c>
      <c r="D41" s="9">
        <v>-2453408.13</v>
      </c>
      <c r="E41" s="9">
        <v>-558303.48</v>
      </c>
      <c r="F41" s="9">
        <v>4844.97</v>
      </c>
      <c r="G41" s="9">
        <f t="shared" si="3"/>
        <v>-3006866.6399999997</v>
      </c>
      <c r="H41" s="22"/>
      <c r="I41" s="53"/>
    </row>
    <row r="42" spans="1:13">
      <c r="A42" s="16">
        <v>47</v>
      </c>
      <c r="B42" s="15">
        <v>1835</v>
      </c>
      <c r="C42" s="7" t="s">
        <v>27</v>
      </c>
      <c r="D42" s="9">
        <v>-2062840.63</v>
      </c>
      <c r="E42" s="9">
        <v>-406985.59</v>
      </c>
      <c r="F42" s="9">
        <v>7972.81</v>
      </c>
      <c r="G42" s="9">
        <f t="shared" si="3"/>
        <v>-2461853.4099999997</v>
      </c>
      <c r="H42" s="22"/>
      <c r="I42" s="53"/>
    </row>
    <row r="43" spans="1:13">
      <c r="A43" s="16">
        <v>47</v>
      </c>
      <c r="B43" s="15">
        <v>1840</v>
      </c>
      <c r="C43" s="7" t="s">
        <v>28</v>
      </c>
      <c r="D43" s="9">
        <v>-785255.14</v>
      </c>
      <c r="E43" s="9">
        <v>-185941.76000000001</v>
      </c>
      <c r="F43" s="9">
        <v>0</v>
      </c>
      <c r="G43" s="9">
        <f t="shared" si="3"/>
        <v>-971196.9</v>
      </c>
      <c r="H43" s="22"/>
      <c r="I43" s="53"/>
    </row>
    <row r="44" spans="1:13">
      <c r="A44" s="16">
        <v>47</v>
      </c>
      <c r="B44" s="15">
        <v>1845</v>
      </c>
      <c r="C44" s="7" t="s">
        <v>29</v>
      </c>
      <c r="D44" s="9">
        <v>-2058353.4999999998</v>
      </c>
      <c r="E44" s="9">
        <v>-308457.21999999997</v>
      </c>
      <c r="F44" s="9">
        <v>2842.58</v>
      </c>
      <c r="G44" s="9">
        <f t="shared" si="3"/>
        <v>-2363968.1399999997</v>
      </c>
      <c r="H44" s="22"/>
      <c r="I44" s="53"/>
    </row>
    <row r="45" spans="1:13">
      <c r="A45" s="16">
        <v>47</v>
      </c>
      <c r="B45" s="15">
        <v>1850</v>
      </c>
      <c r="C45" s="7" t="s">
        <v>30</v>
      </c>
      <c r="D45" s="9">
        <v>-1503694.2700000003</v>
      </c>
      <c r="E45" s="9">
        <v>-297881.65000000002</v>
      </c>
      <c r="F45" s="9">
        <v>20962.53</v>
      </c>
      <c r="G45" s="9">
        <f t="shared" si="3"/>
        <v>-1780613.3900000004</v>
      </c>
      <c r="H45" s="22"/>
      <c r="I45" s="53"/>
    </row>
    <row r="46" spans="1:13">
      <c r="A46" s="16">
        <v>47</v>
      </c>
      <c r="B46" s="15">
        <v>1855</v>
      </c>
      <c r="C46" s="7" t="s">
        <v>31</v>
      </c>
      <c r="D46" s="9">
        <v>-944606.7300000001</v>
      </c>
      <c r="E46" s="9">
        <v>-177470.24</v>
      </c>
      <c r="F46" s="9">
        <v>0</v>
      </c>
      <c r="G46" s="9">
        <f t="shared" si="3"/>
        <v>-1122076.9700000002</v>
      </c>
      <c r="H46" s="22"/>
      <c r="I46" s="53"/>
    </row>
    <row r="47" spans="1:13">
      <c r="A47" s="16">
        <v>47</v>
      </c>
      <c r="B47" s="15">
        <v>1860</v>
      </c>
      <c r="C47" s="7" t="s">
        <v>32</v>
      </c>
      <c r="D47" s="9">
        <v>-1625709.6500000001</v>
      </c>
      <c r="E47" s="9">
        <v>-276481.40999999997</v>
      </c>
      <c r="F47" s="9">
        <v>19422.43</v>
      </c>
      <c r="G47" s="9">
        <f t="shared" si="3"/>
        <v>-1882768.6300000001</v>
      </c>
      <c r="H47" s="22"/>
      <c r="I47" s="53"/>
    </row>
    <row r="48" spans="1:13">
      <c r="A48" s="16">
        <v>47</v>
      </c>
      <c r="B48" s="15">
        <v>1860</v>
      </c>
      <c r="C48" s="7" t="s">
        <v>33</v>
      </c>
      <c r="D48" s="9">
        <v>0</v>
      </c>
      <c r="E48" s="9">
        <v>0</v>
      </c>
      <c r="F48" s="9">
        <v>0</v>
      </c>
      <c r="G48" s="9">
        <f t="shared" si="3"/>
        <v>0</v>
      </c>
      <c r="H48" s="22"/>
      <c r="I48" s="53"/>
    </row>
    <row r="49" spans="1:14">
      <c r="A49" s="14"/>
      <c r="B49" s="19"/>
      <c r="C49" s="5"/>
      <c r="D49" s="46">
        <f>SUM(D38:D48)</f>
        <v>-13434666.629999999</v>
      </c>
      <c r="E49" s="46">
        <f t="shared" ref="E49:G49" si="4">SUM(E38:E48)</f>
        <v>-2727992.21</v>
      </c>
      <c r="F49" s="46">
        <f t="shared" si="4"/>
        <v>56045.32</v>
      </c>
      <c r="G49" s="20">
        <f t="shared" si="4"/>
        <v>-16106613.520000003</v>
      </c>
      <c r="H49" s="22"/>
      <c r="I49" s="54" t="s">
        <v>35</v>
      </c>
      <c r="J49" s="26">
        <v>-13433000</v>
      </c>
      <c r="K49" s="26">
        <v>-2728000</v>
      </c>
      <c r="L49" s="26">
        <v>55000</v>
      </c>
      <c r="M49" s="26">
        <f>SUM(J49:L49)</f>
        <v>-16106000</v>
      </c>
    </row>
    <row r="50" spans="1:14">
      <c r="H50" s="22"/>
      <c r="I50" s="53"/>
      <c r="J50" s="27"/>
      <c r="K50" s="27"/>
      <c r="L50" s="27"/>
      <c r="M50" s="27"/>
    </row>
    <row r="51" spans="1:14">
      <c r="C51" s="37" t="s">
        <v>36</v>
      </c>
      <c r="D51" s="37">
        <f>D36+D49</f>
        <v>79219491.5</v>
      </c>
      <c r="E51" s="37">
        <f>E36+E49</f>
        <v>9694779.4200000018</v>
      </c>
      <c r="F51" s="37">
        <f>F36+F49</f>
        <v>-194936.03999999998</v>
      </c>
      <c r="G51" s="37">
        <f>G36+G49</f>
        <v>88719334.879999995</v>
      </c>
      <c r="H51" s="58"/>
      <c r="I51" s="58"/>
      <c r="J51" s="37">
        <f>J36+J49</f>
        <v>79259000</v>
      </c>
      <c r="K51" s="37">
        <f>K36+K49</f>
        <v>9657000</v>
      </c>
      <c r="L51" s="37">
        <f>L36+L49</f>
        <v>-195000</v>
      </c>
      <c r="M51" s="37">
        <f>M36+M49</f>
        <v>88721000</v>
      </c>
    </row>
    <row r="52" spans="1:14">
      <c r="H52" s="22"/>
      <c r="I52" s="53"/>
      <c r="J52" s="27">
        <f>J51-D51</f>
        <v>39508.5</v>
      </c>
      <c r="K52" s="27">
        <f>K51-E51</f>
        <v>-37779.420000001788</v>
      </c>
      <c r="L52" s="27">
        <f>L51-F51</f>
        <v>-63.960000000020955</v>
      </c>
      <c r="M52" s="27">
        <f>M51-G51</f>
        <v>1665.1200000047684</v>
      </c>
      <c r="N52" t="s">
        <v>37</v>
      </c>
    </row>
    <row r="53" spans="1:14">
      <c r="H53" s="22"/>
      <c r="I53" s="53"/>
    </row>
    <row r="54" spans="1:14" ht="15" hidden="1" customHeight="1">
      <c r="A54" s="59">
        <v>8</v>
      </c>
      <c r="B54" s="60">
        <v>1915</v>
      </c>
      <c r="C54" s="61" t="s">
        <v>38</v>
      </c>
      <c r="D54" s="62">
        <v>0</v>
      </c>
      <c r="E54" s="62">
        <v>0</v>
      </c>
      <c r="F54" s="62">
        <v>0</v>
      </c>
      <c r="G54" s="62">
        <f t="shared" si="1"/>
        <v>0</v>
      </c>
      <c r="H54" s="22"/>
      <c r="I54" s="53"/>
    </row>
    <row r="55" spans="1:14" ht="15" customHeight="1">
      <c r="A55" s="32">
        <v>8</v>
      </c>
      <c r="B55" s="33">
        <v>1915</v>
      </c>
      <c r="C55" s="34" t="s">
        <v>39</v>
      </c>
      <c r="D55" s="35">
        <v>305015.31</v>
      </c>
      <c r="E55" s="35">
        <v>2165</v>
      </c>
      <c r="F55" s="35">
        <v>0</v>
      </c>
      <c r="G55" s="35">
        <f t="shared" si="1"/>
        <v>307180.31</v>
      </c>
      <c r="H55" s="22"/>
      <c r="I55" s="53"/>
    </row>
    <row r="56" spans="1:14" ht="15" customHeight="1">
      <c r="A56" s="16">
        <v>10</v>
      </c>
      <c r="B56" s="15">
        <v>1920</v>
      </c>
      <c r="C56" s="7" t="s">
        <v>40</v>
      </c>
      <c r="D56" s="9">
        <v>810539.69</v>
      </c>
      <c r="E56" s="9">
        <v>84647.3</v>
      </c>
      <c r="F56" s="9">
        <v>0</v>
      </c>
      <c r="G56" s="9">
        <f t="shared" si="1"/>
        <v>895186.99</v>
      </c>
      <c r="H56" s="22"/>
      <c r="I56" s="53"/>
    </row>
    <row r="57" spans="1:14" ht="15" hidden="1" customHeight="1">
      <c r="A57" s="16">
        <v>45</v>
      </c>
      <c r="B57" s="15">
        <v>1920</v>
      </c>
      <c r="C57" s="7" t="s">
        <v>41</v>
      </c>
      <c r="D57" s="9">
        <v>0</v>
      </c>
      <c r="E57" s="9">
        <v>0</v>
      </c>
      <c r="F57" s="9">
        <v>0</v>
      </c>
      <c r="G57" s="9">
        <f t="shared" si="1"/>
        <v>0</v>
      </c>
      <c r="H57" s="22"/>
      <c r="I57" s="53"/>
    </row>
    <row r="58" spans="1:14" ht="15" hidden="1" customHeight="1">
      <c r="A58" s="16">
        <v>50</v>
      </c>
      <c r="B58" s="15">
        <v>1920</v>
      </c>
      <c r="C58" s="7" t="s">
        <v>42</v>
      </c>
      <c r="D58" s="9">
        <v>0</v>
      </c>
      <c r="E58" s="9">
        <v>0</v>
      </c>
      <c r="F58" s="9">
        <v>0</v>
      </c>
      <c r="G58" s="9">
        <f t="shared" si="1"/>
        <v>0</v>
      </c>
      <c r="H58" s="22"/>
      <c r="I58" s="53"/>
    </row>
    <row r="59" spans="1:14" ht="15" customHeight="1">
      <c r="A59" s="16">
        <v>10</v>
      </c>
      <c r="B59" s="15">
        <v>1930</v>
      </c>
      <c r="C59" s="7" t="s">
        <v>43</v>
      </c>
      <c r="D59" s="9">
        <v>1696010.37</v>
      </c>
      <c r="E59" s="9">
        <v>48944.959999999999</v>
      </c>
      <c r="F59" s="9">
        <v>0</v>
      </c>
      <c r="G59" s="9">
        <f t="shared" si="1"/>
        <v>1744955.33</v>
      </c>
      <c r="H59" s="22"/>
      <c r="I59" s="53"/>
    </row>
    <row r="60" spans="1:14" ht="15" customHeight="1">
      <c r="A60" s="16">
        <v>8</v>
      </c>
      <c r="B60" s="15">
        <v>1935</v>
      </c>
      <c r="C60" s="7" t="s">
        <v>44</v>
      </c>
      <c r="D60" s="9">
        <v>135334.29</v>
      </c>
      <c r="E60" s="9">
        <v>0</v>
      </c>
      <c r="F60" s="9">
        <v>0</v>
      </c>
      <c r="G60" s="9">
        <f t="shared" si="1"/>
        <v>135334.29</v>
      </c>
      <c r="H60" s="22"/>
      <c r="I60" s="53"/>
    </row>
    <row r="61" spans="1:14" ht="15" customHeight="1">
      <c r="A61" s="16">
        <v>8</v>
      </c>
      <c r="B61" s="15">
        <v>1940</v>
      </c>
      <c r="C61" s="7" t="s">
        <v>45</v>
      </c>
      <c r="D61" s="9">
        <v>493762.26</v>
      </c>
      <c r="E61" s="9">
        <v>53426.58</v>
      </c>
      <c r="F61" s="9">
        <v>0</v>
      </c>
      <c r="G61" s="9">
        <f t="shared" si="1"/>
        <v>547188.84</v>
      </c>
      <c r="H61" s="22"/>
      <c r="I61" s="53"/>
    </row>
    <row r="62" spans="1:14" ht="15" customHeight="1">
      <c r="A62" s="16">
        <v>8</v>
      </c>
      <c r="B62" s="15">
        <v>1945</v>
      </c>
      <c r="C62" s="7" t="s">
        <v>46</v>
      </c>
      <c r="D62" s="9">
        <v>71030.090000000011</v>
      </c>
      <c r="E62" s="9">
        <v>2425</v>
      </c>
      <c r="F62" s="9">
        <v>0</v>
      </c>
      <c r="G62" s="9">
        <f t="shared" si="1"/>
        <v>73455.090000000011</v>
      </c>
      <c r="H62" s="22"/>
      <c r="I62" s="53"/>
    </row>
    <row r="63" spans="1:14" ht="15" hidden="1" customHeight="1">
      <c r="A63" s="16">
        <v>8</v>
      </c>
      <c r="B63" s="15">
        <v>1950</v>
      </c>
      <c r="C63" s="7" t="s">
        <v>47</v>
      </c>
      <c r="D63" s="9">
        <v>0</v>
      </c>
      <c r="E63" s="9">
        <v>0</v>
      </c>
      <c r="F63" s="9">
        <v>0</v>
      </c>
      <c r="G63" s="9">
        <f t="shared" si="1"/>
        <v>0</v>
      </c>
      <c r="H63" s="22"/>
      <c r="I63" s="53"/>
    </row>
    <row r="64" spans="1:14" ht="15" hidden="1" customHeight="1">
      <c r="A64" s="16">
        <v>8</v>
      </c>
      <c r="B64" s="15">
        <v>1955</v>
      </c>
      <c r="C64" s="7" t="s">
        <v>48</v>
      </c>
      <c r="D64" s="9">
        <v>0</v>
      </c>
      <c r="E64" s="9">
        <v>0</v>
      </c>
      <c r="F64" s="9">
        <v>0</v>
      </c>
      <c r="G64" s="9">
        <f t="shared" si="1"/>
        <v>0</v>
      </c>
      <c r="H64" s="22"/>
      <c r="I64" s="53"/>
    </row>
    <row r="65" spans="1:14" ht="15" hidden="1" customHeight="1">
      <c r="A65" s="16">
        <v>8</v>
      </c>
      <c r="B65" s="15">
        <v>1955</v>
      </c>
      <c r="C65" s="7" t="s">
        <v>49</v>
      </c>
      <c r="D65" s="9">
        <v>0</v>
      </c>
      <c r="E65" s="9">
        <v>0</v>
      </c>
      <c r="F65" s="9">
        <v>0</v>
      </c>
      <c r="G65" s="9">
        <f t="shared" si="1"/>
        <v>0</v>
      </c>
      <c r="H65" s="22"/>
      <c r="I65" s="53"/>
    </row>
    <row r="66" spans="1:14" ht="15" hidden="1" customHeight="1">
      <c r="A66" s="16">
        <v>8</v>
      </c>
      <c r="B66" s="15">
        <v>1960</v>
      </c>
      <c r="C66" s="7" t="s">
        <v>50</v>
      </c>
      <c r="D66" s="9">
        <v>0</v>
      </c>
      <c r="E66" s="9">
        <v>0</v>
      </c>
      <c r="F66" s="9">
        <v>0</v>
      </c>
      <c r="G66" s="9">
        <f t="shared" si="1"/>
        <v>0</v>
      </c>
      <c r="H66" s="22"/>
      <c r="I66" s="53"/>
    </row>
    <row r="67" spans="1:14" ht="15" hidden="1" customHeight="1">
      <c r="A67" s="11">
        <v>47</v>
      </c>
      <c r="B67" s="16">
        <v>1970</v>
      </c>
      <c r="C67" s="7" t="s">
        <v>51</v>
      </c>
      <c r="D67" s="9">
        <v>0</v>
      </c>
      <c r="E67" s="9">
        <v>0</v>
      </c>
      <c r="F67" s="9">
        <v>0</v>
      </c>
      <c r="G67" s="9">
        <f t="shared" si="1"/>
        <v>0</v>
      </c>
      <c r="H67" s="22"/>
      <c r="I67" s="53"/>
    </row>
    <row r="68" spans="1:14" ht="15" hidden="1" customHeight="1">
      <c r="A68" s="17">
        <v>47</v>
      </c>
      <c r="B68" s="15">
        <v>1975</v>
      </c>
      <c r="C68" s="7" t="s">
        <v>52</v>
      </c>
      <c r="D68" s="9">
        <v>0</v>
      </c>
      <c r="E68" s="9">
        <v>0</v>
      </c>
      <c r="F68" s="9">
        <v>0</v>
      </c>
      <c r="G68" s="9">
        <f t="shared" si="1"/>
        <v>0</v>
      </c>
      <c r="H68" s="22"/>
      <c r="I68" s="53"/>
    </row>
    <row r="69" spans="1:14" ht="15" customHeight="1">
      <c r="A69" s="16">
        <v>47</v>
      </c>
      <c r="B69" s="15">
        <v>1980</v>
      </c>
      <c r="C69" s="7" t="s">
        <v>53</v>
      </c>
      <c r="D69" s="9">
        <v>3185484.88</v>
      </c>
      <c r="E69" s="9">
        <v>293062.5</v>
      </c>
      <c r="F69" s="9">
        <v>0</v>
      </c>
      <c r="G69" s="9">
        <f t="shared" si="1"/>
        <v>3478547.38</v>
      </c>
      <c r="H69" s="22"/>
      <c r="I69" s="53"/>
    </row>
    <row r="70" spans="1:14" ht="15" hidden="1" customHeight="1">
      <c r="A70" s="16">
        <v>47</v>
      </c>
      <c r="B70" s="15">
        <v>1985</v>
      </c>
      <c r="C70" s="7" t="s">
        <v>54</v>
      </c>
      <c r="D70" s="9">
        <v>0</v>
      </c>
      <c r="E70" s="9">
        <v>0</v>
      </c>
      <c r="F70" s="9">
        <v>0</v>
      </c>
      <c r="G70" s="9">
        <f t="shared" si="1"/>
        <v>0</v>
      </c>
      <c r="H70" s="22"/>
      <c r="I70" s="53"/>
    </row>
    <row r="71" spans="1:14" ht="15" hidden="1" customHeight="1">
      <c r="A71" s="11">
        <v>47</v>
      </c>
      <c r="B71" s="16">
        <v>1990</v>
      </c>
      <c r="C71" s="6" t="s">
        <v>55</v>
      </c>
      <c r="D71" s="9">
        <v>0</v>
      </c>
      <c r="E71" s="9">
        <v>0</v>
      </c>
      <c r="F71" s="9">
        <v>0</v>
      </c>
      <c r="G71" s="9">
        <f t="shared" si="1"/>
        <v>0</v>
      </c>
      <c r="H71" s="22"/>
      <c r="I71" s="53"/>
    </row>
    <row r="72" spans="1:14" ht="15" customHeight="1">
      <c r="A72" s="17"/>
      <c r="B72" s="15"/>
      <c r="C72" s="7"/>
      <c r="D72" s="46">
        <f>SUM(D54:D71)</f>
        <v>6697176.8899999997</v>
      </c>
      <c r="E72" s="46">
        <f t="shared" ref="E72:G72" si="5">SUM(E54:E71)</f>
        <v>484671.34</v>
      </c>
      <c r="F72" s="46">
        <f t="shared" si="5"/>
        <v>0</v>
      </c>
      <c r="G72" s="20">
        <f t="shared" si="5"/>
        <v>7181848.2299999995</v>
      </c>
      <c r="H72" s="22"/>
      <c r="I72" s="54" t="s">
        <v>56</v>
      </c>
      <c r="J72" s="26">
        <v>6659000</v>
      </c>
      <c r="K72" s="26">
        <v>523000</v>
      </c>
      <c r="L72" s="26">
        <v>0</v>
      </c>
      <c r="M72" s="26">
        <f>SUM(J72:L72)</f>
        <v>7182000</v>
      </c>
    </row>
    <row r="73" spans="1:14">
      <c r="H73" s="22"/>
      <c r="I73" s="53"/>
      <c r="J73" s="53"/>
      <c r="K73" s="53"/>
      <c r="L73" s="53"/>
      <c r="M73" s="53"/>
      <c r="N73" s="53"/>
    </row>
    <row r="74" spans="1:14" ht="15" hidden="1" customHeight="1">
      <c r="A74" s="59">
        <v>8</v>
      </c>
      <c r="B74" s="60">
        <v>1915</v>
      </c>
      <c r="C74" s="61" t="s">
        <v>38</v>
      </c>
      <c r="D74" s="62">
        <v>0</v>
      </c>
      <c r="E74" s="62">
        <v>0</v>
      </c>
      <c r="F74" s="62">
        <v>0</v>
      </c>
      <c r="G74" s="62">
        <f t="shared" ref="G74:G92" si="6">D74+E74+F74</f>
        <v>0</v>
      </c>
      <c r="H74" s="22"/>
      <c r="I74" s="53"/>
    </row>
    <row r="75" spans="1:14" ht="15" customHeight="1">
      <c r="A75" s="32">
        <v>8</v>
      </c>
      <c r="B75" s="33">
        <v>1915</v>
      </c>
      <c r="C75" s="34" t="s">
        <v>39</v>
      </c>
      <c r="D75" s="35">
        <v>-184194.94999999998</v>
      </c>
      <c r="E75" s="35">
        <v>-25667.99</v>
      </c>
      <c r="F75" s="35">
        <v>0</v>
      </c>
      <c r="G75" s="35">
        <f t="shared" si="6"/>
        <v>-209862.93999999997</v>
      </c>
      <c r="H75" s="22"/>
      <c r="I75" s="53"/>
    </row>
    <row r="76" spans="1:14" ht="15" customHeight="1">
      <c r="A76" s="16">
        <v>10</v>
      </c>
      <c r="B76" s="15">
        <v>1920</v>
      </c>
      <c r="C76" s="7" t="s">
        <v>40</v>
      </c>
      <c r="D76" s="9">
        <v>-674346.9</v>
      </c>
      <c r="E76" s="9">
        <v>-62905.83</v>
      </c>
      <c r="F76" s="9">
        <v>0</v>
      </c>
      <c r="G76" s="9">
        <f t="shared" si="6"/>
        <v>-737252.73</v>
      </c>
      <c r="H76" s="22"/>
      <c r="I76" s="53"/>
    </row>
    <row r="77" spans="1:14" ht="15" hidden="1" customHeight="1">
      <c r="A77" s="16">
        <v>45</v>
      </c>
      <c r="B77" s="15">
        <v>1920</v>
      </c>
      <c r="C77" s="7" t="s">
        <v>41</v>
      </c>
      <c r="D77" s="9">
        <v>0</v>
      </c>
      <c r="E77" s="9">
        <v>0</v>
      </c>
      <c r="F77" s="9">
        <v>0</v>
      </c>
      <c r="G77" s="9">
        <f t="shared" si="6"/>
        <v>0</v>
      </c>
      <c r="H77" s="22"/>
      <c r="I77" s="53"/>
    </row>
    <row r="78" spans="1:14" ht="15" hidden="1" customHeight="1">
      <c r="A78" s="16">
        <v>50</v>
      </c>
      <c r="B78" s="15">
        <v>1920</v>
      </c>
      <c r="C78" s="7" t="s">
        <v>42</v>
      </c>
      <c r="D78" s="9">
        <v>0</v>
      </c>
      <c r="E78" s="9">
        <v>0</v>
      </c>
      <c r="F78" s="9">
        <v>0</v>
      </c>
      <c r="G78" s="9">
        <f t="shared" si="6"/>
        <v>0</v>
      </c>
      <c r="H78" s="22"/>
      <c r="I78" s="53"/>
    </row>
    <row r="79" spans="1:14" ht="15" customHeight="1">
      <c r="A79" s="16">
        <v>10</v>
      </c>
      <c r="B79" s="15">
        <v>1930</v>
      </c>
      <c r="C79" s="7" t="s">
        <v>43</v>
      </c>
      <c r="D79" s="9">
        <v>-774345.21</v>
      </c>
      <c r="E79" s="9">
        <v>-221389.93</v>
      </c>
      <c r="F79" s="9">
        <v>8241.52</v>
      </c>
      <c r="G79" s="9">
        <f t="shared" si="6"/>
        <v>-987493.61999999988</v>
      </c>
      <c r="H79" s="22"/>
      <c r="I79" s="53"/>
    </row>
    <row r="80" spans="1:14" ht="15" customHeight="1">
      <c r="A80" s="16">
        <v>8</v>
      </c>
      <c r="B80" s="15">
        <v>1935</v>
      </c>
      <c r="C80" s="7" t="s">
        <v>44</v>
      </c>
      <c r="D80" s="9">
        <v>-92945.79</v>
      </c>
      <c r="E80" s="9">
        <v>-12410.49</v>
      </c>
      <c r="F80" s="9">
        <v>0</v>
      </c>
      <c r="G80" s="9">
        <f t="shared" si="6"/>
        <v>-105356.28</v>
      </c>
      <c r="H80" s="22"/>
      <c r="I80" s="53"/>
    </row>
    <row r="81" spans="1:14" ht="15" customHeight="1">
      <c r="A81" s="16">
        <v>8</v>
      </c>
      <c r="B81" s="15">
        <v>1940</v>
      </c>
      <c r="C81" s="7" t="s">
        <v>45</v>
      </c>
      <c r="D81" s="9">
        <v>-326422.99</v>
      </c>
      <c r="E81" s="9">
        <v>-28878.75</v>
      </c>
      <c r="F81" s="9">
        <v>0</v>
      </c>
      <c r="G81" s="9">
        <f t="shared" si="6"/>
        <v>-355301.74</v>
      </c>
      <c r="H81" s="22"/>
      <c r="I81" s="53"/>
    </row>
    <row r="82" spans="1:14" ht="15" customHeight="1">
      <c r="A82" s="16">
        <v>8</v>
      </c>
      <c r="B82" s="15">
        <v>1945</v>
      </c>
      <c r="C82" s="7" t="s">
        <v>46</v>
      </c>
      <c r="D82" s="9">
        <v>-44089.939999999995</v>
      </c>
      <c r="E82" s="9">
        <v>-5607.59</v>
      </c>
      <c r="F82" s="9">
        <v>0</v>
      </c>
      <c r="G82" s="9">
        <f t="shared" si="6"/>
        <v>-49697.53</v>
      </c>
      <c r="H82" s="22"/>
      <c r="I82" s="53"/>
    </row>
    <row r="83" spans="1:14" ht="15" hidden="1" customHeight="1">
      <c r="A83" s="16">
        <v>8</v>
      </c>
      <c r="B83" s="15">
        <v>1950</v>
      </c>
      <c r="C83" s="7" t="s">
        <v>47</v>
      </c>
      <c r="D83" s="9">
        <v>0</v>
      </c>
      <c r="E83" s="9">
        <v>0</v>
      </c>
      <c r="F83" s="9">
        <v>0</v>
      </c>
      <c r="G83" s="9">
        <f t="shared" si="6"/>
        <v>0</v>
      </c>
      <c r="H83" s="22"/>
      <c r="I83" s="53"/>
    </row>
    <row r="84" spans="1:14" ht="15" hidden="1" customHeight="1">
      <c r="A84" s="16">
        <v>8</v>
      </c>
      <c r="B84" s="15">
        <v>1955</v>
      </c>
      <c r="C84" s="7" t="s">
        <v>48</v>
      </c>
      <c r="D84" s="9">
        <v>0</v>
      </c>
      <c r="E84" s="9">
        <v>0</v>
      </c>
      <c r="F84" s="9">
        <v>0</v>
      </c>
      <c r="G84" s="9">
        <f t="shared" si="6"/>
        <v>0</v>
      </c>
      <c r="H84" s="22"/>
      <c r="I84" s="53"/>
    </row>
    <row r="85" spans="1:14" ht="15" hidden="1" customHeight="1">
      <c r="A85" s="16">
        <v>8</v>
      </c>
      <c r="B85" s="15">
        <v>1955</v>
      </c>
      <c r="C85" s="7" t="s">
        <v>49</v>
      </c>
      <c r="D85" s="9">
        <v>0</v>
      </c>
      <c r="E85" s="9">
        <v>0</v>
      </c>
      <c r="F85" s="9">
        <v>0</v>
      </c>
      <c r="G85" s="9">
        <f t="shared" si="6"/>
        <v>0</v>
      </c>
      <c r="H85" s="22"/>
      <c r="I85" s="53"/>
    </row>
    <row r="86" spans="1:14" ht="15" hidden="1" customHeight="1">
      <c r="A86" s="16">
        <v>8</v>
      </c>
      <c r="B86" s="15">
        <v>1960</v>
      </c>
      <c r="C86" s="7" t="s">
        <v>50</v>
      </c>
      <c r="D86" s="9">
        <v>0</v>
      </c>
      <c r="E86" s="9">
        <v>0</v>
      </c>
      <c r="F86" s="9">
        <v>0</v>
      </c>
      <c r="G86" s="9">
        <f t="shared" si="6"/>
        <v>0</v>
      </c>
      <c r="H86" s="22"/>
      <c r="I86" s="53"/>
    </row>
    <row r="87" spans="1:14" ht="15" hidden="1" customHeight="1">
      <c r="A87" s="11">
        <v>47</v>
      </c>
      <c r="B87" s="16">
        <v>1970</v>
      </c>
      <c r="C87" s="7" t="s">
        <v>51</v>
      </c>
      <c r="D87" s="9">
        <v>0</v>
      </c>
      <c r="E87" s="9">
        <v>0</v>
      </c>
      <c r="F87" s="9">
        <v>0</v>
      </c>
      <c r="G87" s="9">
        <f t="shared" si="6"/>
        <v>0</v>
      </c>
      <c r="H87" s="22"/>
      <c r="I87" s="53"/>
    </row>
    <row r="88" spans="1:14" ht="15" hidden="1" customHeight="1">
      <c r="A88" s="17">
        <v>47</v>
      </c>
      <c r="B88" s="15">
        <v>1975</v>
      </c>
      <c r="C88" s="7" t="s">
        <v>52</v>
      </c>
      <c r="D88" s="9">
        <v>0</v>
      </c>
      <c r="E88" s="9">
        <v>0</v>
      </c>
      <c r="F88" s="9">
        <v>0</v>
      </c>
      <c r="G88" s="9">
        <f t="shared" si="6"/>
        <v>0</v>
      </c>
      <c r="H88" s="22"/>
      <c r="I88" s="53"/>
    </row>
    <row r="89" spans="1:14" ht="15" customHeight="1">
      <c r="A89" s="16">
        <v>47</v>
      </c>
      <c r="B89" s="15">
        <v>1980</v>
      </c>
      <c r="C89" s="7" t="s">
        <v>53</v>
      </c>
      <c r="D89" s="9">
        <v>-1367184.5</v>
      </c>
      <c r="E89" s="9">
        <v>-217615.7</v>
      </c>
      <c r="F89" s="9">
        <v>0</v>
      </c>
      <c r="G89" s="9">
        <f t="shared" si="6"/>
        <v>-1584800.2</v>
      </c>
      <c r="H89" s="22"/>
      <c r="I89" s="53"/>
    </row>
    <row r="90" spans="1:14" ht="15" hidden="1" customHeight="1">
      <c r="A90" s="16">
        <v>47</v>
      </c>
      <c r="B90" s="15">
        <v>1985</v>
      </c>
      <c r="C90" s="7" t="s">
        <v>54</v>
      </c>
      <c r="D90" s="9">
        <v>0</v>
      </c>
      <c r="E90" s="9">
        <v>0</v>
      </c>
      <c r="F90" s="9">
        <v>0</v>
      </c>
      <c r="G90" s="9">
        <f t="shared" si="6"/>
        <v>0</v>
      </c>
      <c r="H90" s="22"/>
      <c r="I90" s="53"/>
    </row>
    <row r="91" spans="1:14" ht="15" hidden="1" customHeight="1">
      <c r="A91" s="11">
        <v>47</v>
      </c>
      <c r="B91" s="16">
        <v>1990</v>
      </c>
      <c r="C91" s="6" t="s">
        <v>55</v>
      </c>
      <c r="D91" s="9">
        <v>0</v>
      </c>
      <c r="E91" s="9">
        <v>0</v>
      </c>
      <c r="F91" s="9">
        <v>0</v>
      </c>
      <c r="G91" s="9">
        <f t="shared" si="6"/>
        <v>0</v>
      </c>
      <c r="H91" s="22"/>
      <c r="I91" s="53"/>
    </row>
    <row r="92" spans="1:14" ht="15" customHeight="1">
      <c r="A92" s="17"/>
      <c r="B92" s="15"/>
      <c r="C92" s="7"/>
      <c r="D92" s="46">
        <f>SUM(D74:D91)</f>
        <v>-3463530.2800000003</v>
      </c>
      <c r="E92" s="46">
        <f t="shared" ref="E92:G92" si="7">SUM(E74:E91)</f>
        <v>-574476.28</v>
      </c>
      <c r="F92" s="46">
        <f t="shared" si="7"/>
        <v>8241.52</v>
      </c>
      <c r="G92" s="20">
        <f t="shared" si="7"/>
        <v>-4029765.0399999991</v>
      </c>
      <c r="H92" s="22"/>
      <c r="I92" s="54" t="s">
        <v>57</v>
      </c>
      <c r="J92" s="26">
        <v>-3463000</v>
      </c>
      <c r="K92" s="26">
        <v>-566000</v>
      </c>
      <c r="L92" s="26">
        <v>0</v>
      </c>
      <c r="M92" s="26">
        <f>SUM(J92:L92)</f>
        <v>-4029000</v>
      </c>
    </row>
    <row r="93" spans="1:14">
      <c r="H93" s="22"/>
      <c r="I93" s="53"/>
      <c r="J93" s="27"/>
      <c r="K93" s="27"/>
      <c r="L93" s="27"/>
      <c r="M93" s="27"/>
    </row>
    <row r="94" spans="1:14">
      <c r="C94" s="37" t="s">
        <v>58</v>
      </c>
      <c r="D94" s="37">
        <f>D72+D92</f>
        <v>3233646.6099999994</v>
      </c>
      <c r="E94" s="37">
        <f t="shared" ref="E94:G94" si="8">E72+E92</f>
        <v>-89804.94</v>
      </c>
      <c r="F94" s="37">
        <f t="shared" si="8"/>
        <v>8241.52</v>
      </c>
      <c r="G94" s="37">
        <f t="shared" si="8"/>
        <v>3152083.1900000004</v>
      </c>
      <c r="H94" s="58"/>
      <c r="I94" s="58"/>
      <c r="J94" s="37">
        <f>J72+J92</f>
        <v>3196000</v>
      </c>
      <c r="K94" s="37">
        <f t="shared" ref="K94:M94" si="9">K72+K92</f>
        <v>-43000</v>
      </c>
      <c r="L94" s="37">
        <f t="shared" si="9"/>
        <v>0</v>
      </c>
      <c r="M94" s="37">
        <f t="shared" si="9"/>
        <v>3153000</v>
      </c>
    </row>
    <row r="95" spans="1:14">
      <c r="H95" s="22"/>
      <c r="I95" s="53"/>
      <c r="J95" s="27">
        <f>J94-D94</f>
        <v>-37646.609999999404</v>
      </c>
      <c r="K95" s="27">
        <f t="shared" ref="K95:M95" si="10">K94-E94</f>
        <v>46804.94</v>
      </c>
      <c r="L95" s="27">
        <f t="shared" si="10"/>
        <v>-8241.52</v>
      </c>
      <c r="M95" s="27">
        <f t="shared" si="10"/>
        <v>916.80999999959022</v>
      </c>
      <c r="N95" t="s">
        <v>59</v>
      </c>
    </row>
    <row r="96" spans="1:14">
      <c r="H96" s="22"/>
      <c r="I96" s="53"/>
      <c r="J96" s="27"/>
      <c r="K96" s="27"/>
      <c r="L96" s="27"/>
      <c r="M96" s="27"/>
    </row>
    <row r="97" spans="1:14" ht="15" customHeight="1">
      <c r="A97" s="28" t="s">
        <v>60</v>
      </c>
      <c r="B97" s="29" t="s">
        <v>60</v>
      </c>
      <c r="C97" s="30" t="s">
        <v>61</v>
      </c>
      <c r="D97" s="47">
        <v>3806893.7700000005</v>
      </c>
      <c r="E97" s="31">
        <v>2201415.5099999998</v>
      </c>
      <c r="F97" s="31">
        <v>0</v>
      </c>
      <c r="G97" s="31">
        <f>D97+E97+F97</f>
        <v>6008309.2800000003</v>
      </c>
      <c r="H97" s="22"/>
      <c r="I97" s="71" t="s">
        <v>62</v>
      </c>
      <c r="J97" s="72">
        <v>3806000</v>
      </c>
      <c r="K97" s="72">
        <v>2201000</v>
      </c>
      <c r="L97" s="72">
        <v>0</v>
      </c>
      <c r="M97" s="72">
        <f>SUM(J97:L97)</f>
        <v>6007000</v>
      </c>
    </row>
    <row r="98" spans="1:14" ht="15" customHeight="1">
      <c r="H98" s="22"/>
      <c r="I98" s="53"/>
      <c r="J98" s="27">
        <f>J97-D97</f>
        <v>-893.77000000048429</v>
      </c>
      <c r="K98" s="27">
        <f t="shared" ref="K98:M98" si="11">K97-E97</f>
        <v>-415.50999999977648</v>
      </c>
      <c r="L98" s="27">
        <f t="shared" si="11"/>
        <v>0</v>
      </c>
      <c r="M98" s="27">
        <f t="shared" si="11"/>
        <v>-1309.2800000002608</v>
      </c>
      <c r="N98" t="s">
        <v>22</v>
      </c>
    </row>
    <row r="99" spans="1:14" ht="15" customHeight="1">
      <c r="H99" s="22"/>
      <c r="I99" s="53"/>
      <c r="J99" s="27"/>
      <c r="K99" s="27"/>
      <c r="L99" s="27"/>
      <c r="M99" s="27"/>
    </row>
    <row r="100" spans="1:14" ht="15" customHeight="1">
      <c r="C100" s="57" t="s">
        <v>63</v>
      </c>
      <c r="D100" s="57">
        <f>D22+D51+D94+D97</f>
        <v>99363035.049999997</v>
      </c>
      <c r="E100" s="57">
        <f t="shared" ref="E100:G100" si="12">E22+E51+E94+E97</f>
        <v>11663627.670000002</v>
      </c>
      <c r="F100" s="57">
        <f t="shared" si="12"/>
        <v>-186694.52</v>
      </c>
      <c r="G100" s="57">
        <f t="shared" si="12"/>
        <v>110839968.19999999</v>
      </c>
      <c r="H100" s="55"/>
      <c r="I100" s="56"/>
      <c r="J100" s="57">
        <f>J22+J51+J94+J97</f>
        <v>99357000</v>
      </c>
      <c r="K100" s="57">
        <f t="shared" ref="K100:M100" si="13">K22+K51+K94+K97</f>
        <v>11672000</v>
      </c>
      <c r="L100" s="57">
        <f t="shared" si="13"/>
        <v>-195000</v>
      </c>
      <c r="M100" s="57">
        <f t="shared" si="13"/>
        <v>110834000</v>
      </c>
    </row>
    <row r="101" spans="1:14" ht="15" customHeight="1">
      <c r="H101" s="22"/>
      <c r="I101" s="53"/>
      <c r="J101" s="27">
        <f>J100-D100</f>
        <v>-6035.0499999970198</v>
      </c>
      <c r="K101" s="27">
        <f t="shared" ref="K101:M101" si="14">K100-E100</f>
        <v>8372.3299999982119</v>
      </c>
      <c r="L101" s="27">
        <f t="shared" si="14"/>
        <v>-8305.4800000000105</v>
      </c>
      <c r="M101" s="27">
        <f t="shared" si="14"/>
        <v>-5968.1999999880791</v>
      </c>
      <c r="N101" t="s">
        <v>22</v>
      </c>
    </row>
    <row r="102" spans="1:14" ht="15" customHeight="1">
      <c r="H102" s="22"/>
      <c r="I102" s="53"/>
    </row>
    <row r="103" spans="1:14" ht="15" customHeight="1">
      <c r="A103" s="67" t="s">
        <v>64</v>
      </c>
      <c r="B103" s="67"/>
      <c r="H103" s="22"/>
      <c r="I103" s="53"/>
    </row>
    <row r="104" spans="1:14" ht="15" customHeight="1">
      <c r="H104" s="22"/>
      <c r="I104" s="53"/>
    </row>
    <row r="105" spans="1:14" ht="15" customHeight="1">
      <c r="A105" s="28">
        <v>12</v>
      </c>
      <c r="B105" s="29">
        <v>1611</v>
      </c>
      <c r="C105" s="36" t="s">
        <v>65</v>
      </c>
      <c r="D105" s="31">
        <v>1459720.0699999998</v>
      </c>
      <c r="E105" s="31">
        <v>321120.74</v>
      </c>
      <c r="F105" s="31">
        <v>0</v>
      </c>
      <c r="G105" s="31">
        <f>D105+E105+F105</f>
        <v>1780840.8099999998</v>
      </c>
      <c r="H105" s="22"/>
      <c r="I105" s="54" t="s">
        <v>66</v>
      </c>
      <c r="J105" s="26">
        <v>1460000</v>
      </c>
      <c r="K105" s="26">
        <v>321000</v>
      </c>
      <c r="L105" s="26">
        <v>0</v>
      </c>
      <c r="M105" s="26">
        <f>SUM(J105:L105)</f>
        <v>1781000</v>
      </c>
    </row>
    <row r="106" spans="1:14" ht="15" customHeight="1">
      <c r="A106" s="41"/>
      <c r="B106" s="41"/>
      <c r="C106" s="42"/>
      <c r="D106" s="43"/>
      <c r="E106" s="43"/>
      <c r="F106" s="43"/>
      <c r="G106" s="43"/>
      <c r="H106" s="22"/>
      <c r="I106" s="54"/>
      <c r="J106" s="27"/>
      <c r="K106" s="27"/>
      <c r="L106" s="27"/>
      <c r="M106" s="27"/>
    </row>
    <row r="107" spans="1:14" ht="15" customHeight="1">
      <c r="A107" s="28">
        <v>12</v>
      </c>
      <c r="B107" s="29">
        <v>1611</v>
      </c>
      <c r="C107" s="36" t="s">
        <v>65</v>
      </c>
      <c r="D107" s="31">
        <v>-1194008.6099999999</v>
      </c>
      <c r="E107" s="31">
        <v>-203750.12</v>
      </c>
      <c r="F107" s="31">
        <v>0</v>
      </c>
      <c r="G107" s="31">
        <f>D107+E107+F107</f>
        <v>-1397758.73</v>
      </c>
      <c r="H107" s="22"/>
      <c r="I107" s="54" t="s">
        <v>67</v>
      </c>
      <c r="J107" s="26">
        <v>-1193000</v>
      </c>
      <c r="K107" s="26">
        <v>-204000</v>
      </c>
      <c r="L107" s="26">
        <v>0</v>
      </c>
      <c r="M107" s="26">
        <f>SUM(J107:L107)</f>
        <v>-1397000</v>
      </c>
    </row>
    <row r="108" spans="1:14" ht="15" customHeight="1">
      <c r="A108" s="41"/>
      <c r="B108" s="41"/>
      <c r="C108" s="42"/>
      <c r="D108" s="43"/>
      <c r="E108" s="43"/>
      <c r="F108" s="43"/>
      <c r="G108" s="43"/>
      <c r="H108" s="22"/>
      <c r="I108" s="54"/>
      <c r="J108" s="27"/>
      <c r="K108" s="27"/>
      <c r="L108" s="27"/>
      <c r="M108" s="27"/>
    </row>
    <row r="109" spans="1:14" ht="15" customHeight="1">
      <c r="A109" s="41"/>
      <c r="B109" s="41"/>
      <c r="C109" s="37" t="s">
        <v>68</v>
      </c>
      <c r="D109" s="37">
        <f>D105+D107</f>
        <v>265711.45999999996</v>
      </c>
      <c r="E109" s="37">
        <f t="shared" ref="E109:G109" si="15">E105+E107</f>
        <v>117370.62</v>
      </c>
      <c r="F109" s="37">
        <f t="shared" si="15"/>
        <v>0</v>
      </c>
      <c r="G109" s="37">
        <f t="shared" si="15"/>
        <v>383082.07999999984</v>
      </c>
      <c r="H109" s="58"/>
      <c r="I109" s="58"/>
      <c r="J109" s="37">
        <f>J105+J107</f>
        <v>267000</v>
      </c>
      <c r="K109" s="37">
        <f t="shared" ref="K109:M109" si="16">K105+K107</f>
        <v>117000</v>
      </c>
      <c r="L109" s="37">
        <f t="shared" si="16"/>
        <v>0</v>
      </c>
      <c r="M109" s="37">
        <f t="shared" si="16"/>
        <v>384000</v>
      </c>
    </row>
    <row r="110" spans="1:14" ht="15" customHeight="1">
      <c r="A110" s="41"/>
      <c r="B110" s="41"/>
      <c r="C110" s="42"/>
      <c r="D110" s="43"/>
      <c r="E110" s="43"/>
      <c r="F110" s="43"/>
      <c r="G110" s="43"/>
      <c r="H110" s="22"/>
      <c r="I110" s="54"/>
      <c r="J110" s="27"/>
      <c r="K110" s="27"/>
      <c r="L110" s="27"/>
      <c r="M110" s="27"/>
    </row>
    <row r="111" spans="1:14" ht="15" customHeight="1">
      <c r="A111" s="28" t="s">
        <v>69</v>
      </c>
      <c r="B111" s="29">
        <v>1612</v>
      </c>
      <c r="C111" s="36" t="s">
        <v>70</v>
      </c>
      <c r="D111" s="31">
        <v>397396.17</v>
      </c>
      <c r="E111" s="31">
        <v>0</v>
      </c>
      <c r="F111" s="31">
        <v>0</v>
      </c>
      <c r="G111" s="31">
        <f>D111+E111+F111</f>
        <v>397396.17</v>
      </c>
      <c r="H111" s="22"/>
      <c r="I111" s="54" t="s">
        <v>71</v>
      </c>
      <c r="J111" s="26">
        <v>397000</v>
      </c>
      <c r="K111" s="26">
        <v>0</v>
      </c>
      <c r="L111" s="26">
        <v>0</v>
      </c>
      <c r="M111" s="26">
        <f>SUM(J111:L111)</f>
        <v>397000</v>
      </c>
    </row>
    <row r="112" spans="1:14" ht="15" customHeight="1">
      <c r="A112" s="41"/>
      <c r="B112" s="41"/>
      <c r="C112" s="42"/>
      <c r="D112" s="43"/>
      <c r="E112" s="43"/>
      <c r="F112" s="43"/>
      <c r="G112" s="43"/>
      <c r="H112" s="22"/>
      <c r="I112" s="54"/>
      <c r="J112" s="27"/>
      <c r="K112" s="27"/>
      <c r="L112" s="27"/>
      <c r="M112" s="27"/>
    </row>
    <row r="113" spans="1:14" ht="15" customHeight="1">
      <c r="A113" s="28" t="s">
        <v>69</v>
      </c>
      <c r="B113" s="29">
        <v>1612</v>
      </c>
      <c r="C113" s="36" t="s">
        <v>70</v>
      </c>
      <c r="D113" s="31">
        <v>-104219.49</v>
      </c>
      <c r="E113" s="31">
        <v>-12757.92</v>
      </c>
      <c r="F113" s="31">
        <v>0</v>
      </c>
      <c r="G113" s="31">
        <f>D113+E113+F113</f>
        <v>-116977.41</v>
      </c>
      <c r="H113" s="22"/>
      <c r="I113" s="54" t="s">
        <v>72</v>
      </c>
      <c r="J113" s="26">
        <v>-105000</v>
      </c>
      <c r="K113" s="26">
        <v>-12000</v>
      </c>
      <c r="L113" s="26">
        <v>0</v>
      </c>
      <c r="M113" s="26">
        <f>SUM(J113:L113)</f>
        <v>-117000</v>
      </c>
    </row>
    <row r="114" spans="1:14" ht="15" customHeight="1">
      <c r="A114" s="41"/>
      <c r="B114" s="41"/>
      <c r="C114" s="42"/>
      <c r="D114" s="43"/>
      <c r="E114" s="43"/>
      <c r="F114" s="43"/>
      <c r="G114" s="43"/>
      <c r="H114" s="22"/>
      <c r="I114" s="54"/>
      <c r="J114" s="27"/>
      <c r="K114" s="27"/>
      <c r="L114" s="27"/>
      <c r="M114" s="27"/>
    </row>
    <row r="115" spans="1:14" ht="15" customHeight="1">
      <c r="A115" s="41"/>
      <c r="B115" s="41"/>
      <c r="C115" s="37" t="s">
        <v>71</v>
      </c>
      <c r="D115" s="37">
        <f>D111+D113</f>
        <v>293176.68</v>
      </c>
      <c r="E115" s="37">
        <f t="shared" ref="E115:G115" si="17">E111+E113</f>
        <v>-12757.92</v>
      </c>
      <c r="F115" s="37">
        <f t="shared" si="17"/>
        <v>0</v>
      </c>
      <c r="G115" s="37">
        <f t="shared" si="17"/>
        <v>280418.76</v>
      </c>
      <c r="H115" s="58"/>
      <c r="I115" s="58"/>
      <c r="J115" s="37">
        <f>J111+J113</f>
        <v>292000</v>
      </c>
      <c r="K115" s="37">
        <f t="shared" ref="K115:M115" si="18">K111+K113</f>
        <v>-12000</v>
      </c>
      <c r="L115" s="37">
        <f t="shared" si="18"/>
        <v>0</v>
      </c>
      <c r="M115" s="37">
        <f t="shared" si="18"/>
        <v>280000</v>
      </c>
    </row>
    <row r="116" spans="1:14" ht="15" customHeight="1">
      <c r="A116" s="41"/>
      <c r="B116" s="41"/>
      <c r="C116" s="42"/>
      <c r="D116" s="43"/>
      <c r="E116" s="43"/>
      <c r="F116" s="43"/>
      <c r="G116" s="43"/>
      <c r="H116" s="22"/>
      <c r="I116" s="54"/>
      <c r="J116" s="27"/>
      <c r="K116" s="27"/>
      <c r="L116" s="27"/>
      <c r="M116" s="27"/>
    </row>
    <row r="117" spans="1:14" ht="15" customHeight="1">
      <c r="A117" s="41"/>
      <c r="B117" s="41"/>
      <c r="C117" s="42"/>
      <c r="D117" s="43"/>
      <c r="E117" s="43"/>
      <c r="F117" s="43"/>
      <c r="G117" s="43"/>
      <c r="H117" s="22"/>
      <c r="I117" s="54"/>
      <c r="J117" s="27"/>
      <c r="K117" s="27"/>
      <c r="L117" s="27"/>
      <c r="M117" s="27"/>
    </row>
    <row r="118" spans="1:14" ht="15" customHeight="1">
      <c r="C118" s="57" t="s">
        <v>73</v>
      </c>
      <c r="D118" s="57">
        <f>D109+D115</f>
        <v>558888.1399999999</v>
      </c>
      <c r="E118" s="57">
        <f>E109+E115</f>
        <v>104612.7</v>
      </c>
      <c r="F118" s="57">
        <f>F109+F115</f>
        <v>0</v>
      </c>
      <c r="G118" s="57">
        <f>G109+G115</f>
        <v>663500.83999999985</v>
      </c>
      <c r="H118" s="55"/>
      <c r="I118" s="56"/>
      <c r="J118" s="57">
        <f>J109+J115</f>
        <v>559000</v>
      </c>
      <c r="K118" s="57">
        <f>K109+K115</f>
        <v>105000</v>
      </c>
      <c r="L118" s="57">
        <f>L109+L115</f>
        <v>0</v>
      </c>
      <c r="M118" s="57">
        <f>M109+M115</f>
        <v>664000</v>
      </c>
    </row>
    <row r="119" spans="1:14" ht="15" customHeight="1">
      <c r="H119" s="22"/>
      <c r="I119" s="53"/>
      <c r="J119" s="27">
        <f>J118-D118</f>
        <v>111.86000000010245</v>
      </c>
      <c r="K119" s="27">
        <f t="shared" ref="K119:M119" si="19">K118-E118</f>
        <v>387.30000000000291</v>
      </c>
      <c r="L119" s="27">
        <f t="shared" si="19"/>
        <v>0</v>
      </c>
      <c r="M119" s="27">
        <f t="shared" si="19"/>
        <v>499.16000000014901</v>
      </c>
      <c r="N119" t="s">
        <v>22</v>
      </c>
    </row>
    <row r="120" spans="1:14" ht="15" customHeight="1">
      <c r="A120" s="68" t="s">
        <v>74</v>
      </c>
      <c r="B120" s="67"/>
      <c r="H120" s="22"/>
    </row>
    <row r="121" spans="1:14" ht="15" customHeight="1">
      <c r="H121" s="22"/>
      <c r="I121" s="69"/>
      <c r="J121" s="70"/>
      <c r="K121" s="70"/>
      <c r="L121" s="70"/>
      <c r="M121" s="70"/>
    </row>
    <row r="122" spans="1:14" ht="15" customHeight="1">
      <c r="A122" s="28" t="s">
        <v>60</v>
      </c>
      <c r="B122" s="29">
        <v>2005</v>
      </c>
      <c r="C122" s="38" t="s">
        <v>75</v>
      </c>
      <c r="D122" s="31">
        <v>236062.58</v>
      </c>
      <c r="E122" s="31">
        <v>75328.44</v>
      </c>
      <c r="F122" s="31">
        <v>-170612.14</v>
      </c>
      <c r="G122" s="31">
        <f>D122+E122+F122</f>
        <v>140778.88</v>
      </c>
      <c r="H122" s="22"/>
      <c r="I122" s="71" t="s">
        <v>74</v>
      </c>
      <c r="J122" s="72">
        <v>236000</v>
      </c>
      <c r="K122" s="72">
        <v>0</v>
      </c>
      <c r="L122" s="72">
        <v>0</v>
      </c>
      <c r="M122" s="72">
        <f>SUM(J122:L122)</f>
        <v>236000</v>
      </c>
    </row>
    <row r="123" spans="1:14" ht="15" customHeight="1">
      <c r="H123" s="22"/>
      <c r="I123" s="69"/>
      <c r="J123" s="73"/>
      <c r="K123" s="73"/>
      <c r="L123" s="73"/>
      <c r="M123" s="73"/>
    </row>
    <row r="124" spans="1:14" ht="15" customHeight="1">
      <c r="A124" s="28" t="s">
        <v>60</v>
      </c>
      <c r="B124" s="29">
        <v>2005</v>
      </c>
      <c r="C124" s="38" t="s">
        <v>75</v>
      </c>
      <c r="D124" s="31">
        <v>-99478.97</v>
      </c>
      <c r="E124" s="31">
        <v>-41297.800000000003</v>
      </c>
      <c r="F124" s="31">
        <v>110185.02</v>
      </c>
      <c r="G124" s="31">
        <f>D124+E124+F124</f>
        <v>-30591.750000000015</v>
      </c>
      <c r="H124" s="22"/>
      <c r="I124" s="71" t="s">
        <v>76</v>
      </c>
      <c r="J124" s="72">
        <v>-96000</v>
      </c>
      <c r="K124" s="72">
        <v>-30000</v>
      </c>
      <c r="L124" s="72">
        <v>0</v>
      </c>
      <c r="M124" s="72">
        <f>SUM(J124:L124)</f>
        <v>-126000</v>
      </c>
    </row>
    <row r="125" spans="1:14" ht="15" customHeight="1">
      <c r="H125" s="22"/>
      <c r="I125" s="74"/>
      <c r="J125" s="70"/>
      <c r="K125" s="70"/>
      <c r="L125" s="70"/>
      <c r="M125" s="70"/>
    </row>
    <row r="126" spans="1:14" ht="15" customHeight="1">
      <c r="H126" s="22"/>
    </row>
    <row r="127" spans="1:14" ht="15" customHeight="1">
      <c r="C127" s="57" t="s">
        <v>77</v>
      </c>
      <c r="D127" s="57">
        <f>D122+D124</f>
        <v>136583.60999999999</v>
      </c>
      <c r="E127" s="57">
        <f t="shared" ref="E127:G127" si="20">E122+E124</f>
        <v>34030.639999999999</v>
      </c>
      <c r="F127" s="57">
        <f t="shared" si="20"/>
        <v>-60427.12000000001</v>
      </c>
      <c r="G127" s="57">
        <f t="shared" si="20"/>
        <v>110187.12999999999</v>
      </c>
      <c r="H127" s="55"/>
      <c r="I127" s="56"/>
      <c r="J127" s="57">
        <f>J122+J124</f>
        <v>140000</v>
      </c>
      <c r="K127" s="57">
        <f t="shared" ref="K127:M127" si="21">K122+K124</f>
        <v>-30000</v>
      </c>
      <c r="L127" s="57">
        <f t="shared" si="21"/>
        <v>0</v>
      </c>
      <c r="M127" s="57">
        <f t="shared" si="21"/>
        <v>110000</v>
      </c>
    </row>
    <row r="128" spans="1:14" ht="15" customHeight="1">
      <c r="H128" s="22"/>
      <c r="J128" s="27">
        <f>J127-D127</f>
        <v>3416.390000000014</v>
      </c>
      <c r="K128" s="27">
        <f t="shared" ref="K128:M128" si="22">K127-E127</f>
        <v>-64030.64</v>
      </c>
      <c r="L128" s="27">
        <f t="shared" si="22"/>
        <v>60427.12000000001</v>
      </c>
      <c r="M128" s="27">
        <f t="shared" si="22"/>
        <v>-187.1299999999901</v>
      </c>
      <c r="N128" t="s">
        <v>22</v>
      </c>
    </row>
    <row r="129" spans="1:14" ht="15" customHeight="1"/>
    <row r="130" spans="1:14">
      <c r="A130" s="68" t="s">
        <v>78</v>
      </c>
      <c r="B130" s="67"/>
    </row>
    <row r="131" spans="1:14" ht="15" customHeight="1"/>
    <row r="132" spans="1:14" ht="15" customHeight="1">
      <c r="A132" s="32">
        <v>47</v>
      </c>
      <c r="B132" s="33">
        <v>2440</v>
      </c>
      <c r="C132" s="34" t="s">
        <v>79</v>
      </c>
      <c r="D132" s="35">
        <v>-38247803.479999997</v>
      </c>
      <c r="E132" s="35">
        <v>-8996457.5500000007</v>
      </c>
      <c r="F132" s="35">
        <v>3302.01</v>
      </c>
      <c r="G132" s="35">
        <f>D132+E132+F132</f>
        <v>-47240959.020000003</v>
      </c>
      <c r="H132" s="22"/>
    </row>
    <row r="133" spans="1:14" ht="15" customHeight="1"/>
    <row r="134" spans="1:14" ht="15" customHeight="1">
      <c r="A134" s="32">
        <v>47</v>
      </c>
      <c r="B134" s="33">
        <v>2440</v>
      </c>
      <c r="C134" s="34" t="s">
        <v>79</v>
      </c>
      <c r="D134" s="35">
        <v>3998852.87</v>
      </c>
      <c r="E134" s="35">
        <v>1115463.21</v>
      </c>
      <c r="F134" s="35">
        <v>-404.09</v>
      </c>
      <c r="G134" s="35">
        <f>D134+E134+F134</f>
        <v>5113911.99</v>
      </c>
      <c r="H134" s="22"/>
    </row>
    <row r="135" spans="1:14" ht="15" customHeight="1">
      <c r="H135" s="22"/>
    </row>
    <row r="136" spans="1:14" ht="15" customHeight="1">
      <c r="H136" s="22"/>
      <c r="J136" s="27"/>
      <c r="K136" s="27"/>
      <c r="L136" s="27"/>
      <c r="M136" s="27"/>
    </row>
    <row r="137" spans="1:14" ht="15" customHeight="1">
      <c r="C137" s="57" t="s">
        <v>80</v>
      </c>
      <c r="D137" s="57">
        <f>D132+D134</f>
        <v>-34248950.609999999</v>
      </c>
      <c r="E137" s="57">
        <f>E132+E134</f>
        <v>-7880994.3400000008</v>
      </c>
      <c r="F137" s="57">
        <f>F132+F134</f>
        <v>2897.92</v>
      </c>
      <c r="G137" s="57">
        <f>G132+G134</f>
        <v>-42127047.030000001</v>
      </c>
      <c r="H137" s="55"/>
      <c r="I137" s="56"/>
      <c r="J137" s="57">
        <v>-35950000</v>
      </c>
      <c r="K137" s="57">
        <v>-8372000</v>
      </c>
      <c r="L137" s="57">
        <v>1115000</v>
      </c>
      <c r="M137" s="57">
        <f>SUM(J137:L137)</f>
        <v>-43207000</v>
      </c>
    </row>
    <row r="138" spans="1:14" ht="15" customHeight="1">
      <c r="H138" s="22"/>
      <c r="J138" s="27">
        <f>J137-D137</f>
        <v>-1701049.3900000006</v>
      </c>
      <c r="K138" s="27">
        <f t="shared" ref="K138:M138" si="23">K137-E137</f>
        <v>-491005.65999999922</v>
      </c>
      <c r="L138" s="27">
        <f t="shared" si="23"/>
        <v>1112102.08</v>
      </c>
      <c r="M138" s="27">
        <f t="shared" si="23"/>
        <v>-1079952.9699999988</v>
      </c>
      <c r="N138" t="s">
        <v>81</v>
      </c>
    </row>
    <row r="139" spans="1:14" ht="15" customHeight="1">
      <c r="A139" s="68" t="s">
        <v>82</v>
      </c>
      <c r="B139" s="67"/>
      <c r="H139" s="22"/>
      <c r="J139" s="27"/>
      <c r="K139" s="27"/>
      <c r="L139" s="27"/>
      <c r="M139" s="27"/>
    </row>
    <row r="140" spans="1:14" ht="15" customHeight="1">
      <c r="H140" s="22"/>
      <c r="J140" s="27"/>
      <c r="K140" s="27"/>
      <c r="L140" s="27"/>
      <c r="M140" s="27"/>
    </row>
    <row r="141" spans="1:14" ht="15" customHeight="1">
      <c r="A141" s="32"/>
      <c r="B141" s="33"/>
      <c r="C141" s="39" t="s">
        <v>83</v>
      </c>
      <c r="D141" s="48">
        <v>-2406054.73</v>
      </c>
      <c r="E141" s="35">
        <v>0</v>
      </c>
      <c r="F141" s="48">
        <v>0</v>
      </c>
      <c r="G141" s="35">
        <f t="shared" ref="G141:G143" si="24">D141+E141+F141</f>
        <v>-2406054.73</v>
      </c>
      <c r="H141" s="22"/>
      <c r="J141" s="27"/>
      <c r="K141" s="27"/>
      <c r="L141" s="27"/>
      <c r="M141" s="27"/>
    </row>
    <row r="142" spans="1:14">
      <c r="H142" s="22"/>
      <c r="J142" s="27"/>
      <c r="K142" s="27"/>
      <c r="L142" s="27"/>
      <c r="M142" s="27"/>
    </row>
    <row r="143" spans="1:14" ht="15" customHeight="1">
      <c r="A143" s="32"/>
      <c r="B143" s="33"/>
      <c r="C143" s="39" t="s">
        <v>83</v>
      </c>
      <c r="D143" s="48">
        <v>314608.21999999997</v>
      </c>
      <c r="E143" s="35">
        <v>48821.84</v>
      </c>
      <c r="F143" s="48">
        <v>0</v>
      </c>
      <c r="G143" s="35">
        <f t="shared" si="24"/>
        <v>363430.05999999994</v>
      </c>
      <c r="H143" s="22"/>
      <c r="J143" s="27"/>
      <c r="K143" s="27"/>
      <c r="L143" s="27"/>
      <c r="M143" s="27"/>
    </row>
    <row r="144" spans="1:14" ht="15" customHeight="1">
      <c r="H144" s="22"/>
      <c r="J144" s="27"/>
      <c r="K144" s="27"/>
      <c r="L144" s="27"/>
      <c r="M144" s="27"/>
    </row>
    <row r="145" spans="1:14" ht="15" customHeight="1">
      <c r="C145" s="57" t="s">
        <v>84</v>
      </c>
      <c r="D145" s="57">
        <f>D141+D143</f>
        <v>-2091446.51</v>
      </c>
      <c r="E145" s="57">
        <f t="shared" ref="E145:G145" si="25">E141+E143</f>
        <v>48821.84</v>
      </c>
      <c r="F145" s="57">
        <f t="shared" si="25"/>
        <v>0</v>
      </c>
      <c r="G145" s="57">
        <f t="shared" si="25"/>
        <v>-2042624.67</v>
      </c>
      <c r="H145" s="22"/>
      <c r="J145" s="27"/>
      <c r="K145" s="27"/>
      <c r="L145" s="27"/>
      <c r="M145" s="27"/>
    </row>
    <row r="146" spans="1:14" ht="15" customHeight="1">
      <c r="H146" s="22"/>
      <c r="J146" s="27"/>
      <c r="K146" s="27"/>
      <c r="L146" s="27"/>
      <c r="M146" s="27"/>
    </row>
    <row r="147" spans="1:14" ht="15" customHeight="1">
      <c r="H147" s="22"/>
      <c r="J147" s="27"/>
      <c r="K147" s="27"/>
      <c r="L147" s="27"/>
      <c r="M147" s="27"/>
    </row>
    <row r="148" spans="1:14" ht="15" customHeight="1">
      <c r="C148" s="57" t="s">
        <v>85</v>
      </c>
      <c r="D148" s="57">
        <f>D100+D118+D127+D137+D145</f>
        <v>63718109.68</v>
      </c>
      <c r="E148" s="57">
        <f t="shared" ref="E148:G148" si="26">E100+E118+E127+E137+E145</f>
        <v>3970098.5100000007</v>
      </c>
      <c r="F148" s="57">
        <f t="shared" si="26"/>
        <v>-244223.72</v>
      </c>
      <c r="G148" s="57">
        <f t="shared" si="26"/>
        <v>67443984.469999984</v>
      </c>
      <c r="H148" s="22"/>
      <c r="I148" s="57" t="s">
        <v>86</v>
      </c>
      <c r="J148" s="57">
        <f>J100+J118+J127+J137</f>
        <v>64106000</v>
      </c>
      <c r="K148" s="57">
        <f t="shared" ref="K148:M148" si="27">K100+K118+K127+K137</f>
        <v>3375000</v>
      </c>
      <c r="L148" s="57">
        <f t="shared" si="27"/>
        <v>920000</v>
      </c>
      <c r="M148" s="57">
        <f t="shared" si="27"/>
        <v>68401000</v>
      </c>
    </row>
    <row r="149" spans="1:14" ht="15" customHeight="1">
      <c r="D149" s="27"/>
      <c r="E149" s="27"/>
      <c r="F149" s="27"/>
      <c r="G149" s="27"/>
      <c r="H149" s="22"/>
      <c r="J149" s="27"/>
      <c r="K149" s="27"/>
      <c r="L149" s="27"/>
      <c r="M149" s="27"/>
    </row>
    <row r="150" spans="1:14" ht="15" customHeight="1">
      <c r="D150" s="27"/>
      <c r="E150" s="27"/>
      <c r="F150" s="27"/>
      <c r="G150" s="27"/>
      <c r="H150" s="22"/>
      <c r="L150" s="49" t="s">
        <v>87</v>
      </c>
      <c r="M150" s="27">
        <f>G145</f>
        <v>-2042624.67</v>
      </c>
    </row>
    <row r="151" spans="1:14" ht="15" customHeight="1">
      <c r="D151" s="27"/>
      <c r="E151" s="27"/>
      <c r="F151" s="27"/>
      <c r="G151" s="27"/>
      <c r="H151" s="22"/>
      <c r="L151" s="49"/>
      <c r="M151" s="27"/>
    </row>
    <row r="152" spans="1:14" ht="15" customHeight="1">
      <c r="D152" s="27"/>
      <c r="E152" s="27"/>
      <c r="F152" s="27"/>
      <c r="G152" s="27"/>
      <c r="H152" s="22"/>
      <c r="L152" s="49" t="s">
        <v>88</v>
      </c>
      <c r="M152" s="27">
        <v>1080315.27</v>
      </c>
    </row>
    <row r="153" spans="1:14" ht="15" customHeight="1">
      <c r="D153" s="27"/>
      <c r="E153" s="27"/>
      <c r="F153" s="27"/>
      <c r="G153" s="27"/>
      <c r="H153" s="22"/>
    </row>
    <row r="154" spans="1:14">
      <c r="H154" s="22"/>
      <c r="I154" s="76"/>
      <c r="J154" s="77"/>
      <c r="K154" s="77"/>
      <c r="L154" s="77"/>
      <c r="M154" s="78">
        <f>SUM(M148:M153)</f>
        <v>67438690.599999994</v>
      </c>
    </row>
    <row r="155" spans="1:14">
      <c r="H155" s="22"/>
      <c r="J155" s="27"/>
      <c r="K155" s="27"/>
      <c r="L155" s="27"/>
      <c r="M155" s="27">
        <f>M154-G148</f>
        <v>-5293.8699999898672</v>
      </c>
      <c r="N155" t="s">
        <v>22</v>
      </c>
    </row>
    <row r="156" spans="1:14">
      <c r="H156" s="22"/>
      <c r="J156" s="27"/>
      <c r="K156" s="27"/>
      <c r="L156" s="27"/>
      <c r="M156" s="27"/>
    </row>
    <row r="157" spans="1:14" ht="15" customHeight="1">
      <c r="A157" s="32" t="s">
        <v>60</v>
      </c>
      <c r="B157" s="33" t="s">
        <v>60</v>
      </c>
      <c r="C157" s="38" t="s">
        <v>89</v>
      </c>
      <c r="D157" s="40">
        <f>D161-D97</f>
        <v>75713779.25</v>
      </c>
      <c r="E157" s="40">
        <f>E161-E97</f>
        <v>4451289.7999999989</v>
      </c>
      <c r="F157" s="40">
        <f>F161-F97</f>
        <v>-418291.49</v>
      </c>
      <c r="G157" s="40">
        <f>G161-G97</f>
        <v>79746777.559999958</v>
      </c>
      <c r="H157" s="22"/>
      <c r="J157" s="27"/>
      <c r="K157" s="27"/>
      <c r="L157" s="27"/>
      <c r="M157" s="27"/>
    </row>
    <row r="158" spans="1:14" ht="15" customHeight="1">
      <c r="A158" s="32" t="s">
        <v>60</v>
      </c>
      <c r="B158" s="33" t="s">
        <v>60</v>
      </c>
      <c r="C158" s="38" t="s">
        <v>89</v>
      </c>
      <c r="D158" s="40">
        <f>D162-D88</f>
        <v>-15802563.339999994</v>
      </c>
      <c r="E158" s="40">
        <f>E162-E88</f>
        <v>-2682606.7999999998</v>
      </c>
      <c r="F158" s="40">
        <f>F162-F88</f>
        <v>174067.77</v>
      </c>
      <c r="G158" s="40">
        <f>G162-G88</f>
        <v>-18311102.370000001</v>
      </c>
      <c r="H158" s="22"/>
      <c r="J158" s="27"/>
      <c r="K158" s="27"/>
      <c r="L158" s="27"/>
      <c r="M158" s="27"/>
    </row>
    <row r="159" spans="1:14">
      <c r="A159" s="32"/>
      <c r="B159" s="33"/>
      <c r="C159" s="38" t="s">
        <v>90</v>
      </c>
      <c r="D159" s="40">
        <f>SUM(D157:D158)</f>
        <v>59911215.910000004</v>
      </c>
      <c r="E159" s="40">
        <f t="shared" ref="E159:G159" si="28">SUM(E157:E158)</f>
        <v>1768682.9999999991</v>
      </c>
      <c r="F159" s="40">
        <f t="shared" si="28"/>
        <v>-244223.72</v>
      </c>
      <c r="G159" s="40">
        <f t="shared" si="28"/>
        <v>61435675.189999953</v>
      </c>
      <c r="H159" s="22"/>
      <c r="J159" s="27"/>
      <c r="K159" s="27"/>
      <c r="L159" s="27"/>
      <c r="M159" s="27"/>
    </row>
    <row r="160" spans="1:14">
      <c r="H160" s="22"/>
      <c r="I160" s="53"/>
      <c r="J160" s="27"/>
      <c r="K160" s="27"/>
      <c r="L160" s="27"/>
      <c r="M160" s="27"/>
    </row>
    <row r="161" spans="1:13" ht="15" customHeight="1">
      <c r="A161" s="32" t="s">
        <v>60</v>
      </c>
      <c r="B161" s="33" t="s">
        <v>60</v>
      </c>
      <c r="C161" s="30" t="s">
        <v>91</v>
      </c>
      <c r="D161" s="75">
        <f>D12+D36+D72+D97+D105+D111+D122+D132+D141</f>
        <v>79520673.019999996</v>
      </c>
      <c r="E161" s="75">
        <f>E12+E36+E72+E97+E105+E111+E122+E132+E141</f>
        <v>6652705.3099999987</v>
      </c>
      <c r="F161" s="75">
        <f>F12+F36+F72+F97+F105+F111+F122+F132+F141</f>
        <v>-418291.49</v>
      </c>
      <c r="G161" s="75">
        <f>G12+G36+G72+G97+G105+G111+G122+G132+G141</f>
        <v>85755086.839999959</v>
      </c>
      <c r="H161" s="22"/>
      <c r="J161" s="27"/>
      <c r="K161" s="27"/>
      <c r="L161" s="27"/>
      <c r="M161" s="27"/>
    </row>
    <row r="162" spans="1:13" ht="15" customHeight="1">
      <c r="A162" s="16" t="s">
        <v>60</v>
      </c>
      <c r="B162" s="15" t="s">
        <v>60</v>
      </c>
      <c r="C162" s="8" t="s">
        <v>91</v>
      </c>
      <c r="D162" s="10">
        <f>D20+D49+D92+D107+D113+D124+D134+D143</f>
        <v>-15802563.339999994</v>
      </c>
      <c r="E162" s="10">
        <f>E20+E49+E92+E107+E113+E124+E134+E143</f>
        <v>-2682606.7999999998</v>
      </c>
      <c r="F162" s="10">
        <f>F20+F49+F92+F107+F113+F124+F134+F143</f>
        <v>174067.77</v>
      </c>
      <c r="G162" s="10">
        <f>G20+G49+G92+G107+G113+G124+G134+G143</f>
        <v>-18311102.370000001</v>
      </c>
      <c r="H162" s="22"/>
      <c r="J162" s="27"/>
      <c r="K162" s="27"/>
      <c r="L162" s="27"/>
      <c r="M162" s="27"/>
    </row>
    <row r="163" spans="1:13">
      <c r="A163" s="32"/>
      <c r="B163" s="33"/>
      <c r="C163" s="8" t="s">
        <v>92</v>
      </c>
      <c r="D163" s="40">
        <f>SUM(D161:D162)</f>
        <v>63718109.68</v>
      </c>
      <c r="E163" s="40">
        <f t="shared" ref="E163:G163" si="29">SUM(E161:E162)</f>
        <v>3970098.5099999988</v>
      </c>
      <c r="F163" s="40">
        <f t="shared" si="29"/>
        <v>-244223.72</v>
      </c>
      <c r="G163" s="40">
        <f t="shared" si="29"/>
        <v>67443984.469999954</v>
      </c>
      <c r="H163" s="22"/>
      <c r="I163" s="53"/>
      <c r="J163" s="27"/>
      <c r="K163" s="27"/>
      <c r="L163" s="27"/>
      <c r="M163" s="27"/>
    </row>
    <row r="164" spans="1:13">
      <c r="D164" s="27">
        <f>D148-D163</f>
        <v>0</v>
      </c>
      <c r="E164" s="27">
        <f>E148-E163</f>
        <v>0</v>
      </c>
      <c r="F164" s="27">
        <f>F148-F163</f>
        <v>0</v>
      </c>
      <c r="G164" s="27">
        <f>G148-G163</f>
        <v>0</v>
      </c>
      <c r="H164" s="22"/>
      <c r="I164" s="53"/>
      <c r="J164" s="27"/>
      <c r="K164" s="27"/>
      <c r="L164" s="27"/>
      <c r="M164" s="27"/>
    </row>
    <row r="166" spans="1:13">
      <c r="F166" s="27"/>
    </row>
  </sheetData>
  <mergeCells count="2">
    <mergeCell ref="D4:G4"/>
    <mergeCell ref="J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1296-A04C-459E-898F-5F9051900815}">
  <dimension ref="A2:R164"/>
  <sheetViews>
    <sheetView tabSelected="1" workbookViewId="0"/>
  </sheetViews>
  <sheetFormatPr defaultRowHeight="12.75"/>
  <cols>
    <col min="1" max="2" width="9.140625" style="18"/>
    <col min="3" max="3" width="52" customWidth="1"/>
    <col min="4" max="7" width="14.7109375" customWidth="1"/>
    <col min="8" max="8" width="10.7109375" customWidth="1"/>
    <col min="9" max="9" width="16.5703125" style="49" bestFit="1" customWidth="1"/>
    <col min="10" max="13" width="16.28515625" customWidth="1"/>
    <col min="14" max="18" width="12.7109375" customWidth="1"/>
  </cols>
  <sheetData>
    <row r="2" spans="1:18" ht="15">
      <c r="A2" s="11"/>
      <c r="B2" s="11"/>
      <c r="C2" s="1"/>
      <c r="D2" s="1"/>
      <c r="E2" s="2" t="s">
        <v>0</v>
      </c>
      <c r="F2" s="3">
        <v>2021</v>
      </c>
      <c r="G2" s="4"/>
      <c r="J2" s="4"/>
      <c r="K2" s="4"/>
      <c r="L2" s="4"/>
      <c r="M2" s="4"/>
      <c r="N2" s="1"/>
      <c r="O2" s="1"/>
      <c r="P2" s="1"/>
      <c r="Q2" s="1"/>
      <c r="R2" s="1"/>
    </row>
    <row r="3" spans="1:18">
      <c r="A3" s="67" t="s">
        <v>1</v>
      </c>
      <c r="B3" s="67"/>
      <c r="C3" s="1"/>
      <c r="D3" s="1"/>
      <c r="E3" s="1"/>
      <c r="F3" s="1"/>
      <c r="G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1"/>
      <c r="B4" s="11"/>
      <c r="C4" s="1"/>
      <c r="D4" s="50" t="s">
        <v>2</v>
      </c>
      <c r="E4" s="51"/>
      <c r="F4" s="51"/>
      <c r="G4" s="52"/>
      <c r="J4" s="50" t="s">
        <v>93</v>
      </c>
      <c r="K4" s="51"/>
      <c r="L4" s="51"/>
      <c r="M4" s="52"/>
    </row>
    <row r="5" spans="1:18" ht="36">
      <c r="A5" s="12" t="s">
        <v>4</v>
      </c>
      <c r="B5" s="13" t="s">
        <v>5</v>
      </c>
      <c r="C5" s="23" t="s">
        <v>6</v>
      </c>
      <c r="D5" s="44" t="s">
        <v>7</v>
      </c>
      <c r="E5" s="45" t="s">
        <v>8</v>
      </c>
      <c r="F5" s="45" t="s">
        <v>9</v>
      </c>
      <c r="G5" s="19" t="s">
        <v>10</v>
      </c>
      <c r="J5" s="25" t="s">
        <v>11</v>
      </c>
      <c r="K5" s="24" t="s">
        <v>12</v>
      </c>
      <c r="L5" s="24" t="s">
        <v>13</v>
      </c>
      <c r="M5" s="19" t="s">
        <v>10</v>
      </c>
    </row>
    <row r="6" spans="1:18" ht="15" customHeight="1">
      <c r="A6" s="16" t="s">
        <v>14</v>
      </c>
      <c r="B6" s="15">
        <v>1805</v>
      </c>
      <c r="C6" s="7" t="s">
        <v>15</v>
      </c>
      <c r="D6" s="9">
        <v>1049592.83</v>
      </c>
      <c r="E6" s="9">
        <v>0</v>
      </c>
      <c r="F6" s="9">
        <v>0</v>
      </c>
      <c r="G6" s="9">
        <f>D6+E6+F6</f>
        <v>1049592.83</v>
      </c>
    </row>
    <row r="7" spans="1:18" ht="15" hidden="1" customHeight="1">
      <c r="A7" s="16">
        <v>47</v>
      </c>
      <c r="B7" s="15">
        <v>1808</v>
      </c>
      <c r="C7" s="7" t="s">
        <v>16</v>
      </c>
      <c r="D7" s="9">
        <v>0</v>
      </c>
      <c r="E7" s="9">
        <v>0</v>
      </c>
      <c r="F7" s="9">
        <v>0</v>
      </c>
      <c r="G7" s="9">
        <f>D7+E7+F7</f>
        <v>0</v>
      </c>
    </row>
    <row r="8" spans="1:18" ht="15" hidden="1" customHeight="1">
      <c r="A8" s="16">
        <v>13</v>
      </c>
      <c r="B8" s="15">
        <v>1810</v>
      </c>
      <c r="C8" s="7" t="s">
        <v>17</v>
      </c>
      <c r="D8" s="9">
        <v>0</v>
      </c>
      <c r="E8" s="9">
        <v>0</v>
      </c>
      <c r="F8" s="9">
        <v>0</v>
      </c>
      <c r="G8" s="9">
        <f>D8+E8+F8</f>
        <v>0</v>
      </c>
    </row>
    <row r="9" spans="1:18" ht="15" customHeight="1">
      <c r="A9" s="16" t="s">
        <v>14</v>
      </c>
      <c r="B9" s="15">
        <v>1905</v>
      </c>
      <c r="C9" s="7" t="s">
        <v>15</v>
      </c>
      <c r="D9" s="9">
        <v>1015496.3</v>
      </c>
      <c r="E9" s="9">
        <v>0</v>
      </c>
      <c r="F9" s="9">
        <v>0</v>
      </c>
      <c r="G9" s="9">
        <f>D9+E9+F9</f>
        <v>1015496.3</v>
      </c>
    </row>
    <row r="10" spans="1:18" ht="15" customHeight="1">
      <c r="A10" s="16">
        <v>47</v>
      </c>
      <c r="B10" s="15">
        <v>1908</v>
      </c>
      <c r="C10" s="7" t="s">
        <v>18</v>
      </c>
      <c r="D10" s="9">
        <v>12814300.09</v>
      </c>
      <c r="E10" s="9">
        <v>43734.400000000001</v>
      </c>
      <c r="F10" s="9">
        <v>0</v>
      </c>
      <c r="G10" s="9">
        <f>D10+E10+F10</f>
        <v>12858034.49</v>
      </c>
      <c r="H10" s="22"/>
      <c r="I10" s="53"/>
    </row>
    <row r="11" spans="1:18" ht="15" hidden="1" customHeight="1">
      <c r="A11" s="16">
        <v>13</v>
      </c>
      <c r="B11" s="15">
        <v>1910</v>
      </c>
      <c r="C11" s="7" t="s">
        <v>17</v>
      </c>
      <c r="D11" s="9">
        <v>0</v>
      </c>
      <c r="E11" s="9">
        <v>0</v>
      </c>
      <c r="F11" s="9">
        <v>0</v>
      </c>
      <c r="G11" s="9">
        <f>D11+E11+F11</f>
        <v>0</v>
      </c>
      <c r="H11" s="22"/>
      <c r="I11" s="53"/>
    </row>
    <row r="12" spans="1:18">
      <c r="A12" s="14"/>
      <c r="B12" s="19"/>
      <c r="C12" s="5"/>
      <c r="D12" s="46">
        <f>SUM(D6:D11)</f>
        <v>14879389.220000001</v>
      </c>
      <c r="E12" s="46">
        <f>SUM(E6:E11)</f>
        <v>43734.400000000001</v>
      </c>
      <c r="F12" s="46">
        <f>SUM(F6:F11)</f>
        <v>0</v>
      </c>
      <c r="G12" s="20">
        <f>SUM(G6:G11)</f>
        <v>14923123.620000001</v>
      </c>
      <c r="H12" s="22"/>
      <c r="I12" s="54" t="s">
        <v>19</v>
      </c>
      <c r="J12" s="26">
        <v>14879000</v>
      </c>
      <c r="K12" s="26">
        <v>44000</v>
      </c>
      <c r="L12" s="26">
        <v>0</v>
      </c>
      <c r="M12" s="26">
        <f>SUM(J12:L12)</f>
        <v>14923000</v>
      </c>
    </row>
    <row r="13" spans="1:18" ht="15" customHeight="1">
      <c r="H13" s="22"/>
      <c r="I13" s="53"/>
    </row>
    <row r="14" spans="1:18" hidden="1">
      <c r="A14" s="32" t="s">
        <v>14</v>
      </c>
      <c r="B14" s="33">
        <v>1805</v>
      </c>
      <c r="C14" s="34" t="s">
        <v>15</v>
      </c>
      <c r="D14" s="35">
        <v>0</v>
      </c>
      <c r="E14" s="35">
        <v>0</v>
      </c>
      <c r="F14" s="35">
        <v>0</v>
      </c>
      <c r="G14" s="35">
        <f>D14+E14+F14</f>
        <v>0</v>
      </c>
      <c r="I14" s="53"/>
    </row>
    <row r="15" spans="1:18" hidden="1">
      <c r="A15" s="16">
        <v>47</v>
      </c>
      <c r="B15" s="15">
        <v>1808</v>
      </c>
      <c r="C15" s="7" t="s">
        <v>16</v>
      </c>
      <c r="D15" s="9">
        <v>0</v>
      </c>
      <c r="E15" s="9">
        <v>0</v>
      </c>
      <c r="F15" s="9">
        <v>0</v>
      </c>
      <c r="G15" s="9">
        <f>D15+E15+F15</f>
        <v>0</v>
      </c>
      <c r="I15" s="53"/>
    </row>
    <row r="16" spans="1:18" hidden="1">
      <c r="A16" s="16">
        <v>13</v>
      </c>
      <c r="B16" s="15">
        <v>1810</v>
      </c>
      <c r="C16" s="7" t="s">
        <v>17</v>
      </c>
      <c r="D16" s="9">
        <v>0</v>
      </c>
      <c r="E16" s="9">
        <v>0</v>
      </c>
      <c r="F16" s="9">
        <v>0</v>
      </c>
      <c r="G16" s="9">
        <f>D16+E16+F16</f>
        <v>0</v>
      </c>
      <c r="I16" s="53"/>
    </row>
    <row r="17" spans="1:14" hidden="1">
      <c r="A17" s="63" t="s">
        <v>14</v>
      </c>
      <c r="B17" s="64">
        <v>1905</v>
      </c>
      <c r="C17" s="65" t="s">
        <v>15</v>
      </c>
      <c r="D17" s="66">
        <v>0</v>
      </c>
      <c r="E17" s="66">
        <v>0</v>
      </c>
      <c r="F17" s="66">
        <v>0</v>
      </c>
      <c r="G17" s="66">
        <f>D17+E17+F17</f>
        <v>0</v>
      </c>
      <c r="I17" s="53"/>
    </row>
    <row r="18" spans="1:14">
      <c r="A18" s="32">
        <v>47</v>
      </c>
      <c r="B18" s="33">
        <v>1908</v>
      </c>
      <c r="C18" s="34" t="s">
        <v>18</v>
      </c>
      <c r="D18" s="35">
        <v>-1535385.89</v>
      </c>
      <c r="E18" s="35">
        <v>-284734.56</v>
      </c>
      <c r="F18" s="35">
        <v>0</v>
      </c>
      <c r="G18" s="35">
        <f>D18+E18+F18</f>
        <v>-1820120.45</v>
      </c>
      <c r="I18" s="53"/>
    </row>
    <row r="19" spans="1:14" hidden="1">
      <c r="A19" s="16">
        <v>13</v>
      </c>
      <c r="B19" s="15">
        <v>1910</v>
      </c>
      <c r="C19" s="7" t="s">
        <v>17</v>
      </c>
      <c r="D19" s="9">
        <v>0</v>
      </c>
      <c r="E19" s="9">
        <v>0</v>
      </c>
      <c r="F19" s="9">
        <v>0</v>
      </c>
      <c r="G19" s="9">
        <f>D19+E19+F19</f>
        <v>0</v>
      </c>
      <c r="I19" s="53"/>
    </row>
    <row r="20" spans="1:14">
      <c r="A20" s="14"/>
      <c r="B20" s="19"/>
      <c r="C20" s="5"/>
      <c r="D20" s="46">
        <f>SUM(D14:D19)</f>
        <v>-1535385.89</v>
      </c>
      <c r="E20" s="46">
        <f>SUM(E14:E19)</f>
        <v>-284734.56</v>
      </c>
      <c r="F20" s="46">
        <f>SUM(F14:F19)</f>
        <v>0</v>
      </c>
      <c r="G20" s="20">
        <f>SUM(G14:G19)</f>
        <v>-1820120.45</v>
      </c>
      <c r="H20" s="22"/>
      <c r="I20" s="54" t="s">
        <v>20</v>
      </c>
      <c r="J20" s="26">
        <v>-1542000</v>
      </c>
      <c r="K20" s="26">
        <v>-285000</v>
      </c>
      <c r="L20" s="26">
        <v>0</v>
      </c>
      <c r="M20" s="26">
        <f>SUM(J20:L20)</f>
        <v>-1827000</v>
      </c>
    </row>
    <row r="21" spans="1:14">
      <c r="A21" s="21"/>
      <c r="B21" s="21"/>
      <c r="C21" s="21"/>
      <c r="D21" s="21"/>
      <c r="E21" s="21"/>
      <c r="F21" s="21"/>
      <c r="G21" s="21"/>
      <c r="H21" s="22"/>
      <c r="I21" s="53"/>
      <c r="J21" s="27"/>
      <c r="K21" s="27"/>
      <c r="L21" s="27"/>
      <c r="M21" s="27"/>
    </row>
    <row r="22" spans="1:14">
      <c r="A22" s="21"/>
      <c r="B22" s="21"/>
      <c r="C22" s="37" t="s">
        <v>21</v>
      </c>
      <c r="D22" s="37">
        <f>D12+D20</f>
        <v>13344003.33</v>
      </c>
      <c r="E22" s="37">
        <f>E12+E20</f>
        <v>-241000.16</v>
      </c>
      <c r="F22" s="37">
        <f>F12+F20</f>
        <v>0</v>
      </c>
      <c r="G22" s="37">
        <f>G12+G20</f>
        <v>13103003.170000002</v>
      </c>
      <c r="H22" s="58"/>
      <c r="I22" s="58"/>
      <c r="J22" s="37">
        <f>J12+J20</f>
        <v>13337000</v>
      </c>
      <c r="K22" s="37">
        <f>K12+K20</f>
        <v>-241000</v>
      </c>
      <c r="L22" s="37">
        <f>L12+L20</f>
        <v>0</v>
      </c>
      <c r="M22" s="37">
        <f>M12+M20</f>
        <v>13096000</v>
      </c>
    </row>
    <row r="23" spans="1:14">
      <c r="A23" s="21"/>
      <c r="B23" s="21"/>
      <c r="C23" s="21"/>
      <c r="D23" s="21"/>
      <c r="E23" s="21"/>
      <c r="F23" s="21"/>
      <c r="G23" s="21"/>
      <c r="H23" s="22"/>
      <c r="I23" s="53"/>
      <c r="J23" s="27">
        <f>J22-D22</f>
        <v>-7003.3300000000745</v>
      </c>
      <c r="K23" s="27">
        <f t="shared" ref="K23:M23" si="0">K22-E22</f>
        <v>0.16000000000349246</v>
      </c>
      <c r="L23" s="27">
        <f t="shared" si="0"/>
        <v>0</v>
      </c>
      <c r="M23" s="27">
        <f t="shared" si="0"/>
        <v>-7003.1700000017881</v>
      </c>
      <c r="N23" t="s">
        <v>22</v>
      </c>
    </row>
    <row r="24" spans="1:14">
      <c r="A24" s="21"/>
      <c r="B24" s="21"/>
      <c r="C24" s="21"/>
      <c r="D24" s="21"/>
      <c r="E24" s="21"/>
      <c r="F24" s="21"/>
      <c r="G24" s="21"/>
      <c r="H24" s="22"/>
      <c r="I24" s="53"/>
      <c r="J24" s="27"/>
      <c r="K24" s="27"/>
      <c r="L24" s="27"/>
      <c r="M24" s="27"/>
    </row>
    <row r="25" spans="1:14" ht="15" hidden="1" customHeight="1">
      <c r="A25" s="59">
        <v>47</v>
      </c>
      <c r="B25" s="60">
        <v>1815</v>
      </c>
      <c r="C25" s="61" t="s">
        <v>23</v>
      </c>
      <c r="D25" s="62">
        <v>0</v>
      </c>
      <c r="E25" s="62">
        <v>0</v>
      </c>
      <c r="F25" s="62">
        <v>0</v>
      </c>
      <c r="G25" s="62">
        <f t="shared" ref="G25:G71" si="1">D25+E25+F25</f>
        <v>0</v>
      </c>
      <c r="H25" s="22"/>
      <c r="I25" s="53"/>
    </row>
    <row r="26" spans="1:14" ht="15" customHeight="1">
      <c r="A26" s="32">
        <v>47</v>
      </c>
      <c r="B26" s="33">
        <v>1820</v>
      </c>
      <c r="C26" s="34" t="s">
        <v>24</v>
      </c>
      <c r="D26" s="35">
        <v>12615480.91</v>
      </c>
      <c r="E26" s="35">
        <v>2419931.15</v>
      </c>
      <c r="F26" s="35">
        <v>0</v>
      </c>
      <c r="G26" s="35">
        <f t="shared" si="1"/>
        <v>15035412.060000001</v>
      </c>
      <c r="H26" s="22"/>
      <c r="I26" s="53"/>
    </row>
    <row r="27" spans="1:14" ht="15" hidden="1" customHeight="1">
      <c r="A27" s="16">
        <v>47</v>
      </c>
      <c r="B27" s="15">
        <v>1825</v>
      </c>
      <c r="C27" s="7" t="s">
        <v>25</v>
      </c>
      <c r="D27" s="9">
        <v>0</v>
      </c>
      <c r="E27" s="9">
        <v>0</v>
      </c>
      <c r="F27" s="9">
        <v>0</v>
      </c>
      <c r="G27" s="9">
        <f t="shared" si="1"/>
        <v>0</v>
      </c>
      <c r="H27" s="22"/>
      <c r="I27" s="53"/>
    </row>
    <row r="28" spans="1:14" ht="15" customHeight="1">
      <c r="A28" s="16">
        <v>47</v>
      </c>
      <c r="B28" s="15">
        <v>1830</v>
      </c>
      <c r="C28" s="7" t="s">
        <v>26</v>
      </c>
      <c r="D28" s="9">
        <v>18166075.210000001</v>
      </c>
      <c r="E28" s="9">
        <v>4034416.03</v>
      </c>
      <c r="F28" s="9">
        <v>-7541.92</v>
      </c>
      <c r="G28" s="9">
        <f t="shared" si="1"/>
        <v>22192949.32</v>
      </c>
      <c r="H28" s="22"/>
      <c r="I28" s="53"/>
    </row>
    <row r="29" spans="1:14" ht="15" customHeight="1">
      <c r="A29" s="16">
        <v>47</v>
      </c>
      <c r="B29" s="15">
        <v>1835</v>
      </c>
      <c r="C29" s="7" t="s">
        <v>27</v>
      </c>
      <c r="D29" s="9">
        <v>17472773.41</v>
      </c>
      <c r="E29" s="9">
        <v>3114575.43</v>
      </c>
      <c r="F29" s="9">
        <v>-306018.5</v>
      </c>
      <c r="G29" s="9">
        <f t="shared" si="1"/>
        <v>20281330.34</v>
      </c>
      <c r="H29" s="22"/>
      <c r="I29" s="53"/>
    </row>
    <row r="30" spans="1:14" ht="15" customHeight="1">
      <c r="A30" s="16">
        <v>47</v>
      </c>
      <c r="B30" s="15">
        <v>1840</v>
      </c>
      <c r="C30" s="7" t="s">
        <v>28</v>
      </c>
      <c r="D30" s="9">
        <v>3999862.4</v>
      </c>
      <c r="E30" s="9">
        <v>577678.93000000005</v>
      </c>
      <c r="F30" s="9">
        <v>0</v>
      </c>
      <c r="G30" s="9">
        <f t="shared" si="1"/>
        <v>4577541.33</v>
      </c>
      <c r="H30" s="22"/>
      <c r="I30" s="53"/>
    </row>
    <row r="31" spans="1:14" ht="15" customHeight="1">
      <c r="A31" s="16">
        <v>47</v>
      </c>
      <c r="B31" s="15">
        <v>1845</v>
      </c>
      <c r="C31" s="7" t="s">
        <v>29</v>
      </c>
      <c r="D31" s="9">
        <v>9034910.5899999999</v>
      </c>
      <c r="E31" s="9">
        <v>724358.72</v>
      </c>
      <c r="F31" s="9">
        <v>-3821.38</v>
      </c>
      <c r="G31" s="9">
        <f t="shared" si="1"/>
        <v>9755447.9299999997</v>
      </c>
      <c r="H31" s="22"/>
      <c r="I31" s="53"/>
    </row>
    <row r="32" spans="1:14" ht="15" customHeight="1">
      <c r="A32" s="16">
        <v>47</v>
      </c>
      <c r="B32" s="15">
        <v>1850</v>
      </c>
      <c r="C32" s="7" t="s">
        <v>30</v>
      </c>
      <c r="D32" s="9">
        <v>9263611.5500000007</v>
      </c>
      <c r="E32" s="9">
        <v>1293632.7</v>
      </c>
      <c r="F32" s="9">
        <v>-46280.36</v>
      </c>
      <c r="G32" s="9">
        <f t="shared" si="1"/>
        <v>10510963.890000001</v>
      </c>
      <c r="H32" s="22"/>
      <c r="I32" s="53"/>
    </row>
    <row r="33" spans="1:13" ht="15" customHeight="1">
      <c r="A33" s="16">
        <v>47</v>
      </c>
      <c r="B33" s="15">
        <v>1855</v>
      </c>
      <c r="C33" s="7" t="s">
        <v>31</v>
      </c>
      <c r="D33" s="9">
        <v>6001602.04</v>
      </c>
      <c r="E33" s="9">
        <v>743586.64</v>
      </c>
      <c r="F33" s="9">
        <v>-44931.7</v>
      </c>
      <c r="G33" s="9">
        <f t="shared" si="1"/>
        <v>6700256.9799999995</v>
      </c>
      <c r="H33" s="22"/>
      <c r="I33" s="53"/>
    </row>
    <row r="34" spans="1:13" ht="15" customHeight="1">
      <c r="A34" s="16">
        <v>47</v>
      </c>
      <c r="B34" s="15">
        <v>1860</v>
      </c>
      <c r="C34" s="7" t="s">
        <v>32</v>
      </c>
      <c r="D34" s="9">
        <v>3391269.03</v>
      </c>
      <c r="E34" s="9">
        <v>231866.09</v>
      </c>
      <c r="F34" s="9">
        <v>-22878.84</v>
      </c>
      <c r="G34" s="9">
        <f t="shared" si="1"/>
        <v>3600256.28</v>
      </c>
      <c r="H34" s="22"/>
      <c r="I34" s="53"/>
    </row>
    <row r="35" spans="1:13" ht="15" hidden="1" customHeight="1">
      <c r="A35" s="16">
        <v>47</v>
      </c>
      <c r="B35" s="15">
        <v>1860</v>
      </c>
      <c r="C35" s="7" t="s">
        <v>33</v>
      </c>
      <c r="D35" s="9">
        <v>0</v>
      </c>
      <c r="E35" s="9">
        <v>0</v>
      </c>
      <c r="F35" s="9">
        <v>0</v>
      </c>
      <c r="G35" s="9">
        <f t="shared" si="1"/>
        <v>0</v>
      </c>
      <c r="H35" s="22"/>
      <c r="I35" s="53"/>
    </row>
    <row r="36" spans="1:13">
      <c r="A36" s="14"/>
      <c r="B36" s="19"/>
      <c r="C36" s="5"/>
      <c r="D36" s="46">
        <f>SUM(D25:D35)</f>
        <v>79945585.140000001</v>
      </c>
      <c r="E36" s="46">
        <f t="shared" ref="E36:G36" si="2">SUM(E25:E35)</f>
        <v>13140045.689999999</v>
      </c>
      <c r="F36" s="46">
        <f t="shared" si="2"/>
        <v>-431472.7</v>
      </c>
      <c r="G36" s="20">
        <f t="shared" si="2"/>
        <v>92654158.129999995</v>
      </c>
      <c r="H36" s="22"/>
      <c r="I36" s="54" t="s">
        <v>34</v>
      </c>
      <c r="J36" s="26">
        <v>79946000</v>
      </c>
      <c r="K36" s="26">
        <v>13177000</v>
      </c>
      <c r="L36" s="26">
        <v>-431000</v>
      </c>
      <c r="M36" s="26">
        <f>SUM(J36:L36)</f>
        <v>92692000</v>
      </c>
    </row>
    <row r="37" spans="1:13">
      <c r="H37" s="22"/>
      <c r="I37" s="53"/>
      <c r="J37" s="27"/>
      <c r="K37" s="27"/>
      <c r="L37" s="27"/>
      <c r="M37" s="27"/>
    </row>
    <row r="38" spans="1:13" hidden="1">
      <c r="A38" s="59">
        <v>47</v>
      </c>
      <c r="B38" s="60">
        <v>1815</v>
      </c>
      <c r="C38" s="61" t="s">
        <v>23</v>
      </c>
      <c r="D38" s="62">
        <v>0</v>
      </c>
      <c r="E38" s="62">
        <v>0</v>
      </c>
      <c r="F38" s="62">
        <v>0</v>
      </c>
      <c r="G38" s="62">
        <f t="shared" ref="G38:G48" si="3">D38+E38+F38</f>
        <v>0</v>
      </c>
      <c r="H38" s="22"/>
      <c r="I38" s="53"/>
    </row>
    <row r="39" spans="1:13">
      <c r="A39" s="32">
        <v>47</v>
      </c>
      <c r="B39" s="33">
        <v>1820</v>
      </c>
      <c r="C39" s="34" t="s">
        <v>24</v>
      </c>
      <c r="D39" s="35">
        <v>-1530348.43</v>
      </c>
      <c r="E39" s="35">
        <v>-470450.15</v>
      </c>
      <c r="F39" s="35">
        <v>0</v>
      </c>
      <c r="G39" s="35">
        <f t="shared" si="3"/>
        <v>-2000798.58</v>
      </c>
      <c r="H39" s="22"/>
      <c r="I39" s="53"/>
    </row>
    <row r="40" spans="1:13" hidden="1">
      <c r="A40" s="16">
        <v>47</v>
      </c>
      <c r="B40" s="15">
        <v>1825</v>
      </c>
      <c r="C40" s="7" t="s">
        <v>25</v>
      </c>
      <c r="D40" s="9">
        <v>0</v>
      </c>
      <c r="E40" s="9">
        <v>0</v>
      </c>
      <c r="F40" s="9">
        <v>0</v>
      </c>
      <c r="G40" s="9">
        <f t="shared" si="3"/>
        <v>0</v>
      </c>
      <c r="H40" s="22"/>
      <c r="I40" s="53"/>
    </row>
    <row r="41" spans="1:13">
      <c r="A41" s="16">
        <v>47</v>
      </c>
      <c r="B41" s="15">
        <v>1830</v>
      </c>
      <c r="C41" s="7" t="s">
        <v>26</v>
      </c>
      <c r="D41" s="9">
        <v>-1975095.14</v>
      </c>
      <c r="E41" s="9">
        <v>-480144.23</v>
      </c>
      <c r="F41" s="9">
        <v>1831.24</v>
      </c>
      <c r="G41" s="9">
        <f t="shared" si="3"/>
        <v>-2453408.13</v>
      </c>
      <c r="H41" s="22"/>
      <c r="I41" s="53"/>
    </row>
    <row r="42" spans="1:13">
      <c r="A42" s="16">
        <v>47</v>
      </c>
      <c r="B42" s="15">
        <v>1835</v>
      </c>
      <c r="C42" s="7" t="s">
        <v>27</v>
      </c>
      <c r="D42" s="9">
        <v>-1734483.56</v>
      </c>
      <c r="E42" s="9">
        <v>-369356.99</v>
      </c>
      <c r="F42" s="9">
        <v>40999.919999999998</v>
      </c>
      <c r="G42" s="9">
        <f t="shared" si="3"/>
        <v>-2062840.63</v>
      </c>
      <c r="H42" s="22"/>
      <c r="I42" s="53"/>
    </row>
    <row r="43" spans="1:13">
      <c r="A43" s="16">
        <v>47</v>
      </c>
      <c r="B43" s="15">
        <v>1840</v>
      </c>
      <c r="C43" s="7" t="s">
        <v>28</v>
      </c>
      <c r="D43" s="9">
        <v>-657208.97</v>
      </c>
      <c r="E43" s="9">
        <v>-128046.17</v>
      </c>
      <c r="F43" s="9">
        <v>0</v>
      </c>
      <c r="G43" s="9">
        <f t="shared" si="3"/>
        <v>-785255.14</v>
      </c>
      <c r="H43" s="22"/>
      <c r="I43" s="53"/>
    </row>
    <row r="44" spans="1:13">
      <c r="A44" s="16">
        <v>47</v>
      </c>
      <c r="B44" s="15">
        <v>1845</v>
      </c>
      <c r="C44" s="7" t="s">
        <v>29</v>
      </c>
      <c r="D44" s="9">
        <v>-1777342.39</v>
      </c>
      <c r="E44" s="9">
        <v>-282177.09999999998</v>
      </c>
      <c r="F44" s="9">
        <v>1165.99</v>
      </c>
      <c r="G44" s="9">
        <f t="shared" si="3"/>
        <v>-2058353.4999999998</v>
      </c>
      <c r="H44" s="22"/>
      <c r="I44" s="53"/>
    </row>
    <row r="45" spans="1:13">
      <c r="A45" s="16">
        <v>47</v>
      </c>
      <c r="B45" s="15">
        <v>1850</v>
      </c>
      <c r="C45" s="7" t="s">
        <v>30</v>
      </c>
      <c r="D45" s="9">
        <v>-1254205.3400000001</v>
      </c>
      <c r="E45" s="9">
        <v>-272573.59000000003</v>
      </c>
      <c r="F45" s="9">
        <v>23084.66</v>
      </c>
      <c r="G45" s="9">
        <f t="shared" si="3"/>
        <v>-1503694.2700000003</v>
      </c>
      <c r="H45" s="22"/>
      <c r="I45" s="53"/>
    </row>
    <row r="46" spans="1:13">
      <c r="A46" s="16">
        <v>47</v>
      </c>
      <c r="B46" s="15">
        <v>1855</v>
      </c>
      <c r="C46" s="7" t="s">
        <v>31</v>
      </c>
      <c r="D46" s="9">
        <v>-790325.42</v>
      </c>
      <c r="E46" s="9">
        <v>-163074.38</v>
      </c>
      <c r="F46" s="9">
        <v>8793.07</v>
      </c>
      <c r="G46" s="9">
        <f t="shared" si="3"/>
        <v>-944606.7300000001</v>
      </c>
      <c r="H46" s="22"/>
      <c r="I46" s="53"/>
    </row>
    <row r="47" spans="1:13">
      <c r="A47" s="16">
        <v>47</v>
      </c>
      <c r="B47" s="15">
        <v>1860</v>
      </c>
      <c r="C47" s="7" t="s">
        <v>32</v>
      </c>
      <c r="D47" s="9">
        <v>-1368791.84</v>
      </c>
      <c r="E47" s="9">
        <v>-267711.40000000002</v>
      </c>
      <c r="F47" s="9">
        <v>10793.59</v>
      </c>
      <c r="G47" s="9">
        <f t="shared" si="3"/>
        <v>-1625709.6500000001</v>
      </c>
      <c r="H47" s="22"/>
      <c r="I47" s="53"/>
    </row>
    <row r="48" spans="1:13">
      <c r="A48" s="16">
        <v>47</v>
      </c>
      <c r="B48" s="15">
        <v>1860</v>
      </c>
      <c r="C48" s="7" t="s">
        <v>33</v>
      </c>
      <c r="D48" s="9">
        <v>0</v>
      </c>
      <c r="E48" s="9">
        <v>0</v>
      </c>
      <c r="F48" s="9">
        <v>0</v>
      </c>
      <c r="G48" s="9">
        <f t="shared" si="3"/>
        <v>0</v>
      </c>
      <c r="H48" s="22"/>
      <c r="I48" s="53"/>
    </row>
    <row r="49" spans="1:14">
      <c r="A49" s="14"/>
      <c r="B49" s="19"/>
      <c r="C49" s="5"/>
      <c r="D49" s="46">
        <f>SUM(D38:D48)</f>
        <v>-11087801.09</v>
      </c>
      <c r="E49" s="46">
        <f t="shared" ref="E49:G49" si="4">SUM(E38:E48)</f>
        <v>-2433534.0100000002</v>
      </c>
      <c r="F49" s="46">
        <f t="shared" si="4"/>
        <v>86668.47</v>
      </c>
      <c r="G49" s="20">
        <f t="shared" si="4"/>
        <v>-13434666.629999999</v>
      </c>
      <c r="H49" s="22"/>
      <c r="I49" s="54" t="s">
        <v>35</v>
      </c>
      <c r="J49" s="26">
        <v>-11087000</v>
      </c>
      <c r="K49" s="26">
        <v>-2433000</v>
      </c>
      <c r="L49" s="26">
        <v>87000</v>
      </c>
      <c r="M49" s="26">
        <f>SUM(J49:L49)</f>
        <v>-13433000</v>
      </c>
    </row>
    <row r="50" spans="1:14">
      <c r="H50" s="22"/>
      <c r="I50" s="53"/>
      <c r="J50" s="27"/>
      <c r="K50" s="27"/>
      <c r="L50" s="27"/>
      <c r="M50" s="27"/>
    </row>
    <row r="51" spans="1:14">
      <c r="C51" s="37" t="s">
        <v>36</v>
      </c>
      <c r="D51" s="37">
        <f>D36+D49</f>
        <v>68857784.049999997</v>
      </c>
      <c r="E51" s="37">
        <f>E36+E49</f>
        <v>10706511.68</v>
      </c>
      <c r="F51" s="37">
        <f>F36+F49</f>
        <v>-344804.23</v>
      </c>
      <c r="G51" s="37">
        <f>G36+G49</f>
        <v>79219491.5</v>
      </c>
      <c r="H51" s="58"/>
      <c r="I51" s="58"/>
      <c r="J51" s="37">
        <f>J36+J49</f>
        <v>68859000</v>
      </c>
      <c r="K51" s="37">
        <f>K36+K49</f>
        <v>10744000</v>
      </c>
      <c r="L51" s="37">
        <f>L36+L49</f>
        <v>-344000</v>
      </c>
      <c r="M51" s="37">
        <f>M36+M49</f>
        <v>79259000</v>
      </c>
    </row>
    <row r="52" spans="1:14">
      <c r="H52" s="22"/>
      <c r="I52" s="53"/>
      <c r="J52" s="27">
        <f>J51-D51</f>
        <v>1215.9500000029802</v>
      </c>
      <c r="K52" s="27">
        <f>K51-E51</f>
        <v>37488.320000000298</v>
      </c>
      <c r="L52" s="27">
        <f>L51-F51</f>
        <v>804.22999999998137</v>
      </c>
      <c r="M52" s="27">
        <f>M51-G51</f>
        <v>39508.5</v>
      </c>
      <c r="N52" t="s">
        <v>37</v>
      </c>
    </row>
    <row r="53" spans="1:14">
      <c r="H53" s="22"/>
      <c r="I53" s="53"/>
    </row>
    <row r="54" spans="1:14" ht="15" hidden="1" customHeight="1">
      <c r="A54" s="59">
        <v>8</v>
      </c>
      <c r="B54" s="60">
        <v>1915</v>
      </c>
      <c r="C54" s="61" t="s">
        <v>38</v>
      </c>
      <c r="D54" s="62">
        <v>0</v>
      </c>
      <c r="E54" s="62">
        <v>0</v>
      </c>
      <c r="F54" s="62">
        <v>0</v>
      </c>
      <c r="G54" s="62">
        <f t="shared" si="1"/>
        <v>0</v>
      </c>
      <c r="H54" s="22"/>
      <c r="I54" s="53"/>
    </row>
    <row r="55" spans="1:14" ht="15" customHeight="1">
      <c r="A55" s="32">
        <v>8</v>
      </c>
      <c r="B55" s="33">
        <v>1915</v>
      </c>
      <c r="C55" s="34" t="s">
        <v>39</v>
      </c>
      <c r="D55" s="35">
        <v>281662.77</v>
      </c>
      <c r="E55" s="35">
        <v>23352.54</v>
      </c>
      <c r="F55" s="35">
        <v>0</v>
      </c>
      <c r="G55" s="35">
        <f t="shared" si="1"/>
        <v>305015.31</v>
      </c>
      <c r="H55" s="22"/>
      <c r="I55" s="53"/>
    </row>
    <row r="56" spans="1:14" ht="15" customHeight="1">
      <c r="A56" s="16">
        <v>10</v>
      </c>
      <c r="B56" s="15">
        <v>1920</v>
      </c>
      <c r="C56" s="7" t="s">
        <v>40</v>
      </c>
      <c r="D56" s="9">
        <v>785583.95</v>
      </c>
      <c r="E56" s="9">
        <v>24955.74</v>
      </c>
      <c r="F56" s="9">
        <v>0</v>
      </c>
      <c r="G56" s="9">
        <f t="shared" si="1"/>
        <v>810539.69</v>
      </c>
      <c r="H56" s="22"/>
      <c r="I56" s="53"/>
    </row>
    <row r="57" spans="1:14" ht="15" hidden="1" customHeight="1">
      <c r="A57" s="16">
        <v>45</v>
      </c>
      <c r="B57" s="15">
        <v>1920</v>
      </c>
      <c r="C57" s="7" t="s">
        <v>41</v>
      </c>
      <c r="D57" s="9">
        <v>0</v>
      </c>
      <c r="E57" s="9">
        <v>0</v>
      </c>
      <c r="F57" s="9">
        <v>0</v>
      </c>
      <c r="G57" s="9">
        <f t="shared" si="1"/>
        <v>0</v>
      </c>
      <c r="H57" s="22"/>
      <c r="I57" s="53"/>
    </row>
    <row r="58" spans="1:14" ht="15" hidden="1" customHeight="1">
      <c r="A58" s="16">
        <v>50</v>
      </c>
      <c r="B58" s="15">
        <v>1920</v>
      </c>
      <c r="C58" s="7" t="s">
        <v>42</v>
      </c>
      <c r="D58" s="9">
        <v>0</v>
      </c>
      <c r="E58" s="9">
        <v>0</v>
      </c>
      <c r="F58" s="9">
        <v>0</v>
      </c>
      <c r="G58" s="9">
        <f t="shared" si="1"/>
        <v>0</v>
      </c>
      <c r="H58" s="22"/>
      <c r="I58" s="53"/>
    </row>
    <row r="59" spans="1:14" ht="15" customHeight="1">
      <c r="A59" s="16">
        <v>10</v>
      </c>
      <c r="B59" s="15">
        <v>1930</v>
      </c>
      <c r="C59" s="7" t="s">
        <v>43</v>
      </c>
      <c r="D59" s="9">
        <v>1027467.06</v>
      </c>
      <c r="E59" s="9">
        <v>668543.31000000006</v>
      </c>
      <c r="F59" s="9">
        <v>0</v>
      </c>
      <c r="G59" s="9">
        <f t="shared" si="1"/>
        <v>1696010.37</v>
      </c>
      <c r="H59" s="22"/>
      <c r="I59" s="53"/>
    </row>
    <row r="60" spans="1:14" ht="15" customHeight="1">
      <c r="A60" s="16">
        <v>8</v>
      </c>
      <c r="B60" s="15">
        <v>1935</v>
      </c>
      <c r="C60" s="7" t="s">
        <v>44</v>
      </c>
      <c r="D60" s="9">
        <v>135334.29</v>
      </c>
      <c r="E60" s="9">
        <v>0</v>
      </c>
      <c r="F60" s="9">
        <v>0</v>
      </c>
      <c r="G60" s="9">
        <f t="shared" si="1"/>
        <v>135334.29</v>
      </c>
      <c r="H60" s="22"/>
      <c r="I60" s="53"/>
    </row>
    <row r="61" spans="1:14" ht="15" customHeight="1">
      <c r="A61" s="16">
        <v>8</v>
      </c>
      <c r="B61" s="15">
        <v>1940</v>
      </c>
      <c r="C61" s="7" t="s">
        <v>45</v>
      </c>
      <c r="D61" s="9">
        <v>419061.04</v>
      </c>
      <c r="E61" s="9">
        <v>74701.22</v>
      </c>
      <c r="F61" s="9">
        <v>0</v>
      </c>
      <c r="G61" s="9">
        <f t="shared" si="1"/>
        <v>493762.26</v>
      </c>
      <c r="H61" s="22"/>
      <c r="I61" s="53"/>
    </row>
    <row r="62" spans="1:14" ht="15" customHeight="1">
      <c r="A62" s="16">
        <v>8</v>
      </c>
      <c r="B62" s="15">
        <v>1945</v>
      </c>
      <c r="C62" s="7" t="s">
        <v>46</v>
      </c>
      <c r="D62" s="9">
        <v>68740.460000000006</v>
      </c>
      <c r="E62" s="9">
        <v>2289.63</v>
      </c>
      <c r="F62" s="9">
        <v>0</v>
      </c>
      <c r="G62" s="9">
        <f t="shared" si="1"/>
        <v>71030.090000000011</v>
      </c>
      <c r="H62" s="22"/>
      <c r="I62" s="53"/>
    </row>
    <row r="63" spans="1:14" ht="15" hidden="1" customHeight="1">
      <c r="A63" s="16">
        <v>8</v>
      </c>
      <c r="B63" s="15">
        <v>1950</v>
      </c>
      <c r="C63" s="7" t="s">
        <v>47</v>
      </c>
      <c r="D63" s="9">
        <v>0</v>
      </c>
      <c r="E63" s="9">
        <v>0</v>
      </c>
      <c r="F63" s="9">
        <v>0</v>
      </c>
      <c r="G63" s="9">
        <f t="shared" si="1"/>
        <v>0</v>
      </c>
      <c r="H63" s="22"/>
      <c r="I63" s="53"/>
    </row>
    <row r="64" spans="1:14" ht="15" hidden="1" customHeight="1">
      <c r="A64" s="16">
        <v>8</v>
      </c>
      <c r="B64" s="15">
        <v>1955</v>
      </c>
      <c r="C64" s="7" t="s">
        <v>48</v>
      </c>
      <c r="D64" s="9">
        <v>0</v>
      </c>
      <c r="E64" s="9">
        <v>0</v>
      </c>
      <c r="F64" s="9">
        <v>0</v>
      </c>
      <c r="G64" s="9">
        <f t="shared" si="1"/>
        <v>0</v>
      </c>
      <c r="H64" s="22"/>
      <c r="I64" s="53"/>
    </row>
    <row r="65" spans="1:14" ht="15" hidden="1" customHeight="1">
      <c r="A65" s="16">
        <v>8</v>
      </c>
      <c r="B65" s="15">
        <v>1955</v>
      </c>
      <c r="C65" s="7" t="s">
        <v>49</v>
      </c>
      <c r="D65" s="9">
        <v>0</v>
      </c>
      <c r="E65" s="9">
        <v>0</v>
      </c>
      <c r="F65" s="9">
        <v>0</v>
      </c>
      <c r="G65" s="9">
        <f t="shared" si="1"/>
        <v>0</v>
      </c>
      <c r="H65" s="22"/>
      <c r="I65" s="53"/>
    </row>
    <row r="66" spans="1:14" ht="15" hidden="1" customHeight="1">
      <c r="A66" s="16">
        <v>8</v>
      </c>
      <c r="B66" s="15">
        <v>1960</v>
      </c>
      <c r="C66" s="7" t="s">
        <v>50</v>
      </c>
      <c r="D66" s="9">
        <v>0</v>
      </c>
      <c r="E66" s="9">
        <v>0</v>
      </c>
      <c r="F66" s="9">
        <v>0</v>
      </c>
      <c r="G66" s="9">
        <f t="shared" si="1"/>
        <v>0</v>
      </c>
      <c r="H66" s="22"/>
      <c r="I66" s="53"/>
    </row>
    <row r="67" spans="1:14" ht="15" hidden="1" customHeight="1">
      <c r="A67" s="11">
        <v>47</v>
      </c>
      <c r="B67" s="16">
        <v>1970</v>
      </c>
      <c r="C67" s="7" t="s">
        <v>51</v>
      </c>
      <c r="D67" s="9">
        <v>0</v>
      </c>
      <c r="E67" s="9">
        <v>0</v>
      </c>
      <c r="F67" s="9">
        <v>0</v>
      </c>
      <c r="G67" s="9">
        <f t="shared" si="1"/>
        <v>0</v>
      </c>
      <c r="H67" s="22"/>
      <c r="I67" s="53"/>
    </row>
    <row r="68" spans="1:14" ht="15" hidden="1" customHeight="1">
      <c r="A68" s="17">
        <v>47</v>
      </c>
      <c r="B68" s="15">
        <v>1975</v>
      </c>
      <c r="C68" s="7" t="s">
        <v>52</v>
      </c>
      <c r="D68" s="9">
        <v>0</v>
      </c>
      <c r="E68" s="9">
        <v>0</v>
      </c>
      <c r="F68" s="9">
        <v>0</v>
      </c>
      <c r="G68" s="9">
        <f t="shared" si="1"/>
        <v>0</v>
      </c>
      <c r="H68" s="22"/>
      <c r="I68" s="53"/>
    </row>
    <row r="69" spans="1:14" ht="15" customHeight="1">
      <c r="A69" s="16">
        <v>47</v>
      </c>
      <c r="B69" s="15">
        <v>1980</v>
      </c>
      <c r="C69" s="7" t="s">
        <v>53</v>
      </c>
      <c r="D69" s="9">
        <v>2933637.3</v>
      </c>
      <c r="E69" s="9">
        <v>251847.58</v>
      </c>
      <c r="F69" s="9">
        <v>0</v>
      </c>
      <c r="G69" s="9">
        <f t="shared" si="1"/>
        <v>3185484.88</v>
      </c>
      <c r="H69" s="22"/>
      <c r="I69" s="53"/>
    </row>
    <row r="70" spans="1:14" ht="15" hidden="1" customHeight="1">
      <c r="A70" s="16">
        <v>47</v>
      </c>
      <c r="B70" s="15">
        <v>1985</v>
      </c>
      <c r="C70" s="7" t="s">
        <v>54</v>
      </c>
      <c r="D70" s="9">
        <v>0</v>
      </c>
      <c r="E70" s="9">
        <v>0</v>
      </c>
      <c r="F70" s="9">
        <v>0</v>
      </c>
      <c r="G70" s="9">
        <f t="shared" si="1"/>
        <v>0</v>
      </c>
      <c r="H70" s="22"/>
      <c r="I70" s="53"/>
    </row>
    <row r="71" spans="1:14" ht="15" hidden="1" customHeight="1">
      <c r="A71" s="11">
        <v>47</v>
      </c>
      <c r="B71" s="16">
        <v>1990</v>
      </c>
      <c r="C71" s="6" t="s">
        <v>55</v>
      </c>
      <c r="D71" s="9">
        <v>0</v>
      </c>
      <c r="E71" s="9">
        <v>0</v>
      </c>
      <c r="F71" s="9">
        <v>0</v>
      </c>
      <c r="G71" s="9">
        <f t="shared" si="1"/>
        <v>0</v>
      </c>
      <c r="H71" s="22"/>
      <c r="I71" s="53"/>
    </row>
    <row r="72" spans="1:14" ht="15" customHeight="1">
      <c r="A72" s="17"/>
      <c r="B72" s="15"/>
      <c r="C72" s="7"/>
      <c r="D72" s="46">
        <f>SUM(D54:D71)</f>
        <v>5651486.8699999992</v>
      </c>
      <c r="E72" s="46">
        <f t="shared" ref="E72:G72" si="5">SUM(E54:E71)</f>
        <v>1045690.02</v>
      </c>
      <c r="F72" s="46">
        <f t="shared" si="5"/>
        <v>0</v>
      </c>
      <c r="G72" s="20">
        <f t="shared" si="5"/>
        <v>6697176.8899999997</v>
      </c>
      <c r="H72" s="22"/>
      <c r="I72" s="54" t="s">
        <v>56</v>
      </c>
      <c r="J72" s="26">
        <v>5651000</v>
      </c>
      <c r="K72" s="26">
        <v>1045000</v>
      </c>
      <c r="L72" s="26">
        <v>-37000</v>
      </c>
      <c r="M72" s="26">
        <f>SUM(J72:L72)</f>
        <v>6659000</v>
      </c>
    </row>
    <row r="73" spans="1:14">
      <c r="H73" s="22"/>
      <c r="I73" s="53"/>
      <c r="J73" s="53"/>
      <c r="K73" s="53"/>
      <c r="L73" s="53"/>
      <c r="M73" s="53"/>
      <c r="N73" s="53"/>
    </row>
    <row r="74" spans="1:14" ht="15" hidden="1" customHeight="1">
      <c r="A74" s="59">
        <v>8</v>
      </c>
      <c r="B74" s="60">
        <v>1915</v>
      </c>
      <c r="C74" s="61" t="s">
        <v>38</v>
      </c>
      <c r="D74" s="62">
        <v>0</v>
      </c>
      <c r="E74" s="62">
        <v>0</v>
      </c>
      <c r="F74" s="62">
        <v>0</v>
      </c>
      <c r="G74" s="62">
        <f t="shared" ref="G74:G92" si="6">D74+E74+F74</f>
        <v>0</v>
      </c>
      <c r="H74" s="22"/>
      <c r="I74" s="53"/>
    </row>
    <row r="75" spans="1:14" ht="15" customHeight="1">
      <c r="A75" s="32">
        <v>8</v>
      </c>
      <c r="B75" s="33">
        <v>1915</v>
      </c>
      <c r="C75" s="34" t="s">
        <v>39</v>
      </c>
      <c r="D75" s="35">
        <v>-158878.15</v>
      </c>
      <c r="E75" s="35">
        <v>-25316.799999999999</v>
      </c>
      <c r="F75" s="35">
        <v>0</v>
      </c>
      <c r="G75" s="35">
        <f t="shared" si="6"/>
        <v>-184194.94999999998</v>
      </c>
      <c r="H75" s="22"/>
      <c r="I75" s="53"/>
    </row>
    <row r="76" spans="1:14" ht="15" customHeight="1">
      <c r="A76" s="16">
        <v>10</v>
      </c>
      <c r="B76" s="15">
        <v>1920</v>
      </c>
      <c r="C76" s="7" t="s">
        <v>40</v>
      </c>
      <c r="D76" s="9">
        <v>-599634.81000000006</v>
      </c>
      <c r="E76" s="9">
        <v>-74712.09</v>
      </c>
      <c r="F76" s="9">
        <v>0</v>
      </c>
      <c r="G76" s="9">
        <f t="shared" si="6"/>
        <v>-674346.9</v>
      </c>
      <c r="H76" s="22"/>
      <c r="I76" s="53"/>
    </row>
    <row r="77" spans="1:14" ht="15" hidden="1" customHeight="1">
      <c r="A77" s="16">
        <v>45</v>
      </c>
      <c r="B77" s="15">
        <v>1920</v>
      </c>
      <c r="C77" s="7" t="s">
        <v>41</v>
      </c>
      <c r="D77" s="9">
        <v>0</v>
      </c>
      <c r="E77" s="9">
        <v>0</v>
      </c>
      <c r="F77" s="9">
        <v>0</v>
      </c>
      <c r="G77" s="9">
        <f t="shared" si="6"/>
        <v>0</v>
      </c>
      <c r="H77" s="22"/>
      <c r="I77" s="53"/>
    </row>
    <row r="78" spans="1:14" ht="15" hidden="1" customHeight="1">
      <c r="A78" s="16">
        <v>50</v>
      </c>
      <c r="B78" s="15">
        <v>1920</v>
      </c>
      <c r="C78" s="7" t="s">
        <v>42</v>
      </c>
      <c r="D78" s="9">
        <v>0</v>
      </c>
      <c r="E78" s="9">
        <v>0</v>
      </c>
      <c r="F78" s="9">
        <v>0</v>
      </c>
      <c r="G78" s="9">
        <f t="shared" si="6"/>
        <v>0</v>
      </c>
      <c r="H78" s="22"/>
      <c r="I78" s="53"/>
    </row>
    <row r="79" spans="1:14" ht="15" customHeight="1">
      <c r="A79" s="16">
        <v>10</v>
      </c>
      <c r="B79" s="15">
        <v>1930</v>
      </c>
      <c r="C79" s="7" t="s">
        <v>43</v>
      </c>
      <c r="D79" s="9">
        <v>-628334.37</v>
      </c>
      <c r="E79" s="9">
        <v>-146010.84</v>
      </c>
      <c r="F79" s="9">
        <v>0</v>
      </c>
      <c r="G79" s="9">
        <f t="shared" si="6"/>
        <v>-774345.21</v>
      </c>
      <c r="H79" s="22"/>
      <c r="I79" s="53"/>
    </row>
    <row r="80" spans="1:14" ht="15" customHeight="1">
      <c r="A80" s="16">
        <v>8</v>
      </c>
      <c r="B80" s="15">
        <v>1935</v>
      </c>
      <c r="C80" s="7" t="s">
        <v>44</v>
      </c>
      <c r="D80" s="9">
        <v>-80225.929999999993</v>
      </c>
      <c r="E80" s="9">
        <v>-12719.86</v>
      </c>
      <c r="F80" s="9">
        <v>0</v>
      </c>
      <c r="G80" s="9">
        <f t="shared" si="6"/>
        <v>-92945.79</v>
      </c>
      <c r="H80" s="22"/>
      <c r="I80" s="53"/>
    </row>
    <row r="81" spans="1:14" ht="15" customHeight="1">
      <c r="A81" s="16">
        <v>8</v>
      </c>
      <c r="B81" s="15">
        <v>1940</v>
      </c>
      <c r="C81" s="7" t="s">
        <v>45</v>
      </c>
      <c r="D81" s="9">
        <v>-300377.74</v>
      </c>
      <c r="E81" s="9">
        <v>-26045.25</v>
      </c>
      <c r="F81" s="9">
        <v>0</v>
      </c>
      <c r="G81" s="9">
        <f t="shared" si="6"/>
        <v>-326422.99</v>
      </c>
      <c r="H81" s="22"/>
      <c r="I81" s="53"/>
    </row>
    <row r="82" spans="1:14" ht="15" customHeight="1">
      <c r="A82" s="16">
        <v>8</v>
      </c>
      <c r="B82" s="15">
        <v>1945</v>
      </c>
      <c r="C82" s="7" t="s">
        <v>46</v>
      </c>
      <c r="D82" s="9">
        <v>-37884.839999999997</v>
      </c>
      <c r="E82" s="9">
        <v>-6205.1</v>
      </c>
      <c r="F82" s="9">
        <v>0</v>
      </c>
      <c r="G82" s="9">
        <f t="shared" si="6"/>
        <v>-44089.939999999995</v>
      </c>
      <c r="H82" s="22"/>
      <c r="I82" s="53"/>
    </row>
    <row r="83" spans="1:14" ht="15" hidden="1" customHeight="1">
      <c r="A83" s="16">
        <v>8</v>
      </c>
      <c r="B83" s="15">
        <v>1950</v>
      </c>
      <c r="C83" s="7" t="s">
        <v>47</v>
      </c>
      <c r="D83" s="9">
        <v>0</v>
      </c>
      <c r="E83" s="9">
        <v>0</v>
      </c>
      <c r="F83" s="9">
        <v>0</v>
      </c>
      <c r="G83" s="9">
        <f t="shared" si="6"/>
        <v>0</v>
      </c>
      <c r="H83" s="22"/>
      <c r="I83" s="53"/>
    </row>
    <row r="84" spans="1:14" ht="15" hidden="1" customHeight="1">
      <c r="A84" s="16">
        <v>8</v>
      </c>
      <c r="B84" s="15">
        <v>1955</v>
      </c>
      <c r="C84" s="7" t="s">
        <v>48</v>
      </c>
      <c r="D84" s="9">
        <v>0</v>
      </c>
      <c r="E84" s="9">
        <v>0</v>
      </c>
      <c r="F84" s="9">
        <v>0</v>
      </c>
      <c r="G84" s="9">
        <f t="shared" si="6"/>
        <v>0</v>
      </c>
      <c r="H84" s="22"/>
      <c r="I84" s="53"/>
    </row>
    <row r="85" spans="1:14" ht="15" hidden="1" customHeight="1">
      <c r="A85" s="16">
        <v>8</v>
      </c>
      <c r="B85" s="15">
        <v>1955</v>
      </c>
      <c r="C85" s="7" t="s">
        <v>49</v>
      </c>
      <c r="D85" s="9">
        <v>0</v>
      </c>
      <c r="E85" s="9">
        <v>0</v>
      </c>
      <c r="F85" s="9">
        <v>0</v>
      </c>
      <c r="G85" s="9">
        <f t="shared" si="6"/>
        <v>0</v>
      </c>
      <c r="H85" s="22"/>
      <c r="I85" s="53"/>
    </row>
    <row r="86" spans="1:14" ht="15" hidden="1" customHeight="1">
      <c r="A86" s="16">
        <v>8</v>
      </c>
      <c r="B86" s="15">
        <v>1960</v>
      </c>
      <c r="C86" s="7" t="s">
        <v>50</v>
      </c>
      <c r="D86" s="9">
        <v>0</v>
      </c>
      <c r="E86" s="9">
        <v>0</v>
      </c>
      <c r="F86" s="9">
        <v>0</v>
      </c>
      <c r="G86" s="9">
        <f t="shared" si="6"/>
        <v>0</v>
      </c>
      <c r="H86" s="22"/>
      <c r="I86" s="53"/>
    </row>
    <row r="87" spans="1:14" ht="15" hidden="1" customHeight="1">
      <c r="A87" s="11">
        <v>47</v>
      </c>
      <c r="B87" s="16">
        <v>1970</v>
      </c>
      <c r="C87" s="7" t="s">
        <v>51</v>
      </c>
      <c r="D87" s="9">
        <v>0</v>
      </c>
      <c r="E87" s="9">
        <v>0</v>
      </c>
      <c r="F87" s="9">
        <v>0</v>
      </c>
      <c r="G87" s="9">
        <f t="shared" si="6"/>
        <v>0</v>
      </c>
      <c r="H87" s="22"/>
      <c r="I87" s="53"/>
    </row>
    <row r="88" spans="1:14" ht="15" hidden="1" customHeight="1">
      <c r="A88" s="17">
        <v>47</v>
      </c>
      <c r="B88" s="15">
        <v>1975</v>
      </c>
      <c r="C88" s="7" t="s">
        <v>52</v>
      </c>
      <c r="D88" s="9">
        <v>0</v>
      </c>
      <c r="E88" s="9">
        <v>0</v>
      </c>
      <c r="F88" s="9">
        <v>0</v>
      </c>
      <c r="G88" s="9">
        <f t="shared" si="6"/>
        <v>0</v>
      </c>
      <c r="H88" s="22"/>
      <c r="I88" s="53"/>
    </row>
    <row r="89" spans="1:14" ht="15" customHeight="1">
      <c r="A89" s="16">
        <v>47</v>
      </c>
      <c r="B89" s="15">
        <v>1980</v>
      </c>
      <c r="C89" s="7" t="s">
        <v>53</v>
      </c>
      <c r="D89" s="9">
        <v>-1166164.18</v>
      </c>
      <c r="E89" s="9">
        <v>-201020.32</v>
      </c>
      <c r="F89" s="9">
        <v>0</v>
      </c>
      <c r="G89" s="9">
        <f t="shared" si="6"/>
        <v>-1367184.5</v>
      </c>
      <c r="H89" s="22"/>
      <c r="I89" s="53"/>
    </row>
    <row r="90" spans="1:14" ht="15" hidden="1" customHeight="1">
      <c r="A90" s="16">
        <v>47</v>
      </c>
      <c r="B90" s="15">
        <v>1985</v>
      </c>
      <c r="C90" s="7" t="s">
        <v>54</v>
      </c>
      <c r="D90" s="9">
        <v>0</v>
      </c>
      <c r="E90" s="9">
        <v>0</v>
      </c>
      <c r="F90" s="9">
        <v>0</v>
      </c>
      <c r="G90" s="9">
        <f t="shared" si="6"/>
        <v>0</v>
      </c>
      <c r="H90" s="22"/>
      <c r="I90" s="53"/>
    </row>
    <row r="91" spans="1:14" ht="15" hidden="1" customHeight="1">
      <c r="A91" s="11">
        <v>47</v>
      </c>
      <c r="B91" s="16">
        <v>1990</v>
      </c>
      <c r="C91" s="6" t="s">
        <v>55</v>
      </c>
      <c r="D91" s="9">
        <v>0</v>
      </c>
      <c r="E91" s="9">
        <v>0</v>
      </c>
      <c r="F91" s="9">
        <v>0</v>
      </c>
      <c r="G91" s="9">
        <f t="shared" si="6"/>
        <v>0</v>
      </c>
      <c r="H91" s="22"/>
      <c r="I91" s="53"/>
    </row>
    <row r="92" spans="1:14" ht="15" customHeight="1">
      <c r="A92" s="17"/>
      <c r="B92" s="15"/>
      <c r="C92" s="7"/>
      <c r="D92" s="46">
        <f>SUM(D74:D91)</f>
        <v>-2971500.02</v>
      </c>
      <c r="E92" s="46">
        <f t="shared" ref="E92:G92" si="7">SUM(E74:E91)</f>
        <v>-492030.25999999995</v>
      </c>
      <c r="F92" s="46">
        <f t="shared" si="7"/>
        <v>0</v>
      </c>
      <c r="G92" s="20">
        <f t="shared" si="7"/>
        <v>-3463530.2800000003</v>
      </c>
      <c r="H92" s="22"/>
      <c r="I92" s="54" t="s">
        <v>57</v>
      </c>
      <c r="J92" s="26">
        <v>-2971000</v>
      </c>
      <c r="K92" s="26">
        <v>-492000</v>
      </c>
      <c r="L92" s="26">
        <v>0</v>
      </c>
      <c r="M92" s="26">
        <f>SUM(J92:L92)</f>
        <v>-3463000</v>
      </c>
    </row>
    <row r="93" spans="1:14">
      <c r="H93" s="22"/>
      <c r="I93" s="53"/>
      <c r="J93" s="27"/>
      <c r="K93" s="27"/>
      <c r="L93" s="27"/>
      <c r="M93" s="27"/>
    </row>
    <row r="94" spans="1:14">
      <c r="C94" s="37" t="s">
        <v>58</v>
      </c>
      <c r="D94" s="37">
        <f>D72+D92</f>
        <v>2679986.8499999992</v>
      </c>
      <c r="E94" s="37">
        <f t="shared" ref="E94:G94" si="8">E72+E92</f>
        <v>553659.76</v>
      </c>
      <c r="F94" s="37">
        <f t="shared" si="8"/>
        <v>0</v>
      </c>
      <c r="G94" s="37">
        <f t="shared" si="8"/>
        <v>3233646.6099999994</v>
      </c>
      <c r="H94" s="58"/>
      <c r="I94" s="58"/>
      <c r="J94" s="37">
        <f>J72+J92</f>
        <v>2680000</v>
      </c>
      <c r="K94" s="37">
        <f t="shared" ref="K94:M94" si="9">K72+K92</f>
        <v>553000</v>
      </c>
      <c r="L94" s="37">
        <f t="shared" si="9"/>
        <v>-37000</v>
      </c>
      <c r="M94" s="37">
        <f t="shared" si="9"/>
        <v>3196000</v>
      </c>
    </row>
    <row r="95" spans="1:14">
      <c r="H95" s="22"/>
      <c r="I95" s="53"/>
      <c r="J95" s="27">
        <f>J94-D94</f>
        <v>13.15000000083819</v>
      </c>
      <c r="K95" s="27">
        <f t="shared" ref="K95:M95" si="10">K94-E94</f>
        <v>-659.76000000000931</v>
      </c>
      <c r="L95" s="27">
        <f t="shared" si="10"/>
        <v>-37000</v>
      </c>
      <c r="M95" s="27">
        <f t="shared" si="10"/>
        <v>-37646.609999999404</v>
      </c>
      <c r="N95" t="s">
        <v>59</v>
      </c>
    </row>
    <row r="96" spans="1:14">
      <c r="H96" s="22"/>
      <c r="I96" s="53"/>
      <c r="J96" s="27"/>
      <c r="K96" s="27"/>
      <c r="L96" s="27"/>
      <c r="M96" s="27"/>
    </row>
    <row r="97" spans="1:14" ht="15" customHeight="1">
      <c r="A97" s="28" t="s">
        <v>60</v>
      </c>
      <c r="B97" s="29" t="s">
        <v>60</v>
      </c>
      <c r="C97" s="30" t="s">
        <v>61</v>
      </c>
      <c r="D97" s="47">
        <v>5120524.9000000004</v>
      </c>
      <c r="E97" s="31">
        <v>0</v>
      </c>
      <c r="F97" s="31">
        <v>-1313631.1299999999</v>
      </c>
      <c r="G97" s="31">
        <f>D97+E97+F97</f>
        <v>3806893.7700000005</v>
      </c>
      <c r="H97" s="22"/>
      <c r="I97" s="71" t="s">
        <v>62</v>
      </c>
      <c r="J97" s="72">
        <v>5120000</v>
      </c>
      <c r="K97" s="72">
        <v>0</v>
      </c>
      <c r="L97" s="72">
        <v>-1314000</v>
      </c>
      <c r="M97" s="72">
        <f>SUM(J97:L97)</f>
        <v>3806000</v>
      </c>
    </row>
    <row r="98" spans="1:14" ht="15" customHeight="1">
      <c r="H98" s="22"/>
      <c r="I98" s="53"/>
      <c r="J98" s="27">
        <f>J97-D97</f>
        <v>-524.90000000037253</v>
      </c>
      <c r="K98" s="27">
        <f t="shared" ref="K98:M98" si="11">K97-E97</f>
        <v>0</v>
      </c>
      <c r="L98" s="27">
        <f t="shared" si="11"/>
        <v>-368.87000000011176</v>
      </c>
      <c r="M98" s="27">
        <f t="shared" si="11"/>
        <v>-893.77000000048429</v>
      </c>
      <c r="N98" t="s">
        <v>22</v>
      </c>
    </row>
    <row r="99" spans="1:14" ht="15" customHeight="1">
      <c r="H99" s="22"/>
      <c r="I99" s="53"/>
      <c r="J99" s="27"/>
      <c r="K99" s="27"/>
      <c r="L99" s="27"/>
      <c r="M99" s="27"/>
    </row>
    <row r="100" spans="1:14" ht="15" customHeight="1">
      <c r="C100" s="57" t="s">
        <v>63</v>
      </c>
      <c r="D100" s="57">
        <f>D22+D51+D94+D97</f>
        <v>90002299.129999995</v>
      </c>
      <c r="E100" s="57">
        <f t="shared" ref="E100:G100" si="12">E22+E51+E94+E97</f>
        <v>11019171.279999999</v>
      </c>
      <c r="F100" s="57">
        <f t="shared" si="12"/>
        <v>-1658435.3599999999</v>
      </c>
      <c r="G100" s="57">
        <f t="shared" si="12"/>
        <v>99363035.049999997</v>
      </c>
      <c r="H100" s="55"/>
      <c r="I100" s="56"/>
      <c r="J100" s="57">
        <f>J22+J51+J94+J97</f>
        <v>89996000</v>
      </c>
      <c r="K100" s="57">
        <f t="shared" ref="K100:M100" si="13">K22+K51+K94+K97</f>
        <v>11056000</v>
      </c>
      <c r="L100" s="57">
        <f t="shared" si="13"/>
        <v>-1695000</v>
      </c>
      <c r="M100" s="57">
        <f t="shared" si="13"/>
        <v>99357000</v>
      </c>
    </row>
    <row r="101" spans="1:14" ht="15" customHeight="1">
      <c r="H101" s="22"/>
      <c r="I101" s="53"/>
      <c r="J101" s="27">
        <f>J100-D100</f>
        <v>-6299.1299999952316</v>
      </c>
      <c r="K101" s="27">
        <f t="shared" ref="K101:M101" si="14">K100-E100</f>
        <v>36828.720000000671</v>
      </c>
      <c r="L101" s="27">
        <f t="shared" si="14"/>
        <v>-36564.64000000013</v>
      </c>
      <c r="M101" s="27">
        <f t="shared" si="14"/>
        <v>-6035.0499999970198</v>
      </c>
      <c r="N101" t="s">
        <v>22</v>
      </c>
    </row>
    <row r="102" spans="1:14" ht="15" customHeight="1">
      <c r="H102" s="22"/>
      <c r="I102" s="53"/>
    </row>
    <row r="103" spans="1:14" ht="15" customHeight="1">
      <c r="A103" s="67" t="s">
        <v>64</v>
      </c>
      <c r="B103" s="67"/>
      <c r="H103" s="22"/>
      <c r="I103" s="53"/>
    </row>
    <row r="104" spans="1:14" ht="15" customHeight="1">
      <c r="H104" s="22"/>
      <c r="I104" s="53"/>
    </row>
    <row r="105" spans="1:14" ht="15" customHeight="1">
      <c r="A105" s="28">
        <v>12</v>
      </c>
      <c r="B105" s="29">
        <v>1611</v>
      </c>
      <c r="C105" s="36" t="s">
        <v>65</v>
      </c>
      <c r="D105" s="31">
        <v>1307075.1499999999</v>
      </c>
      <c r="E105" s="31">
        <v>152644.92000000001</v>
      </c>
      <c r="F105" s="31">
        <v>0</v>
      </c>
      <c r="G105" s="31">
        <f>D105+E105+F105</f>
        <v>1459720.0699999998</v>
      </c>
      <c r="H105" s="22"/>
      <c r="I105" s="54" t="s">
        <v>66</v>
      </c>
      <c r="J105" s="26">
        <v>1307000</v>
      </c>
      <c r="K105" s="26">
        <v>153000</v>
      </c>
      <c r="L105" s="26">
        <v>0</v>
      </c>
      <c r="M105" s="26">
        <f>SUM(J105:L105)</f>
        <v>1460000</v>
      </c>
    </row>
    <row r="106" spans="1:14" ht="15" customHeight="1">
      <c r="A106" s="41"/>
      <c r="B106" s="41"/>
      <c r="C106" s="42"/>
      <c r="D106" s="43"/>
      <c r="E106" s="43"/>
      <c r="F106" s="43"/>
      <c r="G106" s="43"/>
      <c r="H106" s="22"/>
      <c r="I106" s="54"/>
      <c r="J106" s="27"/>
      <c r="K106" s="27"/>
      <c r="L106" s="27"/>
      <c r="M106" s="27"/>
    </row>
    <row r="107" spans="1:14" ht="15" customHeight="1">
      <c r="A107" s="28">
        <v>12</v>
      </c>
      <c r="B107" s="29">
        <v>1611</v>
      </c>
      <c r="C107" s="36" t="s">
        <v>65</v>
      </c>
      <c r="D107" s="31">
        <v>-1022234.11</v>
      </c>
      <c r="E107" s="31">
        <v>-171774.5</v>
      </c>
      <c r="F107" s="31">
        <v>0</v>
      </c>
      <c r="G107" s="31">
        <f>D107+E107+F107</f>
        <v>-1194008.6099999999</v>
      </c>
      <c r="H107" s="22"/>
      <c r="I107" s="54" t="s">
        <v>67</v>
      </c>
      <c r="J107" s="26">
        <v>-1021000</v>
      </c>
      <c r="K107" s="26">
        <v>-172000</v>
      </c>
      <c r="L107" s="26">
        <v>0</v>
      </c>
      <c r="M107" s="26">
        <f>SUM(J107:L107)</f>
        <v>-1193000</v>
      </c>
    </row>
    <row r="108" spans="1:14" ht="15" customHeight="1">
      <c r="A108" s="41"/>
      <c r="B108" s="41"/>
      <c r="C108" s="42"/>
      <c r="D108" s="43"/>
      <c r="E108" s="43"/>
      <c r="F108" s="43"/>
      <c r="G108" s="43"/>
      <c r="H108" s="22"/>
      <c r="I108" s="54"/>
      <c r="J108" s="27"/>
      <c r="K108" s="27"/>
      <c r="L108" s="27"/>
      <c r="M108" s="27"/>
    </row>
    <row r="109" spans="1:14" ht="15" customHeight="1">
      <c r="A109" s="41"/>
      <c r="B109" s="41"/>
      <c r="C109" s="37" t="s">
        <v>68</v>
      </c>
      <c r="D109" s="37">
        <f>D105+D107</f>
        <v>284841.03999999992</v>
      </c>
      <c r="E109" s="37">
        <f t="shared" ref="E109:G109" si="15">E105+E107</f>
        <v>-19129.579999999987</v>
      </c>
      <c r="F109" s="37">
        <f t="shared" si="15"/>
        <v>0</v>
      </c>
      <c r="G109" s="37">
        <f t="shared" si="15"/>
        <v>265711.45999999996</v>
      </c>
      <c r="H109" s="58"/>
      <c r="I109" s="58"/>
      <c r="J109" s="37">
        <f>J105+J107</f>
        <v>286000</v>
      </c>
      <c r="K109" s="37">
        <f t="shared" ref="K109:M109" si="16">K105+K107</f>
        <v>-19000</v>
      </c>
      <c r="L109" s="37">
        <f t="shared" si="16"/>
        <v>0</v>
      </c>
      <c r="M109" s="37">
        <f t="shared" si="16"/>
        <v>267000</v>
      </c>
    </row>
    <row r="110" spans="1:14" ht="15" customHeight="1">
      <c r="A110" s="41"/>
      <c r="B110" s="41"/>
      <c r="C110" s="42"/>
      <c r="D110" s="43"/>
      <c r="E110" s="43"/>
      <c r="F110" s="43"/>
      <c r="G110" s="43"/>
      <c r="H110" s="22"/>
      <c r="I110" s="54"/>
      <c r="J110" s="27"/>
      <c r="K110" s="27"/>
      <c r="L110" s="27"/>
      <c r="M110" s="27"/>
    </row>
    <row r="111" spans="1:14" ht="15" customHeight="1">
      <c r="A111" s="28" t="s">
        <v>69</v>
      </c>
      <c r="B111" s="29">
        <v>1612</v>
      </c>
      <c r="C111" s="36" t="s">
        <v>70</v>
      </c>
      <c r="D111" s="31">
        <v>397396.17</v>
      </c>
      <c r="E111" s="31">
        <v>0</v>
      </c>
      <c r="F111" s="31">
        <v>0</v>
      </c>
      <c r="G111" s="31">
        <f>D111+E111+F111</f>
        <v>397396.17</v>
      </c>
      <c r="H111" s="22"/>
      <c r="I111" s="54" t="s">
        <v>71</v>
      </c>
      <c r="J111" s="26">
        <v>397000</v>
      </c>
      <c r="K111" s="26">
        <v>0</v>
      </c>
      <c r="L111" s="26">
        <v>0</v>
      </c>
      <c r="M111" s="26">
        <f>SUM(J111:L111)</f>
        <v>397000</v>
      </c>
    </row>
    <row r="112" spans="1:14" ht="15" customHeight="1">
      <c r="A112" s="41"/>
      <c r="B112" s="41"/>
      <c r="C112" s="42"/>
      <c r="D112" s="43"/>
      <c r="E112" s="43"/>
      <c r="F112" s="43"/>
      <c r="G112" s="43"/>
      <c r="H112" s="22"/>
      <c r="I112" s="54"/>
      <c r="J112" s="27"/>
      <c r="K112" s="27"/>
      <c r="L112" s="27"/>
      <c r="M112" s="27"/>
    </row>
    <row r="113" spans="1:14" ht="15" customHeight="1">
      <c r="A113" s="28" t="s">
        <v>69</v>
      </c>
      <c r="B113" s="29">
        <v>1612</v>
      </c>
      <c r="C113" s="36" t="s">
        <v>70</v>
      </c>
      <c r="D113" s="31">
        <v>-91461.5</v>
      </c>
      <c r="E113" s="31">
        <v>-12757.99</v>
      </c>
      <c r="F113" s="31">
        <v>0</v>
      </c>
      <c r="G113" s="31">
        <f>D113+E113+F113</f>
        <v>-104219.49</v>
      </c>
      <c r="H113" s="22"/>
      <c r="I113" s="54" t="s">
        <v>72</v>
      </c>
      <c r="J113" s="26">
        <v>-92000</v>
      </c>
      <c r="K113" s="26">
        <v>-13000</v>
      </c>
      <c r="L113" s="26">
        <v>0</v>
      </c>
      <c r="M113" s="26">
        <f>SUM(J113:L113)</f>
        <v>-105000</v>
      </c>
    </row>
    <row r="114" spans="1:14" ht="15" customHeight="1">
      <c r="A114" s="41"/>
      <c r="B114" s="41"/>
      <c r="C114" s="42"/>
      <c r="D114" s="43"/>
      <c r="E114" s="43"/>
      <c r="F114" s="43"/>
      <c r="G114" s="43"/>
      <c r="H114" s="22"/>
      <c r="I114" s="54"/>
      <c r="J114" s="27"/>
      <c r="K114" s="27"/>
      <c r="L114" s="27"/>
      <c r="M114" s="27"/>
    </row>
    <row r="115" spans="1:14" ht="15" customHeight="1">
      <c r="A115" s="41"/>
      <c r="B115" s="41"/>
      <c r="C115" s="37" t="s">
        <v>71</v>
      </c>
      <c r="D115" s="37">
        <f>D111+D113</f>
        <v>305934.67</v>
      </c>
      <c r="E115" s="37">
        <f t="shared" ref="E115:G115" si="17">E111+E113</f>
        <v>-12757.99</v>
      </c>
      <c r="F115" s="37">
        <f t="shared" si="17"/>
        <v>0</v>
      </c>
      <c r="G115" s="37">
        <f t="shared" si="17"/>
        <v>293176.68</v>
      </c>
      <c r="H115" s="58"/>
      <c r="I115" s="58"/>
      <c r="J115" s="37">
        <f>J111+J113</f>
        <v>305000</v>
      </c>
      <c r="K115" s="37">
        <f t="shared" ref="K115:M115" si="18">K111+K113</f>
        <v>-13000</v>
      </c>
      <c r="L115" s="37">
        <f t="shared" si="18"/>
        <v>0</v>
      </c>
      <c r="M115" s="37">
        <f t="shared" si="18"/>
        <v>292000</v>
      </c>
    </row>
    <row r="116" spans="1:14" ht="15" customHeight="1">
      <c r="A116" s="41"/>
      <c r="B116" s="41"/>
      <c r="C116" s="42"/>
      <c r="D116" s="43"/>
      <c r="E116" s="43"/>
      <c r="F116" s="43"/>
      <c r="G116" s="43"/>
      <c r="H116" s="22"/>
      <c r="I116" s="54"/>
      <c r="J116" s="27"/>
      <c r="K116" s="27"/>
      <c r="L116" s="27"/>
      <c r="M116" s="27"/>
    </row>
    <row r="117" spans="1:14" ht="15" customHeight="1">
      <c r="A117" s="41"/>
      <c r="B117" s="41"/>
      <c r="C117" s="42"/>
      <c r="D117" s="43"/>
      <c r="E117" s="43"/>
      <c r="F117" s="43"/>
      <c r="G117" s="43"/>
      <c r="H117" s="22"/>
      <c r="I117" s="54"/>
      <c r="J117" s="27"/>
      <c r="K117" s="27"/>
      <c r="L117" s="27"/>
      <c r="M117" s="27"/>
    </row>
    <row r="118" spans="1:14" ht="15" customHeight="1">
      <c r="C118" s="57" t="s">
        <v>73</v>
      </c>
      <c r="D118" s="57">
        <f>D109+D115</f>
        <v>590775.71</v>
      </c>
      <c r="E118" s="57">
        <f>E109+E115</f>
        <v>-31887.569999999985</v>
      </c>
      <c r="F118" s="57">
        <f>F109+F115</f>
        <v>0</v>
      </c>
      <c r="G118" s="57">
        <f>G109+G115</f>
        <v>558888.1399999999</v>
      </c>
      <c r="H118" s="55"/>
      <c r="I118" s="56"/>
      <c r="J118" s="57">
        <f>J109+J115</f>
        <v>591000</v>
      </c>
      <c r="K118" s="57">
        <f>K109+K115</f>
        <v>-32000</v>
      </c>
      <c r="L118" s="57">
        <f>L109+L115</f>
        <v>0</v>
      </c>
      <c r="M118" s="57">
        <f>M109+M115</f>
        <v>559000</v>
      </c>
    </row>
    <row r="119" spans="1:14" ht="15" customHeight="1">
      <c r="H119" s="22"/>
      <c r="I119" s="53"/>
      <c r="J119" s="27">
        <f>J118-D118</f>
        <v>224.29000000003725</v>
      </c>
      <c r="K119" s="27">
        <f t="shared" ref="K119:M119" si="19">K118-E118</f>
        <v>-112.43000000001484</v>
      </c>
      <c r="L119" s="27">
        <f t="shared" si="19"/>
        <v>0</v>
      </c>
      <c r="M119" s="27">
        <f t="shared" si="19"/>
        <v>111.86000000010245</v>
      </c>
      <c r="N119" t="s">
        <v>22</v>
      </c>
    </row>
    <row r="120" spans="1:14" ht="15" customHeight="1">
      <c r="A120" s="68" t="s">
        <v>74</v>
      </c>
      <c r="B120" s="67"/>
      <c r="H120" s="22"/>
    </row>
    <row r="121" spans="1:14" ht="15" customHeight="1">
      <c r="H121" s="22"/>
      <c r="I121" s="69"/>
      <c r="J121" s="70"/>
      <c r="K121" s="70"/>
      <c r="L121" s="70"/>
      <c r="M121" s="70"/>
    </row>
    <row r="122" spans="1:14" ht="15" customHeight="1">
      <c r="A122" s="28" t="s">
        <v>60</v>
      </c>
      <c r="B122" s="29">
        <v>2005</v>
      </c>
      <c r="C122" s="38" t="s">
        <v>75</v>
      </c>
      <c r="D122" s="31">
        <v>398091.18</v>
      </c>
      <c r="E122" s="31">
        <v>65450.57</v>
      </c>
      <c r="F122" s="31">
        <v>-227479.17</v>
      </c>
      <c r="G122" s="31">
        <f>D122+E122+F122</f>
        <v>236062.58</v>
      </c>
      <c r="H122" s="22"/>
      <c r="I122" s="71" t="s">
        <v>74</v>
      </c>
      <c r="J122" s="72">
        <v>398000</v>
      </c>
      <c r="K122" s="72">
        <v>65000</v>
      </c>
      <c r="L122" s="72">
        <v>-227000</v>
      </c>
      <c r="M122" s="72">
        <f>SUM(J122:L122)</f>
        <v>236000</v>
      </c>
    </row>
    <row r="123" spans="1:14" ht="15" customHeight="1">
      <c r="H123" s="22"/>
      <c r="I123" s="69"/>
      <c r="J123" s="73"/>
      <c r="K123" s="73"/>
      <c r="L123" s="73"/>
      <c r="M123" s="73"/>
    </row>
    <row r="124" spans="1:14" ht="15" customHeight="1">
      <c r="A124" s="28" t="s">
        <v>60</v>
      </c>
      <c r="B124" s="29">
        <v>2005</v>
      </c>
      <c r="C124" s="38" t="s">
        <v>75</v>
      </c>
      <c r="D124" s="31">
        <v>-117984</v>
      </c>
      <c r="E124" s="31">
        <v>-53900</v>
      </c>
      <c r="F124" s="31">
        <v>72405.03</v>
      </c>
      <c r="G124" s="31">
        <f>D124+E124+F124</f>
        <v>-99478.97</v>
      </c>
      <c r="H124" s="22"/>
      <c r="I124" s="71" t="s">
        <v>76</v>
      </c>
      <c r="J124" s="72">
        <v>-118000</v>
      </c>
      <c r="K124" s="72">
        <v>-54000</v>
      </c>
      <c r="L124" s="72">
        <v>76000</v>
      </c>
      <c r="M124" s="72">
        <f>SUM(J124:L124)</f>
        <v>-96000</v>
      </c>
    </row>
    <row r="125" spans="1:14" ht="15" customHeight="1">
      <c r="H125" s="22"/>
      <c r="I125" s="74"/>
      <c r="J125" s="70"/>
      <c r="K125" s="70"/>
      <c r="L125" s="70"/>
      <c r="M125" s="70"/>
    </row>
    <row r="126" spans="1:14" ht="15" customHeight="1">
      <c r="H126" s="22"/>
    </row>
    <row r="127" spans="1:14" ht="15" customHeight="1">
      <c r="C127" s="57" t="s">
        <v>77</v>
      </c>
      <c r="D127" s="57">
        <f>D122+D124</f>
        <v>280107.18</v>
      </c>
      <c r="E127" s="57">
        <f t="shared" ref="E127:G127" si="20">E122+E124</f>
        <v>11550.57</v>
      </c>
      <c r="F127" s="57">
        <f t="shared" si="20"/>
        <v>-155074.14000000001</v>
      </c>
      <c r="G127" s="57">
        <f t="shared" si="20"/>
        <v>136583.60999999999</v>
      </c>
      <c r="H127" s="55"/>
      <c r="I127" s="56"/>
      <c r="J127" s="57">
        <f>J122+J124</f>
        <v>280000</v>
      </c>
      <c r="K127" s="57">
        <f t="shared" ref="K127:M127" si="21">K122+K124</f>
        <v>11000</v>
      </c>
      <c r="L127" s="57">
        <f t="shared" si="21"/>
        <v>-151000</v>
      </c>
      <c r="M127" s="57">
        <f t="shared" si="21"/>
        <v>140000</v>
      </c>
    </row>
    <row r="128" spans="1:14" ht="15" customHeight="1">
      <c r="H128" s="22"/>
      <c r="J128" s="27">
        <f>J127-D127</f>
        <v>-107.17999999999302</v>
      </c>
      <c r="K128" s="27">
        <f t="shared" ref="K128:M128" si="22">K127-E127</f>
        <v>-550.56999999999971</v>
      </c>
      <c r="L128" s="27">
        <f t="shared" si="22"/>
        <v>4074.140000000014</v>
      </c>
      <c r="M128" s="27">
        <f t="shared" si="22"/>
        <v>3416.390000000014</v>
      </c>
      <c r="N128" t="s">
        <v>22</v>
      </c>
    </row>
    <row r="129" spans="1:14" ht="15" customHeight="1"/>
    <row r="130" spans="1:14">
      <c r="A130" s="68" t="s">
        <v>78</v>
      </c>
      <c r="B130" s="67"/>
    </row>
    <row r="131" spans="1:14" ht="15" customHeight="1"/>
    <row r="132" spans="1:14" ht="15" customHeight="1">
      <c r="A132" s="32">
        <v>47</v>
      </c>
      <c r="B132" s="33">
        <v>2440</v>
      </c>
      <c r="C132" s="34" t="s">
        <v>79</v>
      </c>
      <c r="D132" s="35">
        <v>-30880263.739999998</v>
      </c>
      <c r="E132" s="35">
        <v>-7381961.1100000003</v>
      </c>
      <c r="F132" s="35">
        <v>14421.37</v>
      </c>
      <c r="G132" s="35">
        <f>D132+E132+F132</f>
        <v>-38247803.480000004</v>
      </c>
      <c r="H132" s="22"/>
    </row>
    <row r="133" spans="1:14" ht="15" customHeight="1"/>
    <row r="134" spans="1:14" ht="15" customHeight="1">
      <c r="A134" s="32">
        <v>47</v>
      </c>
      <c r="B134" s="33">
        <v>2440</v>
      </c>
      <c r="C134" s="34" t="s">
        <v>79</v>
      </c>
      <c r="D134" s="35">
        <v>3072840.14</v>
      </c>
      <c r="E134" s="35">
        <v>926727.29</v>
      </c>
      <c r="F134" s="35">
        <v>-714.56</v>
      </c>
      <c r="G134" s="35">
        <f>D134+E134+F134</f>
        <v>3998852.87</v>
      </c>
      <c r="H134" s="22"/>
    </row>
    <row r="135" spans="1:14" ht="15" customHeight="1">
      <c r="H135" s="22"/>
    </row>
    <row r="136" spans="1:14" ht="15" customHeight="1">
      <c r="H136" s="22"/>
      <c r="J136" s="27"/>
      <c r="K136" s="27"/>
      <c r="L136" s="27"/>
      <c r="M136" s="27"/>
    </row>
    <row r="137" spans="1:14" ht="15" customHeight="1">
      <c r="C137" s="57" t="s">
        <v>80</v>
      </c>
      <c r="D137" s="57">
        <f>D132+D134</f>
        <v>-27807423.599999998</v>
      </c>
      <c r="E137" s="57">
        <f>E132+E134</f>
        <v>-6455233.8200000003</v>
      </c>
      <c r="F137" s="57">
        <f>F132+F134</f>
        <v>13706.810000000001</v>
      </c>
      <c r="G137" s="57">
        <f>G132+G134</f>
        <v>-34248950.610000007</v>
      </c>
      <c r="H137" s="55"/>
      <c r="I137" s="56"/>
      <c r="J137" s="57">
        <v>-30792000</v>
      </c>
      <c r="K137" s="57">
        <v>-6085000</v>
      </c>
      <c r="L137" s="57">
        <v>927000</v>
      </c>
      <c r="M137" s="57">
        <f>SUM(J137:L137)</f>
        <v>-35950000</v>
      </c>
    </row>
    <row r="138" spans="1:14" ht="15" customHeight="1">
      <c r="H138" s="22"/>
      <c r="J138" s="27">
        <f>J137-D137</f>
        <v>-2984576.4000000022</v>
      </c>
      <c r="K138" s="27">
        <f t="shared" ref="K138" si="23">K137-E137</f>
        <v>370233.8200000003</v>
      </c>
      <c r="L138" s="27">
        <f t="shared" ref="L138" si="24">L137-F137</f>
        <v>913293.19</v>
      </c>
      <c r="M138" s="27">
        <f t="shared" ref="M138" si="25">M137-G137</f>
        <v>-1701049.3899999931</v>
      </c>
      <c r="N138" t="s">
        <v>81</v>
      </c>
    </row>
    <row r="139" spans="1:14" ht="15" customHeight="1">
      <c r="A139" s="68" t="s">
        <v>82</v>
      </c>
      <c r="B139" s="67"/>
      <c r="H139" s="22"/>
      <c r="J139" s="27"/>
      <c r="K139" s="27"/>
      <c r="L139" s="27"/>
      <c r="M139" s="27"/>
    </row>
    <row r="140" spans="1:14" ht="15" customHeight="1">
      <c r="H140" s="22"/>
      <c r="J140" s="27"/>
      <c r="K140" s="27"/>
      <c r="L140" s="27"/>
      <c r="M140" s="27"/>
    </row>
    <row r="141" spans="1:14" ht="15" customHeight="1">
      <c r="A141" s="32"/>
      <c r="B141" s="33"/>
      <c r="C141" s="39" t="s">
        <v>83</v>
      </c>
      <c r="D141" s="48">
        <v>-2406054.73</v>
      </c>
      <c r="E141" s="35">
        <v>0</v>
      </c>
      <c r="F141" s="48">
        <v>0</v>
      </c>
      <c r="G141" s="35">
        <f t="shared" ref="G141:G143" si="26">D141+E141+F141</f>
        <v>-2406054.73</v>
      </c>
      <c r="H141" s="22"/>
      <c r="J141" s="27"/>
      <c r="K141" s="27"/>
      <c r="L141" s="27"/>
      <c r="M141" s="27"/>
    </row>
    <row r="142" spans="1:14">
      <c r="H142" s="22"/>
      <c r="J142" s="27"/>
      <c r="K142" s="27"/>
      <c r="L142" s="27"/>
      <c r="M142" s="27"/>
    </row>
    <row r="143" spans="1:14" ht="15" customHeight="1">
      <c r="A143" s="32"/>
      <c r="B143" s="33"/>
      <c r="C143" s="39" t="s">
        <v>83</v>
      </c>
      <c r="D143" s="48">
        <v>265786.38</v>
      </c>
      <c r="E143" s="35">
        <v>48821.84</v>
      </c>
      <c r="F143" s="48">
        <v>0</v>
      </c>
      <c r="G143" s="35">
        <f t="shared" si="26"/>
        <v>314608.21999999997</v>
      </c>
      <c r="H143" s="22"/>
      <c r="J143" s="27"/>
      <c r="K143" s="27"/>
      <c r="L143" s="27"/>
      <c r="M143" s="27"/>
    </row>
    <row r="144" spans="1:14" ht="15" customHeight="1">
      <c r="H144" s="22"/>
      <c r="J144" s="27"/>
      <c r="K144" s="27"/>
      <c r="L144" s="27"/>
      <c r="M144" s="27"/>
    </row>
    <row r="145" spans="1:14" ht="15" customHeight="1">
      <c r="C145" s="57" t="s">
        <v>84</v>
      </c>
      <c r="D145" s="57">
        <f>D141+D143</f>
        <v>-2140268.35</v>
      </c>
      <c r="E145" s="57">
        <f t="shared" ref="E145:G145" si="27">E141+E143</f>
        <v>48821.84</v>
      </c>
      <c r="F145" s="57">
        <f t="shared" si="27"/>
        <v>0</v>
      </c>
      <c r="G145" s="57">
        <f t="shared" si="27"/>
        <v>-2091446.51</v>
      </c>
      <c r="H145" s="22"/>
      <c r="J145" s="27"/>
      <c r="K145" s="27"/>
      <c r="L145" s="27"/>
      <c r="M145" s="27"/>
    </row>
    <row r="146" spans="1:14" ht="15" customHeight="1">
      <c r="H146" s="22"/>
      <c r="J146" s="27"/>
      <c r="K146" s="27"/>
      <c r="L146" s="27"/>
      <c r="M146" s="27"/>
    </row>
    <row r="147" spans="1:14" ht="15" customHeight="1">
      <c r="H147" s="22"/>
      <c r="J147" s="27"/>
      <c r="K147" s="27"/>
      <c r="L147" s="27"/>
      <c r="M147" s="27"/>
    </row>
    <row r="148" spans="1:14" ht="15" customHeight="1">
      <c r="C148" s="57" t="s">
        <v>85</v>
      </c>
      <c r="D148" s="57">
        <f>D100+D118+D127+D137+D145</f>
        <v>60925490.07</v>
      </c>
      <c r="E148" s="57">
        <f t="shared" ref="E148:G148" si="28">E100+E118+E127+E137+E145</f>
        <v>4592422.2999999989</v>
      </c>
      <c r="F148" s="57">
        <f t="shared" si="28"/>
        <v>-1799802.69</v>
      </c>
      <c r="G148" s="57">
        <f t="shared" si="28"/>
        <v>63718109.679999992</v>
      </c>
      <c r="H148" s="22"/>
      <c r="I148" s="57" t="s">
        <v>86</v>
      </c>
      <c r="J148" s="57">
        <f>J100+J118+J127+J137</f>
        <v>60075000</v>
      </c>
      <c r="K148" s="57">
        <f t="shared" ref="K148:M148" si="29">K100+K118+K127+K137</f>
        <v>4950000</v>
      </c>
      <c r="L148" s="57">
        <f t="shared" si="29"/>
        <v>-919000</v>
      </c>
      <c r="M148" s="57">
        <f t="shared" si="29"/>
        <v>64106000</v>
      </c>
    </row>
    <row r="149" spans="1:14" ht="15" customHeight="1">
      <c r="D149" s="27"/>
      <c r="E149" s="27"/>
      <c r="F149" s="27"/>
      <c r="G149" s="27"/>
      <c r="H149" s="22"/>
      <c r="J149" s="27"/>
      <c r="K149" s="27"/>
      <c r="L149" s="27"/>
      <c r="M149" s="27"/>
    </row>
    <row r="150" spans="1:14" ht="15" customHeight="1">
      <c r="D150" s="27"/>
      <c r="E150" s="27"/>
      <c r="F150" s="27"/>
      <c r="G150" s="27"/>
      <c r="H150" s="22"/>
      <c r="L150" s="49" t="s">
        <v>87</v>
      </c>
      <c r="M150" s="27">
        <f>G145</f>
        <v>-2091446.51</v>
      </c>
    </row>
    <row r="151" spans="1:14" ht="15" customHeight="1">
      <c r="D151" s="27"/>
      <c r="E151" s="27"/>
      <c r="F151" s="27"/>
      <c r="G151" s="27"/>
      <c r="H151" s="22"/>
      <c r="L151" s="49"/>
      <c r="M151" s="27"/>
    </row>
    <row r="152" spans="1:14" ht="15" customHeight="1">
      <c r="D152" s="27"/>
      <c r="E152" s="27"/>
      <c r="F152" s="27"/>
      <c r="G152" s="27"/>
      <c r="H152" s="22"/>
      <c r="L152" s="49" t="s">
        <v>88</v>
      </c>
      <c r="M152" s="27">
        <v>1700811.06</v>
      </c>
    </row>
    <row r="153" spans="1:14" ht="15" customHeight="1">
      <c r="D153" s="27"/>
      <c r="E153" s="27"/>
      <c r="F153" s="27"/>
      <c r="G153" s="27"/>
      <c r="H153" s="22"/>
    </row>
    <row r="154" spans="1:14">
      <c r="H154" s="22"/>
      <c r="I154" s="76"/>
      <c r="J154" s="77"/>
      <c r="K154" s="77"/>
      <c r="L154" s="77"/>
      <c r="M154" s="78">
        <f>SUM(M148:M153)</f>
        <v>63715364.550000004</v>
      </c>
    </row>
    <row r="155" spans="1:14">
      <c r="H155" s="22"/>
      <c r="J155" s="27"/>
      <c r="K155" s="27"/>
      <c r="L155" s="27"/>
      <c r="M155" s="27">
        <f>M154-G148</f>
        <v>-2745.129999987781</v>
      </c>
      <c r="N155" t="s">
        <v>22</v>
      </c>
    </row>
    <row r="156" spans="1:14">
      <c r="H156" s="22"/>
      <c r="J156" s="27"/>
      <c r="K156" s="27"/>
      <c r="L156" s="27"/>
      <c r="M156" s="27"/>
    </row>
    <row r="157" spans="1:14" ht="15" customHeight="1">
      <c r="A157" s="32" t="s">
        <v>60</v>
      </c>
      <c r="B157" s="33" t="s">
        <v>60</v>
      </c>
      <c r="C157" s="38" t="s">
        <v>89</v>
      </c>
      <c r="D157" s="40">
        <f>D161-D97</f>
        <v>69292705.26000002</v>
      </c>
      <c r="E157" s="40">
        <f>E161-E97</f>
        <v>7065604.4899999993</v>
      </c>
      <c r="F157" s="40">
        <f>F161-F97</f>
        <v>-644530.49999999977</v>
      </c>
      <c r="G157" s="40">
        <f>G161-G97</f>
        <v>75713779.249999985</v>
      </c>
      <c r="H157" s="22"/>
      <c r="J157" s="27"/>
      <c r="K157" s="27"/>
      <c r="L157" s="27"/>
      <c r="M157" s="27"/>
    </row>
    <row r="158" spans="1:14" ht="15" customHeight="1">
      <c r="A158" s="32" t="s">
        <v>60</v>
      </c>
      <c r="B158" s="33" t="s">
        <v>60</v>
      </c>
      <c r="C158" s="38" t="s">
        <v>89</v>
      </c>
      <c r="D158" s="40">
        <f>D162-D88</f>
        <v>-13487740.089999998</v>
      </c>
      <c r="E158" s="40">
        <f>E162-E88</f>
        <v>-2473182.1900000004</v>
      </c>
      <c r="F158" s="40">
        <f>F162-F88</f>
        <v>158358.94</v>
      </c>
      <c r="G158" s="40">
        <f>G162-G88</f>
        <v>-15802563.339999994</v>
      </c>
      <c r="H158" s="22"/>
      <c r="J158" s="27"/>
      <c r="K158" s="27"/>
      <c r="L158" s="27"/>
      <c r="M158" s="27"/>
    </row>
    <row r="159" spans="1:14">
      <c r="A159" s="32"/>
      <c r="B159" s="33"/>
      <c r="C159" s="38" t="s">
        <v>90</v>
      </c>
      <c r="D159" s="40">
        <f>SUM(D157:D158)</f>
        <v>55804965.170000024</v>
      </c>
      <c r="E159" s="40">
        <f t="shared" ref="E159:G159" si="30">SUM(E157:E158)</f>
        <v>4592422.2999999989</v>
      </c>
      <c r="F159" s="40">
        <f t="shared" si="30"/>
        <v>-486171.55999999976</v>
      </c>
      <c r="G159" s="40">
        <f t="shared" si="30"/>
        <v>59911215.909999989</v>
      </c>
      <c r="H159" s="22"/>
      <c r="J159" s="27"/>
      <c r="K159" s="27"/>
      <c r="L159" s="27"/>
      <c r="M159" s="27"/>
    </row>
    <row r="160" spans="1:14">
      <c r="H160" s="22"/>
      <c r="I160" s="53"/>
      <c r="J160" s="27"/>
      <c r="K160" s="27"/>
      <c r="L160" s="27"/>
      <c r="M160" s="27"/>
    </row>
    <row r="161" spans="1:13" ht="15" customHeight="1">
      <c r="A161" s="32" t="s">
        <v>60</v>
      </c>
      <c r="B161" s="33" t="s">
        <v>60</v>
      </c>
      <c r="C161" s="30" t="s">
        <v>91</v>
      </c>
      <c r="D161" s="75">
        <f>D12+D36+D72+D97+D105+D111+D122+D132+D141</f>
        <v>74413230.160000026</v>
      </c>
      <c r="E161" s="75">
        <f>E12+E36+E72+E97+E105+E111+E122+E132+E141</f>
        <v>7065604.4899999993</v>
      </c>
      <c r="F161" s="75">
        <f>F12+F36+F72+F97+F105+F111+F122+F132+F141</f>
        <v>-1958161.6299999997</v>
      </c>
      <c r="G161" s="75">
        <f>G12+G36+G72+G97+G105+G111+G122+G132+G141</f>
        <v>79520673.019999981</v>
      </c>
      <c r="H161" s="22"/>
      <c r="J161" s="27"/>
      <c r="K161" s="27"/>
      <c r="L161" s="27"/>
      <c r="M161" s="27"/>
    </row>
    <row r="162" spans="1:13" ht="15" customHeight="1">
      <c r="A162" s="16" t="s">
        <v>60</v>
      </c>
      <c r="B162" s="15" t="s">
        <v>60</v>
      </c>
      <c r="C162" s="8" t="s">
        <v>91</v>
      </c>
      <c r="D162" s="10">
        <f>D20+D49+D92+D107+D113+D124+D134+D143</f>
        <v>-13487740.089999998</v>
      </c>
      <c r="E162" s="10">
        <f>E20+E49+E92+E107+E113+E124+E134+E143</f>
        <v>-2473182.1900000004</v>
      </c>
      <c r="F162" s="10">
        <f>F20+F49+F92+F107+F113+F124+F134+F143</f>
        <v>158358.94</v>
      </c>
      <c r="G162" s="10">
        <f>G20+G49+G92+G107+G113+G124+G134+G143</f>
        <v>-15802563.339999994</v>
      </c>
      <c r="H162" s="22"/>
      <c r="J162" s="27"/>
      <c r="K162" s="27"/>
      <c r="L162" s="27"/>
      <c r="M162" s="27"/>
    </row>
    <row r="163" spans="1:13">
      <c r="A163" s="32"/>
      <c r="B163" s="33"/>
      <c r="C163" s="8" t="s">
        <v>92</v>
      </c>
      <c r="D163" s="40">
        <f>SUM(D161:D162)</f>
        <v>60925490.07000003</v>
      </c>
      <c r="E163" s="40">
        <f t="shared" ref="E163" si="31">SUM(E161:E162)</f>
        <v>4592422.2999999989</v>
      </c>
      <c r="F163" s="40">
        <f t="shared" ref="F163" si="32">SUM(F161:F162)</f>
        <v>-1799802.6899999997</v>
      </c>
      <c r="G163" s="40">
        <f t="shared" ref="G163" si="33">SUM(G161:G162)</f>
        <v>63718109.679999985</v>
      </c>
      <c r="H163" s="22"/>
      <c r="I163" s="53"/>
      <c r="J163" s="27"/>
      <c r="K163" s="27"/>
      <c r="L163" s="27"/>
      <c r="M163" s="27"/>
    </row>
    <row r="164" spans="1:13">
      <c r="D164" s="27">
        <f>D148-D163</f>
        <v>0</v>
      </c>
      <c r="E164" s="27">
        <f>E148-E163</f>
        <v>0</v>
      </c>
      <c r="F164" s="27">
        <f>F148-F163</f>
        <v>0</v>
      </c>
      <c r="G164" s="27">
        <f>G148-G163</f>
        <v>0</v>
      </c>
      <c r="H164" s="22"/>
      <c r="I164" s="53"/>
      <c r="J164" s="27"/>
      <c r="K164" s="27"/>
      <c r="L164" s="27"/>
      <c r="M164" s="27"/>
    </row>
  </sheetData>
  <mergeCells count="2">
    <mergeCell ref="D4:G4"/>
    <mergeCell ref="J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27C2DCEE48D4D89B6F4676FF2487B" ma:contentTypeVersion="14" ma:contentTypeDescription="Create a new document." ma:contentTypeScope="" ma:versionID="3446113a1ec8e4bf6ccb1bb5e993bfd2">
  <xsd:schema xmlns:xsd="http://www.w3.org/2001/XMLSchema" xmlns:xs="http://www.w3.org/2001/XMLSchema" xmlns:p="http://schemas.microsoft.com/office/2006/metadata/properties" xmlns:ns2="61d82774-bff1-4d66-95b6-bcad13803c45" xmlns:ns3="8e7b70bf-82d7-409a-a3fc-8f1f7c2689df" targetNamespace="http://schemas.microsoft.com/office/2006/metadata/properties" ma:root="true" ma:fieldsID="ed26fed34a6c09b06f7ebdfb4b45f719" ns2:_="" ns3:_="">
    <xsd:import namespace="61d82774-bff1-4d66-95b6-bcad13803c45"/>
    <xsd:import namespace="8e7b70bf-82d7-409a-a3fc-8f1f7c268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82774-bff1-4d66-95b6-bcad13803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88bd0a9-159b-4739-b05e-95b31f115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b70bf-82d7-409a-a3fc-8f1f7c268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124ed8-fb5b-4af6-8643-a056b0ee57e2}" ma:internalName="TaxCatchAll" ma:showField="CatchAllData" ma:web="8e7b70bf-82d7-409a-a3fc-8f1f7c268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82774-bff1-4d66-95b6-bcad13803c45">
      <Terms xmlns="http://schemas.microsoft.com/office/infopath/2007/PartnerControls"/>
    </lcf76f155ced4ddcb4097134ff3c332f>
    <TaxCatchAll xmlns="8e7b70bf-82d7-409a-a3fc-8f1f7c2689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8EACB3-3327-4E69-9654-95E61E9E831F}"/>
</file>

<file path=customXml/itemProps2.xml><?xml version="1.0" encoding="utf-8"?>
<ds:datastoreItem xmlns:ds="http://schemas.openxmlformats.org/officeDocument/2006/customXml" ds:itemID="{6102F06B-F61C-42F7-A4C9-2C910C64605D}"/>
</file>

<file path=customXml/itemProps3.xml><?xml version="1.0" encoding="utf-8"?>
<ds:datastoreItem xmlns:ds="http://schemas.openxmlformats.org/officeDocument/2006/customXml" ds:itemID="{C982FDE9-7633-4960-89C0-BA58E9681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McCaskie</dc:creator>
  <cp:keywords/>
  <dc:description/>
  <cp:lastModifiedBy>Lisa McCaskie</cp:lastModifiedBy>
  <cp:revision/>
  <dcterms:created xsi:type="dcterms:W3CDTF">2023-07-20T17:20:02Z</dcterms:created>
  <dcterms:modified xsi:type="dcterms:W3CDTF">2023-07-24T16:50:45Z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0x0101004BA27C2DCEE48D4D89B6F4676FF2487B</vt:lpwstr>
  </property>
  <property fmtid="{D5CDD505-2E9C-101B-9397-08002B2CF9AE}" pid="4" name="MediaServiceImageTags">
    <vt:lpwstr/>
  </property>
</Properties>
</file>